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Users\CAC\Desktop\Class work\Crowdfunding Analysis\"/>
    </mc:Choice>
  </mc:AlternateContent>
  <xr:revisionPtr revIDLastSave="0" documentId="13_ncr:1_{A20215AB-4341-46B8-86BB-3E7BA9B77F13}" xr6:coauthVersionLast="47" xr6:coauthVersionMax="47" xr10:uidLastSave="{00000000-0000-0000-0000-000000000000}"/>
  <bookViews>
    <workbookView xWindow="-108" yWindow="-108" windowWidth="23256" windowHeight="12456" firstSheet="4" activeTab="6" xr2:uid="{00000000-000D-0000-FFFF-FFFF00000000}"/>
  </bookViews>
  <sheets>
    <sheet name="Category Statistics" sheetId="2" r:id="rId1"/>
    <sheet name="Subcategory Stats" sheetId="4" r:id="rId2"/>
    <sheet name="Outcomes Based on Launch Date." sheetId="5" r:id="rId3"/>
    <sheet name="Theater Outcomes by Launch Date" sheetId="7" r:id="rId4"/>
    <sheet name="Outcomes_LaunchDate_Theatre" sheetId="12" r:id="rId5"/>
    <sheet name="Outcomes_Based_on_Goals" sheetId="14" r:id="rId6"/>
    <sheet name="Kickstarter" sheetId="1" r:id="rId7"/>
    <sheet name="Edinburgh Research." sheetId="6" r:id="rId8"/>
  </sheets>
  <definedNames>
    <definedName name="_xlnm._FilterDatabase" localSheetId="6" hidden="1">Kickstarter!$A$1:$U$4115</definedName>
  </definedNames>
  <calcPr calcId="191029"/>
  <pivotCaches>
    <pivotCache cacheId="0" r:id="rId9"/>
    <pivotCache cacheId="1" r:id="rId10"/>
    <pivotCache cacheId="2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12" l="1"/>
  <c r="F8" i="12"/>
  <c r="F9" i="12"/>
  <c r="F10" i="12"/>
  <c r="F11" i="12"/>
  <c r="F12" i="12"/>
  <c r="F13" i="12"/>
  <c r="F14" i="12"/>
  <c r="F15" i="12"/>
  <c r="F16" i="12"/>
  <c r="F17" i="12"/>
  <c r="F18" i="12"/>
  <c r="N13" i="14"/>
  <c r="N4" i="14"/>
  <c r="N5" i="14"/>
  <c r="N6" i="14"/>
  <c r="N7" i="14"/>
  <c r="N8" i="14"/>
  <c r="N9" i="14"/>
  <c r="N10" i="14"/>
  <c r="N11" i="14"/>
  <c r="N12" i="14"/>
  <c r="N3" i="14"/>
  <c r="N2" i="14"/>
  <c r="J13" i="14"/>
  <c r="J4" i="14"/>
  <c r="J5" i="14"/>
  <c r="J6" i="14"/>
  <c r="J7" i="14"/>
  <c r="J8" i="14"/>
  <c r="J9" i="14"/>
  <c r="J10" i="14"/>
  <c r="J11" i="14"/>
  <c r="J12" i="14"/>
  <c r="J3" i="14"/>
  <c r="J2" i="14"/>
  <c r="F6" i="12"/>
  <c r="E13" i="14"/>
  <c r="D13" i="14"/>
  <c r="C13" i="14"/>
  <c r="C4" i="14"/>
  <c r="D4" i="14"/>
  <c r="E4" i="14"/>
  <c r="C5" i="14"/>
  <c r="D5" i="14"/>
  <c r="E5" i="14"/>
  <c r="C6" i="14"/>
  <c r="D6" i="14"/>
  <c r="E6" i="14"/>
  <c r="C7" i="14"/>
  <c r="D7" i="14"/>
  <c r="E7" i="14"/>
  <c r="C8" i="14"/>
  <c r="D8" i="14"/>
  <c r="E8" i="14"/>
  <c r="C9" i="14"/>
  <c r="D9" i="14"/>
  <c r="E9" i="14"/>
  <c r="C10" i="14"/>
  <c r="D10" i="14"/>
  <c r="E10" i="14"/>
  <c r="C11" i="14"/>
  <c r="D11" i="14"/>
  <c r="E11" i="14"/>
  <c r="C12" i="14"/>
  <c r="D12" i="14"/>
  <c r="E12" i="14"/>
  <c r="E3" i="14"/>
  <c r="D3" i="14"/>
  <c r="C3" i="14"/>
  <c r="E2" i="14"/>
  <c r="D2" i="14"/>
  <c r="C2" i="14"/>
  <c r="B13" i="14"/>
  <c r="B2" i="14"/>
  <c r="B4" i="14"/>
  <c r="B5" i="14"/>
  <c r="B6" i="14"/>
  <c r="B7" i="14"/>
  <c r="B8" i="14"/>
  <c r="B9" i="14"/>
  <c r="B10" i="14"/>
  <c r="B11" i="14"/>
  <c r="B12" i="14"/>
  <c r="B3" i="14"/>
  <c r="A13" i="14"/>
  <c r="A11" i="14"/>
  <c r="A12" i="14"/>
  <c r="A5" i="14"/>
  <c r="A6" i="14"/>
  <c r="A7" i="14" s="1"/>
  <c r="A8" i="14" s="1"/>
  <c r="A9" i="14" s="1"/>
  <c r="A10" i="14" s="1"/>
  <c r="A4" i="14"/>
  <c r="K8" i="14" l="1"/>
  <c r="F4" i="14"/>
  <c r="O12" i="14"/>
  <c r="O11" i="14"/>
  <c r="F7" i="14"/>
  <c r="G7" i="14" s="1"/>
  <c r="O6" i="14"/>
  <c r="O4" i="14"/>
  <c r="F10" i="14"/>
  <c r="H10" i="14" s="1"/>
  <c r="K7" i="14"/>
  <c r="K6" i="14"/>
  <c r="K4" i="14"/>
  <c r="E14" i="14"/>
  <c r="C14" i="14"/>
  <c r="L9" i="14" s="1"/>
  <c r="F2" i="14"/>
  <c r="D14" i="14"/>
  <c r="M2" i="14" s="1"/>
  <c r="F9" i="14"/>
  <c r="G9" i="14" s="1"/>
  <c r="K3" i="14"/>
  <c r="K2" i="14"/>
  <c r="O2" i="14"/>
  <c r="O3" i="14"/>
  <c r="F12" i="14"/>
  <c r="K11" i="14"/>
  <c r="K10" i="14"/>
  <c r="O10" i="14"/>
  <c r="F11" i="14"/>
  <c r="I11" i="14" s="1"/>
  <c r="K9" i="14"/>
  <c r="O9" i="14"/>
  <c r="O8" i="14"/>
  <c r="F5" i="14"/>
  <c r="I5" i="14" s="1"/>
  <c r="O7" i="14"/>
  <c r="I4" i="14"/>
  <c r="H4" i="14"/>
  <c r="K5" i="14"/>
  <c r="O5" i="14"/>
  <c r="K13" i="14"/>
  <c r="O13" i="14"/>
  <c r="J14" i="14"/>
  <c r="N14" i="14"/>
  <c r="F13" i="14"/>
  <c r="H7" i="14"/>
  <c r="G10" i="14"/>
  <c r="F8" i="14"/>
  <c r="I7" i="14"/>
  <c r="F6" i="14"/>
  <c r="I10" i="14"/>
  <c r="G4" i="14"/>
  <c r="F3" i="14"/>
  <c r="L12" i="14" l="1"/>
  <c r="L2" i="14"/>
  <c r="K14" i="14"/>
  <c r="G11" i="14"/>
  <c r="L8" i="14"/>
  <c r="L6" i="14"/>
  <c r="L10" i="14"/>
  <c r="L5" i="14"/>
  <c r="L13" i="14"/>
  <c r="H11" i="14"/>
  <c r="F14" i="14"/>
  <c r="Q5" i="14" s="1"/>
  <c r="I2" i="14"/>
  <c r="H2" i="14"/>
  <c r="G12" i="14"/>
  <c r="Q12" i="14"/>
  <c r="H14" i="14"/>
  <c r="M11" i="14"/>
  <c r="O14" i="14"/>
  <c r="L4" i="14"/>
  <c r="H5" i="14"/>
  <c r="L11" i="14"/>
  <c r="I3" i="14"/>
  <c r="L7" i="14"/>
  <c r="M8" i="14"/>
  <c r="M10" i="14"/>
  <c r="G6" i="14"/>
  <c r="Q6" i="14"/>
  <c r="M12" i="14"/>
  <c r="H12" i="14"/>
  <c r="M9" i="14"/>
  <c r="G13" i="14"/>
  <c r="G5" i="14"/>
  <c r="M7" i="14"/>
  <c r="I9" i="14"/>
  <c r="I12" i="14"/>
  <c r="M5" i="14"/>
  <c r="G2" i="14"/>
  <c r="L3" i="14"/>
  <c r="M4" i="14"/>
  <c r="I8" i="14"/>
  <c r="H9" i="14"/>
  <c r="M6" i="14"/>
  <c r="M3" i="14"/>
  <c r="M13" i="14"/>
  <c r="H13" i="14"/>
  <c r="I13" i="14"/>
  <c r="I6" i="14"/>
  <c r="H6" i="14"/>
  <c r="G8" i="14"/>
  <c r="H8" i="14"/>
  <c r="H3" i="14"/>
  <c r="G3" i="14"/>
  <c r="G14" i="14" l="1"/>
  <c r="Q8" i="14"/>
  <c r="Q13" i="14"/>
  <c r="Q3" i="14"/>
  <c r="Q9" i="14"/>
  <c r="I14" i="14"/>
  <c r="Q14" i="14"/>
  <c r="Q4" i="14"/>
  <c r="Q7" i="14"/>
  <c r="Q10" i="14"/>
  <c r="Q11" i="14"/>
  <c r="Q2" i="14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P8" i="14" s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P9" i="14" s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7" i="14" l="1"/>
  <c r="U2" i="1"/>
  <c r="S4117" i="1"/>
  <c r="T4117" i="1"/>
  <c r="P13" i="14"/>
  <c r="P10" i="14"/>
  <c r="P6" i="14"/>
  <c r="P11" i="14"/>
  <c r="P4" i="14"/>
  <c r="P14" i="14"/>
  <c r="P3" i="14"/>
  <c r="P2" i="14"/>
  <c r="P5" i="1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<sst xmlns="http://schemas.openxmlformats.org/spreadsheetml/2006/main" count="33057" uniqueCount="8391">
  <si>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</si>
  <si>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</si>
  <si>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</si>
  <si>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</si>
  <si>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</si>
  <si>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</si>
  <si>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</si>
  <si>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</si>
  <si>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</si>
  <si>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</si>
  <si>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</si>
  <si>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</si>
  <si>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</si>
  <si>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</si>
  <si>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</si>
  <si>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</si>
  <si>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</si>
  <si>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</si>
  <si>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</si>
  <si>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</si>
  <si>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</si>
  <si>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</si>
  <si>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</si>
  <si>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</si>
  <si>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</si>
  <si>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</si>
  <si>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</si>
  <si>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</si>
  <si>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</si>
  <si>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</si>
  <si>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</si>
  <si>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</si>
  <si>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</si>
  <si>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</si>
  <si>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</si>
  <si>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</si>
  <si>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</si>
  <si>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</si>
  <si>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</si>
  <si>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</si>
  <si>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</si>
  <si>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</si>
  <si>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</si>
  <si>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</si>
  <si>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</si>
  <si>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</si>
  <si>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</si>
  <si>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</si>
  <si>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</si>
  <si>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</si>
  <si>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</si>
  <si>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</si>
  <si>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</si>
  <si>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</si>
  <si>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</si>
  <si>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</si>
  <si>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</si>
  <si>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</si>
  <si>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</si>
  <si>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</si>
  <si>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</si>
  <si>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</si>
  <si>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</si>
  <si>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</si>
  <si>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</si>
  <si>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</si>
  <si>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</si>
  <si>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</si>
  <si>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</si>
  <si>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</si>
  <si>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</si>
  <si>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</si>
  <si>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</si>
  <si>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</si>
  <si>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</si>
  <si>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</si>
  <si>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</si>
  <si>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</si>
  <si>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</si>
  <si>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</si>
  <si>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</si>
  <si>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</si>
  <si>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</si>
  <si>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</si>
  <si>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</si>
  <si>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</si>
  <si>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</si>
  <si>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</si>
  <si>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</si>
  <si>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</si>
  <si>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</si>
  <si>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</si>
  <si>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</si>
  <si>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</si>
  <si>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</si>
  <si>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</si>
  <si>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</si>
  <si>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</si>
  <si>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</si>
  <si>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</si>
  <si>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</si>
  <si>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</si>
  <si>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</si>
  <si>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</si>
  <si>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</si>
  <si>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</si>
  <si>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</si>
  <si>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</si>
  <si>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</si>
  <si>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</si>
  <si>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</si>
  <si>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</si>
  <si>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</si>
  <si>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</si>
  <si>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</si>
  <si>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</si>
  <si>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</si>
  <si>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</si>
  <si>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</si>
  <si>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</si>
  <si>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</si>
  <si>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</si>
  <si>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</si>
  <si>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</si>
  <si>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</si>
  <si>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</si>
  <si>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</si>
  <si>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</si>
  <si>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</si>
  <si>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</si>
  <si>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</si>
  <si>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</si>
  <si>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</si>
  <si>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</si>
  <si>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</si>
  <si>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</si>
  <si>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</si>
  <si>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</si>
  <si>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</si>
  <si>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</si>
  <si>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</si>
  <si>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</si>
  <si>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</si>
  <si>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</si>
  <si>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</si>
  <si>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</si>
  <si>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</si>
  <si>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</si>
  <si>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</si>
  <si>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</si>
  <si>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</si>
  <si>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</si>
  <si>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</si>
  <si>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</si>
  <si>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</si>
  <si>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</si>
  <si>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</si>
  <si>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</si>
  <si>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</si>
  <si>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</si>
  <si>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</si>
  <si>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</si>
  <si>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</si>
  <si>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</si>
  <si>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</si>
  <si>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</si>
  <si>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</si>
  <si>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</si>
  <si>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</si>
  <si>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</si>
  <si>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</si>
  <si>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</si>
  <si>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</si>
  <si>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</si>
  <si>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</si>
  <si>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</si>
  <si>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</si>
  <si>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</si>
  <si>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</si>
  <si>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</si>
  <si>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</si>
  <si>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</si>
  <si>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</si>
  <si>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</si>
  <si>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</si>
  <si>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</si>
  <si>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</si>
  <si>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</si>
  <si>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</si>
  <si>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</si>
  <si>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</si>
  <si>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</si>
  <si>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</si>
  <si>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</si>
  <si>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</si>
  <si>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</si>
  <si>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</si>
  <si>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</si>
  <si>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</si>
  <si>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</si>
  <si>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</si>
  <si>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</si>
  <si>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</si>
  <si>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</si>
  <si>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</si>
  <si>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</si>
  <si>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</si>
  <si>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</si>
  <si>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</si>
  <si>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</si>
  <si>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</si>
  <si>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</si>
  <si>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</si>
  <si>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</si>
  <si>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</si>
  <si>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</si>
  <si>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</si>
  <si>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</si>
  <si>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</si>
  <si>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</si>
  <si>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</si>
  <si>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</si>
  <si>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</si>
  <si>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</si>
  <si>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</si>
  <si>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</si>
  <si>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</si>
  <si>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</si>
  <si>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</si>
  <si>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</si>
  <si>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</si>
  <si>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</si>
  <si>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</si>
  <si>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</si>
  <si>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</si>
  <si>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</si>
  <si>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</si>
  <si>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</si>
  <si>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</si>
  <si>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</si>
  <si>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</si>
  <si>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</si>
  <si>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</si>
  <si>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</si>
  <si>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</si>
  <si>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</si>
  <si>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</si>
  <si>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</si>
  <si>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</si>
  <si>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</si>
  <si>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</si>
  <si>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</si>
  <si>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</si>
  <si>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</si>
  <si>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</si>
  <si>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</si>
  <si>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</si>
  <si>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</si>
  <si>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</si>
  <si>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</si>
  <si>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</si>
  <si>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</si>
  <si>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</si>
  <si>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</si>
  <si>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</si>
  <si>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</si>
  <si>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</si>
  <si>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</si>
  <si>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</si>
  <si>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</si>
  <si>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</si>
  <si>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</si>
  <si>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</si>
  <si>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</si>
  <si>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</si>
  <si>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</si>
  <si>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</si>
  <si>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</si>
  <si>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</si>
  <si>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</si>
  <si>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</si>
  <si>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</si>
  <si>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</si>
  <si>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</si>
  <si>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</si>
  <si>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</si>
  <si>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</si>
  <si>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</si>
  <si>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</si>
  <si>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</si>
  <si>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</si>
  <si>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</si>
  <si>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</si>
  <si>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</si>
  <si>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</si>
  <si>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</si>
  <si>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</si>
  <si>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</si>
  <si>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</si>
  <si>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</si>
  <si>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</si>
  <si>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</si>
  <si>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</si>
  <si>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</si>
  <si>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</si>
  <si>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</si>
  <si>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</si>
  <si>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</si>
  <si>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</si>
  <si>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</si>
  <si>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</si>
  <si>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</si>
  <si>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</si>
  <si>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</si>
  <si>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</si>
  <si>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</si>
  <si>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</si>
  <si>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</si>
  <si>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</si>
  <si>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</si>
  <si>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</si>
  <si>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</si>
  <si>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</si>
  <si>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</si>
  <si>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</si>
  <si>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</si>
  <si>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</si>
  <si>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</si>
  <si>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</si>
  <si>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</si>
  <si>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</si>
  <si>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</si>
  <si>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</si>
  <si>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</si>
  <si>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</si>
  <si>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</si>
  <si>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</si>
  <si>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</si>
  <si>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</si>
  <si>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</si>
  <si>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</si>
  <si>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</si>
  <si>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</si>
  <si>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</si>
  <si>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</si>
  <si>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</si>
  <si>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</si>
  <si>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</si>
  <si>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</si>
  <si>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</si>
  <si>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</si>
  <si>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</si>
  <si>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</si>
  <si>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</si>
  <si>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</si>
  <si>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</si>
  <si>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</si>
  <si>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</si>
  <si>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</si>
  <si>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</si>
  <si>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</si>
  <si>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</si>
  <si>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</si>
  <si>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</si>
  <si>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</si>
  <si>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</si>
  <si>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</si>
  <si>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</si>
  <si>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</si>
  <si>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</si>
  <si>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</si>
  <si>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</si>
  <si>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</si>
  <si>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</si>
  <si>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</si>
  <si>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</si>
  <si>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</si>
  <si>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</si>
  <si>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</si>
  <si>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</si>
  <si>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</si>
  <si>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</si>
  <si>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</si>
  <si>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</si>
  <si>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</si>
  <si>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</si>
  <si>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</si>
  <si>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</si>
  <si>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</si>
  <si>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</si>
  <si>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</si>
  <si>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</si>
  <si>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</si>
  <si>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</si>
  <si>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</si>
  <si>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</si>
  <si>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</si>
  <si>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</si>
  <si>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</si>
  <si>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</si>
  <si>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</si>
  <si>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</si>
  <si>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</si>
  <si>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</si>
  <si>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</si>
  <si>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</si>
  <si>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</si>
  <si>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</si>
  <si>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</si>
  <si>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</si>
  <si>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</si>
  <si>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</si>
  <si>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</si>
  <si>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</si>
  <si>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</si>
  <si>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</si>
  <si>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</si>
  <si>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</si>
  <si>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</si>
  <si>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</si>
  <si>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</si>
  <si>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</si>
  <si>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</si>
  <si>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</si>
  <si>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</si>
  <si>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</si>
  <si>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</si>
  <si>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</si>
  <si>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</si>
  <si>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</si>
  <si>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</si>
  <si>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</si>
  <si>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</si>
  <si>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</si>
  <si>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</si>
  <si>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</si>
  <si>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</si>
  <si>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</si>
  <si>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</si>
  <si>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</si>
  <si>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</si>
  <si>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</si>
  <si>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</si>
  <si>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</si>
  <si>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</si>
  <si>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</si>
  <si>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</si>
  <si>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</si>
  <si>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</si>
  <si>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</si>
  <si>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</si>
  <si>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</si>
  <si>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</si>
  <si>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</si>
  <si>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</si>
  <si>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</si>
  <si>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</si>
  <si>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</si>
  <si>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</si>
  <si>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</si>
  <si>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</si>
  <si>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</si>
  <si>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</si>
  <si>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</si>
  <si>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</si>
  <si>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</si>
  <si>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</si>
  <si>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</si>
  <si>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</si>
  <si>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</si>
  <si>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</si>
  <si>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</si>
  <si>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</si>
  <si>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</si>
  <si>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</si>
  <si>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</si>
  <si>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</si>
  <si>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</si>
  <si>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</si>
  <si>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</si>
  <si>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</si>
  <si>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</si>
  <si>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</si>
  <si>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</si>
  <si>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</si>
  <si>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</si>
  <si>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</si>
  <si>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</si>
  <si>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</si>
  <si>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</si>
  <si>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</si>
  <si>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</si>
  <si>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</si>
  <si>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</si>
  <si>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</si>
  <si>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</si>
  <si>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</si>
  <si>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</si>
  <si>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</si>
  <si>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</si>
  <si>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</si>
  <si>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</si>
  <si>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</si>
  <si>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</si>
  <si>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</si>
  <si>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</si>
  <si>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</si>
  <si>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</si>
  <si>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</si>
  <si>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</si>
  <si>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</si>
  <si>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</si>
  <si>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</si>
  <si>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</si>
  <si>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</si>
  <si>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</si>
  <si>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</si>
  <si>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</si>
  <si>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</si>
  <si>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</si>
  <si>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</si>
  <si>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</si>
  <si>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</si>
  <si>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</si>
  <si>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</si>
  <si>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</si>
  <si>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</si>
  <si>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</si>
  <si>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</si>
  <si>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</si>
  <si>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</si>
  <si>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</si>
  <si>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</si>
  <si>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</si>
  <si>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</si>
  <si>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</si>
  <si>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</si>
  <si>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</si>
  <si>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</si>
  <si>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</si>
  <si>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</si>
  <si>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</si>
  <si>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</si>
  <si>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</si>
  <si>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</si>
  <si>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</si>
  <si>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</si>
  <si>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</si>
  <si>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</si>
  <si>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</si>
  <si>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</si>
  <si>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</si>
  <si>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</si>
  <si>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</si>
  <si>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</si>
  <si>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</si>
  <si>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</si>
  <si>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</si>
  <si>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</si>
  <si>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</si>
  <si>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</si>
  <si>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</si>
  <si>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</si>
  <si>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</si>
  <si>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</si>
  <si>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</si>
  <si>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</si>
  <si>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</si>
  <si>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</si>
  <si>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</si>
  <si>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</si>
  <si>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</si>
  <si>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</si>
  <si>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</si>
  <si>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</si>
  <si>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</si>
  <si>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</si>
  <si>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</si>
  <si>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</si>
  <si>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</si>
  <si>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</si>
  <si>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</si>
  <si>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</si>
  <si>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</si>
  <si>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</si>
  <si>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</si>
  <si>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</si>
  <si>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</si>
  <si>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</si>
  <si>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</si>
  <si>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</si>
  <si>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</si>
  <si>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</si>
  <si>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</si>
  <si>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</si>
  <si>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</si>
  <si>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</si>
  <si>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</si>
  <si>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</si>
  <si>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</si>
  <si>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</si>
  <si>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</si>
  <si>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</si>
  <si>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</si>
  <si>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</si>
  <si>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</si>
  <si>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</si>
  <si>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</si>
  <si>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</si>
  <si>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</si>
  <si>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</si>
  <si>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</si>
  <si>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</si>
  <si>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</si>
  <si>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</si>
  <si>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</si>
  <si>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</si>
  <si>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</si>
  <si>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</si>
  <si>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</si>
  <si>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</si>
  <si>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</si>
  <si>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</si>
  <si>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</si>
  <si>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</si>
  <si>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</si>
  <si>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</si>
  <si>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</si>
  <si>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</si>
  <si>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</si>
  <si>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</si>
  <si>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</si>
  <si>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</si>
  <si>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</si>
  <si>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</si>
  <si>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</si>
  <si>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</si>
  <si>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</si>
  <si>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</si>
  <si>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</si>
  <si>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</si>
  <si>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</si>
  <si>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</si>
  <si>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</si>
  <si>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</si>
  <si>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</si>
  <si>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</si>
  <si>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</si>
  <si>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</si>
  <si>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</si>
  <si>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</si>
  <si>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</si>
  <si>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</si>
  <si>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</si>
  <si>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</si>
  <si>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</si>
  <si>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</si>
  <si>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</si>
  <si>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</si>
  <si>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</si>
  <si>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</si>
  <si>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</si>
  <si>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</si>
  <si>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</si>
  <si>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</si>
  <si>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</si>
  <si>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</si>
  <si>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</si>
  <si>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</si>
  <si>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</si>
  <si>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</si>
  <si>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</si>
  <si>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</si>
  <si>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</si>
  <si>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</si>
  <si>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</si>
  <si>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</si>
  <si>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</si>
  <si>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</si>
  <si>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</si>
  <si>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</si>
  <si>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</si>
  <si>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</si>
  <si>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</si>
  <si>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</si>
  <si>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</si>
  <si>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</si>
  <si>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</si>
  <si>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</si>
  <si>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</si>
  <si>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</si>
  <si>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</si>
  <si>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</si>
  <si>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</si>
  <si>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</si>
  <si>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</si>
  <si>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</si>
  <si>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</si>
  <si>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</si>
  <si>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</si>
  <si>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</si>
  <si>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</si>
  <si>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</si>
  <si>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</si>
  <si>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</si>
  <si>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</si>
  <si>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</si>
  <si>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</si>
  <si>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</si>
  <si>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</si>
  <si>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</si>
  <si>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</si>
  <si>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</si>
  <si>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</si>
  <si>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</si>
  <si>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</si>
  <si>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</si>
  <si>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</si>
  <si>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</si>
  <si>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</si>
  <si>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</si>
  <si>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</si>
  <si>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</si>
  <si>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</si>
  <si>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</si>
  <si>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</si>
  <si>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</si>
  <si>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</si>
  <si>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</si>
  <si>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</si>
  <si>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</si>
  <si>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</si>
  <si>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</si>
  <si>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</si>
  <si>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</si>
  <si>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</si>
  <si>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</si>
  <si>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</si>
  <si>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</si>
  <si>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</si>
  <si>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</si>
  <si>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</si>
  <si>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</si>
  <si>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</si>
  <si>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</si>
  <si>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</si>
  <si>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</si>
  <si>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</si>
  <si>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</si>
  <si>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</si>
  <si>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</si>
  <si>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</si>
  <si>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</si>
  <si>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</si>
  <si>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</si>
  <si>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</si>
  <si>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</si>
  <si>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</si>
  <si>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</si>
  <si>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</si>
  <si>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</si>
  <si>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</si>
  <si>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</si>
  <si>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</si>
  <si>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</si>
  <si>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</si>
  <si>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</si>
  <si>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</si>
  <si>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</si>
  <si>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</si>
  <si>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</si>
  <si>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</si>
  <si>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</si>
  <si>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</si>
  <si>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</si>
  <si>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</si>
  <si>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</si>
  <si>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</si>
  <si>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</si>
  <si>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</si>
  <si>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</si>
  <si>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</si>
  <si>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</si>
  <si>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</si>
  <si>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</si>
  <si>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</si>
  <si>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</si>
  <si>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</si>
  <si>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</si>
  <si>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</si>
  <si>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</si>
  <si>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</si>
  <si>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</si>
  <si>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</si>
  <si>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</si>
  <si>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</si>
  <si>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</si>
  <si>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</si>
  <si>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</si>
  <si>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</si>
  <si>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</si>
  <si>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</si>
  <si>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</si>
  <si>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</si>
  <si>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</si>
  <si>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</si>
  <si>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</si>
  <si>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</si>
  <si>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</si>
  <si>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</si>
  <si>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</si>
  <si>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</si>
  <si>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</si>
  <si>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</si>
  <si>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</si>
  <si>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</si>
  <si>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</si>
  <si>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</si>
  <si>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</si>
  <si>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</si>
  <si>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</si>
  <si>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</si>
  <si>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</si>
  <si>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</si>
  <si>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</si>
  <si>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</si>
  <si>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</si>
  <si>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</si>
  <si>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</si>
  <si>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</si>
  <si>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</si>
  <si>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</si>
  <si>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</si>
  <si>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</si>
  <si>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</si>
  <si>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</si>
  <si>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</si>
  <si>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</si>
  <si>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</si>
  <si>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</si>
  <si>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</si>
  <si>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</si>
  <si>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</si>
  <si>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</si>
  <si>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</si>
  <si>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</si>
  <si>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</si>
  <si>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</si>
  <si>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</si>
  <si>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</si>
  <si>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</si>
  <si>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</si>
  <si>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</si>
  <si>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</si>
  <si>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</si>
  <si>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</si>
  <si>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</si>
  <si>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</si>
  <si>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</si>
  <si>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</si>
  <si>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</si>
  <si>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</si>
  <si>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</si>
  <si>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</si>
  <si>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</si>
  <si>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</si>
  <si>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</si>
  <si>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</si>
  <si>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</si>
  <si>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</si>
  <si>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</si>
  <si>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</si>
  <si>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</si>
  <si>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</si>
  <si>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</si>
  <si>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</si>
  <si>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</si>
  <si>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</si>
  <si>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</si>
  <si>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</si>
  <si>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</si>
  <si>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</si>
  <si>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</si>
  <si>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</si>
  <si>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</si>
  <si>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</si>
  <si>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</si>
  <si>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</si>
  <si>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</si>
  <si>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</si>
  <si>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</si>
  <si>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</si>
  <si>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</si>
  <si>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</si>
  <si>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</si>
  <si>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</si>
  <si>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</si>
  <si>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</si>
  <si>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</si>
  <si>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</si>
  <si>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</si>
  <si>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</si>
  <si>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</si>
  <si>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</si>
  <si>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</si>
  <si>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</si>
  <si>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</si>
  <si>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</si>
  <si>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</si>
  <si>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</si>
  <si>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</si>
  <si>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</si>
  <si>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</si>
  <si>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</si>
  <si>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</si>
  <si>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</si>
  <si>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</si>
  <si>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</si>
  <si>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</si>
  <si>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</si>
  <si>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</si>
  <si>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</si>
  <si>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</si>
  <si>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</si>
  <si>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</si>
  <si>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</si>
  <si>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</si>
  <si>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</si>
  <si>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</si>
  <si>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</si>
  <si>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</si>
  <si>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</si>
  <si>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</si>
  <si>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</si>
  <si>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</si>
  <si>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</si>
  <si>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</si>
  <si>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</si>
  <si>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</si>
  <si>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</si>
  <si>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</si>
  <si>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</si>
  <si>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</si>
  <si>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</si>
  <si>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</si>
  <si>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</si>
  <si>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</si>
  <si>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</si>
  <si>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</si>
  <si>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</si>
  <si>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</si>
  <si>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</si>
  <si>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</si>
  <si>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</si>
  <si>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</si>
  <si>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</si>
  <si>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</si>
  <si>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</si>
  <si>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</si>
  <si>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</si>
  <si>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</si>
  <si>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</si>
  <si>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</si>
  <si>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</si>
  <si>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</si>
  <si>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</si>
  <si>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</si>
  <si>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</si>
  <si>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</si>
  <si>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</si>
  <si>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</si>
  <si>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</si>
  <si>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</si>
  <si>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</si>
  <si>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</si>
  <si>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</si>
  <si>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</si>
  <si>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</si>
  <si>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</si>
  <si>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</si>
  <si>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</si>
  <si>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</si>
  <si>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</si>
  <si>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</si>
  <si>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</si>
  <si>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</si>
  <si>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</si>
  <si>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</si>
  <si>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</si>
  <si>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</si>
  <si>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</si>
  <si>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</si>
  <si>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</si>
  <si>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</si>
  <si>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</si>
  <si>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</si>
  <si>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</si>
  <si>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</si>
  <si>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</si>
  <si>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</si>
  <si>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</si>
  <si>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</si>
  <si>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</si>
  <si>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</si>
  <si>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</si>
  <si>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</si>
  <si>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</si>
  <si>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</si>
  <si>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</si>
  <si>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</si>
  <si>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</si>
  <si>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</si>
  <si>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</si>
  <si>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</si>
  <si>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</si>
  <si>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</si>
  <si>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</si>
  <si>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</si>
  <si>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</si>
  <si>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</si>
  <si>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</si>
  <si>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</si>
  <si>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</si>
  <si>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</si>
  <si>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</si>
  <si>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</si>
  <si>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</si>
  <si>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</si>
  <si>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</si>
  <si>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</si>
  <si>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</si>
  <si>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</si>
  <si>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</si>
  <si>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</si>
  <si>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</si>
  <si>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</si>
  <si>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</si>
  <si>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</si>
  <si>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</si>
  <si>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</si>
  <si>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</si>
  <si>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</si>
  <si>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</si>
  <si>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</si>
  <si>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</si>
  <si>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</si>
  <si>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</si>
  <si>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</si>
  <si>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</si>
  <si>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</si>
  <si>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</si>
  <si>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</si>
  <si>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</si>
  <si>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</si>
  <si>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</si>
  <si>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</si>
  <si>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</si>
  <si>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</si>
  <si>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</si>
  <si>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</si>
  <si>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</si>
  <si>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</si>
  <si>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</si>
  <si>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</si>
  <si>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</si>
  <si>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</si>
  <si>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</si>
  <si>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</si>
  <si>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</si>
  <si>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</si>
  <si>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</si>
  <si>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</si>
  <si>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</si>
  <si>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</si>
  <si>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</si>
  <si>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</si>
  <si>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</si>
  <si>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</si>
  <si>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</si>
  <si>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</si>
  <si>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</si>
  <si>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</si>
  <si>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</si>
  <si>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</si>
  <si>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</si>
  <si>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</si>
  <si>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</si>
  <si>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</si>
  <si>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</si>
  <si>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</si>
  <si>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</si>
  <si>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</si>
  <si>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</si>
  <si>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</si>
  <si>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</si>
  <si>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</si>
  <si>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</si>
  <si>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</si>
  <si>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</si>
  <si>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</si>
  <si>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</si>
  <si>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</si>
  <si>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</si>
  <si>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</si>
  <si>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</si>
  <si>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</si>
  <si>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</si>
  <si>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</si>
  <si>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</si>
  <si>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</si>
  <si>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</si>
  <si>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</si>
  <si>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</si>
  <si>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</si>
  <si>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</si>
  <si>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</si>
  <si>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</si>
  <si>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</si>
  <si>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</si>
  <si>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</si>
  <si>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</si>
  <si>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</si>
  <si>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</si>
  <si>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</si>
  <si>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</si>
  <si>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</si>
  <si>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</si>
  <si>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</si>
  <si>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</si>
  <si>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</si>
  <si>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</si>
  <si>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</si>
  <si>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</si>
  <si>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</si>
  <si>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</si>
  <si>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</si>
  <si>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</si>
  <si>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</si>
  <si>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</si>
  <si>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</si>
  <si>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</si>
  <si>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</si>
  <si>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</si>
  <si>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</si>
  <si>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</si>
  <si>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</si>
  <si>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</si>
  <si>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</si>
  <si>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</si>
  <si>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</si>
  <si>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</si>
  <si>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</si>
  <si>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</si>
  <si>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</si>
  <si>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</si>
  <si>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</si>
  <si>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</si>
  <si>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</si>
  <si>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</si>
  <si>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</si>
  <si>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</si>
  <si>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</si>
  <si>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</si>
  <si>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</si>
  <si>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</si>
  <si>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</si>
  <si>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</si>
  <si>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</si>
  <si>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</si>
  <si>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</si>
  <si>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</si>
  <si>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</si>
  <si>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</si>
  <si>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</si>
  <si>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</si>
  <si>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</si>
  <si>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</si>
  <si>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</si>
  <si>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</si>
  <si>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</si>
  <si>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</si>
  <si>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</si>
  <si>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</si>
  <si>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</si>
  <si>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</si>
  <si>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</si>
  <si>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</si>
  <si>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</si>
  <si>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</si>
  <si>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</si>
  <si>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</si>
  <si>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</si>
  <si>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</si>
  <si>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</si>
  <si>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</si>
  <si>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</si>
  <si>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</si>
  <si>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</si>
  <si>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</si>
  <si>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</si>
  <si>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</si>
  <si>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</si>
  <si>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</si>
  <si>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</si>
  <si>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</si>
  <si>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</si>
  <si>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</si>
  <si>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</si>
  <si>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</si>
  <si>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</si>
  <si>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</si>
  <si>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</si>
  <si>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</si>
  <si>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</si>
  <si>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</si>
  <si>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</si>
  <si>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</si>
  <si>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</si>
  <si>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</si>
  <si>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</si>
  <si>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</si>
  <si>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</si>
  <si>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</si>
  <si>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</si>
  <si>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</si>
  <si>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</si>
  <si>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</si>
  <si>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</si>
  <si>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</si>
  <si>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</si>
  <si>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</si>
  <si>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</si>
  <si>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</si>
  <si>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</si>
  <si>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</si>
  <si>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</si>
  <si>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</si>
  <si>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</si>
  <si>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</si>
  <si>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</si>
  <si>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</si>
  <si>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</si>
  <si>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</si>
  <si>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</si>
  <si>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</si>
  <si>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</si>
  <si>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</si>
  <si>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</si>
  <si>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</si>
  <si>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</si>
  <si>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</si>
  <si>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</si>
  <si>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</si>
  <si>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</si>
  <si>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</si>
  <si>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</si>
  <si>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</si>
  <si>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</si>
  <si>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</si>
  <si>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</si>
  <si>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</si>
  <si>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</si>
  <si>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</si>
  <si>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</si>
  <si>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</si>
  <si>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</si>
  <si>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</si>
  <si>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</si>
  <si>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</si>
  <si>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</si>
  <si>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</si>
  <si>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</si>
  <si>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</si>
  <si>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</si>
  <si>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</si>
  <si>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</si>
  <si>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</si>
  <si>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</si>
  <si>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</si>
  <si>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</si>
  <si>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</si>
  <si>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</si>
  <si>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</si>
  <si>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</si>
  <si>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</si>
  <si>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</si>
  <si>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</si>
  <si>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</si>
  <si>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</si>
  <si>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</si>
  <si>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</si>
  <si>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</si>
  <si>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</si>
  <si>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</si>
  <si>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</si>
  <si>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</si>
  <si>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</si>
  <si>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</si>
  <si>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</si>
  <si>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</si>
  <si>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</si>
  <si>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</si>
  <si>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</si>
  <si>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</si>
  <si>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</si>
  <si>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</si>
  <si>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</si>
  <si>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</si>
  <si>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</si>
  <si>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</si>
  <si>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</si>
  <si>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</si>
  <si>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</si>
  <si>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</si>
  <si>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</si>
  <si>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</si>
  <si>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</si>
  <si>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</si>
  <si>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</si>
  <si>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</si>
  <si>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</si>
  <si>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</si>
  <si>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</si>
  <si>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</si>
  <si>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</si>
  <si>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</si>
  <si>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</si>
  <si>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</si>
  <si>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</si>
  <si>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</si>
  <si>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</si>
  <si>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</si>
  <si>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</si>
  <si>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</si>
  <si>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</si>
  <si>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</si>
  <si>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</si>
  <si>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</si>
  <si>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</si>
  <si>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</si>
  <si>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</si>
  <si>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</si>
  <si>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</si>
  <si>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</si>
  <si>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</si>
  <si>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</si>
  <si>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</si>
  <si>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</si>
  <si>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</si>
  <si>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</si>
  <si>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</si>
  <si>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</si>
  <si>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</si>
  <si>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</si>
  <si>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</si>
  <si>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</si>
  <si>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</si>
  <si>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</si>
  <si>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</si>
  <si>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</si>
  <si>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</si>
  <si>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</si>
  <si>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</si>
  <si>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</si>
  <si>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</si>
  <si>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</si>
  <si>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</si>
  <si>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</si>
  <si>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</si>
  <si>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</si>
  <si>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</si>
  <si>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</si>
  <si>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</si>
  <si>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</si>
  <si>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</si>
  <si>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</si>
  <si>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</si>
  <si>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</si>
  <si>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</si>
  <si>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</si>
  <si>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</si>
  <si>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</si>
  <si>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</si>
  <si>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</si>
  <si>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</si>
  <si>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</si>
  <si>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</si>
  <si>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</si>
  <si>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</si>
  <si>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</si>
  <si>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</si>
  <si>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</si>
  <si>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</si>
  <si>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</si>
  <si>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</si>
  <si>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</si>
  <si>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</si>
  <si>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</si>
  <si>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</si>
  <si>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</si>
  <si>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</si>
  <si>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</si>
  <si>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</si>
  <si>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</si>
  <si>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</si>
  <si>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</si>
  <si>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</si>
  <si>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</si>
  <si>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</si>
  <si>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</si>
  <si>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</si>
  <si>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</si>
  <si>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</si>
  <si>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</si>
  <si>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</si>
  <si>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</si>
  <si>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</si>
  <si>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</si>
  <si>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</si>
  <si>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</si>
  <si>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</si>
  <si>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</si>
  <si>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</si>
  <si>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</si>
  <si>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</si>
  <si>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</si>
  <si>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</si>
  <si>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</si>
  <si>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</si>
  <si>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</si>
  <si>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</si>
  <si>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</si>
  <si>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</si>
  <si>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</si>
  <si>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</si>
  <si>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</si>
  <si>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</si>
  <si>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</si>
  <si>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</si>
  <si>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</si>
  <si>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</si>
  <si>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</si>
  <si>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</si>
  <si>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</si>
  <si>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</si>
  <si>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</si>
  <si>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</si>
  <si>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</si>
  <si>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</si>
  <si>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</si>
  <si>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</si>
  <si>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</si>
  <si>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</si>
  <si>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</si>
  <si>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</si>
  <si>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</si>
  <si>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</si>
  <si>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</si>
  <si>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</si>
  <si>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</si>
  <si>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</si>
  <si>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</si>
  <si>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</si>
  <si>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</si>
  <si>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</si>
  <si>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</si>
  <si>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</si>
  <si>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</si>
  <si>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</si>
  <si>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</si>
  <si>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</si>
  <si>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</si>
  <si>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</si>
  <si>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</si>
  <si>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</si>
  <si>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</si>
  <si>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</si>
  <si>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</si>
  <si>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</si>
  <si>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</si>
  <si>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</si>
  <si>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</si>
  <si>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</si>
  <si>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</si>
  <si>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</si>
  <si>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</si>
  <si>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</si>
  <si>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</si>
  <si>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</si>
  <si>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</si>
  <si>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</si>
  <si>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</si>
  <si>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</si>
  <si>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</si>
  <si>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</si>
  <si>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</si>
  <si>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</si>
  <si>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</si>
  <si>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</si>
  <si>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</si>
  <si>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</si>
  <si>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</si>
  <si>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</si>
  <si>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</si>
  <si>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</si>
  <si>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</si>
  <si>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</si>
  <si>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</si>
  <si>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</si>
  <si>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</si>
  <si>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</si>
  <si>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</si>
  <si>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</si>
  <si>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</si>
  <si>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</si>
  <si>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</si>
  <si>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</si>
  <si>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</si>
  <si>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</si>
  <si>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</si>
  <si>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</si>
  <si>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</si>
  <si>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</si>
  <si>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</si>
  <si>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</si>
  <si>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</si>
  <si>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</si>
  <si>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</si>
  <si>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</si>
  <si>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</si>
  <si>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</si>
  <si>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</si>
  <si>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</si>
  <si>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</si>
  <si>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</si>
  <si>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</si>
  <si>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</si>
  <si>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</si>
  <si>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</si>
  <si>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</si>
  <si>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</si>
  <si>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</si>
  <si>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</si>
  <si>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</si>
  <si>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</si>
  <si>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</si>
  <si>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</si>
  <si>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</si>
  <si>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</si>
  <si>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</si>
  <si>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</si>
  <si>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</si>
  <si>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</si>
  <si>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</si>
  <si>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</si>
  <si>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</si>
  <si>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</si>
  <si>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</si>
  <si>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</si>
  <si>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</si>
  <si>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</si>
  <si>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</si>
  <si>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</si>
  <si>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</si>
  <si>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</si>
  <si>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</si>
  <si>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</si>
  <si>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</si>
  <si>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</si>
  <si>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</si>
  <si>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</si>
  <si>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</si>
  <si>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</si>
  <si>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</si>
  <si>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</si>
  <si>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</si>
  <si>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</si>
  <si>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</si>
  <si>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</si>
  <si>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</si>
  <si>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</si>
  <si>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</si>
  <si>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</si>
  <si>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</si>
  <si>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</si>
  <si>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</si>
  <si>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</si>
  <si>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</si>
  <si>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</si>
  <si>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</si>
  <si>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</si>
  <si>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</si>
  <si>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</si>
  <si>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</si>
  <si>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</si>
  <si>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</si>
  <si>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</si>
  <si>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</si>
  <si>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</si>
  <si>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</si>
  <si>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</si>
  <si>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</si>
  <si>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</si>
  <si>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</si>
  <si>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</si>
  <si>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</si>
  <si>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</si>
  <si>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</si>
  <si>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</si>
  <si>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</si>
  <si>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</si>
  <si>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</si>
  <si>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</si>
  <si>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</si>
  <si>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</si>
  <si>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</si>
  <si>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</si>
  <si>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</si>
  <si>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</si>
  <si>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</si>
  <si>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</si>
  <si>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</si>
  <si>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</si>
  <si>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</si>
  <si>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</si>
  <si>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</si>
  <si>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</si>
  <si>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</si>
  <si>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</si>
  <si>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</si>
  <si>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</si>
  <si>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</si>
  <si>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</si>
  <si>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</si>
  <si>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</si>
  <si>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</si>
  <si>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</si>
  <si>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</si>
  <si>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</si>
  <si>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</si>
  <si>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</si>
  <si>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</si>
  <si>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</si>
  <si>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</si>
  <si>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</si>
  <si>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</si>
  <si>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</si>
  <si>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</si>
  <si>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</si>
  <si>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</si>
  <si>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</si>
  <si>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</si>
  <si>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</si>
  <si>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</si>
  <si>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</si>
  <si>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</si>
  <si>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</si>
  <si>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</si>
  <si>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</si>
  <si>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</si>
  <si>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</si>
  <si>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</si>
  <si>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</si>
  <si>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</si>
  <si>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</si>
  <si>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</si>
  <si>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</si>
  <si>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</si>
  <si>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</si>
  <si>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</si>
  <si>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</si>
  <si>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</si>
  <si>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</si>
  <si>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</si>
  <si>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</si>
  <si>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</si>
  <si>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</si>
  <si>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</si>
  <si>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</si>
  <si>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</si>
  <si>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</si>
  <si>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</si>
  <si>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</si>
  <si>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</si>
  <si>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</si>
  <si>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</si>
  <si>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</si>
  <si>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</si>
  <si>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</si>
  <si>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</si>
  <si>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</si>
  <si>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</si>
  <si>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</si>
  <si>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</si>
  <si>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</si>
  <si>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</si>
  <si>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</si>
  <si>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</si>
  <si>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</si>
  <si>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</si>
  <si>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</si>
  <si>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</si>
  <si>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</si>
  <si>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</si>
  <si>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</si>
  <si>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</si>
  <si>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</si>
  <si>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</si>
  <si>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</si>
  <si>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</si>
  <si>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</si>
  <si>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</si>
  <si>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</si>
  <si>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</si>
  <si>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</si>
  <si>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</si>
  <si>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</si>
  <si>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</si>
  <si>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</si>
  <si>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</si>
  <si>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</si>
  <si>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</si>
  <si>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</si>
  <si>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</si>
  <si>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</si>
  <si>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</si>
  <si>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</si>
  <si>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</si>
  <si>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</si>
  <si>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</si>
  <si>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</si>
  <si>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</si>
  <si>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</si>
  <si>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</si>
  <si>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</si>
  <si>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</si>
  <si>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</si>
  <si>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</si>
  <si>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</si>
  <si>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</si>
  <si>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</si>
  <si>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</si>
  <si>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</si>
  <si>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</si>
  <si>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</si>
  <si>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</si>
  <si>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</si>
  <si>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</si>
  <si>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</si>
  <si>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</si>
  <si>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</si>
  <si>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</si>
  <si>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</si>
  <si>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</si>
  <si>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</si>
  <si>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</si>
  <si>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</si>
  <si>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</si>
  <si>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</si>
  <si>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</si>
  <si>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</si>
  <si>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</si>
  <si>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</si>
  <si>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</si>
  <si>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</si>
  <si>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</si>
  <si>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</si>
  <si>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</si>
  <si>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</si>
  <si>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</si>
  <si>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</si>
  <si>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</si>
  <si>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</si>
  <si>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</si>
  <si>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</si>
  <si>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</si>
  <si>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</si>
  <si>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</si>
  <si>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</si>
  <si>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</si>
  <si>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</si>
  <si>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</si>
  <si>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</si>
  <si>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</si>
  <si>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</si>
  <si>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</si>
  <si>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</si>
  <si>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</si>
  <si>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</si>
  <si>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</si>
  <si>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</si>
  <si>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</si>
  <si>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</si>
  <si>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</si>
  <si>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</si>
  <si>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</si>
  <si>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</si>
  <si>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</si>
  <si>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</si>
  <si>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</si>
  <si>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</si>
  <si>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</si>
  <si>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</si>
  <si>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</si>
  <si>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</si>
  <si>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</si>
  <si>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</si>
  <si>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</si>
  <si>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</si>
  <si>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</si>
  <si>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</si>
  <si>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</si>
  <si>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</si>
  <si>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</si>
  <si>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</si>
  <si>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</si>
  <si>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</si>
  <si>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</si>
  <si>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</si>
  <si>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</si>
  <si>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</si>
  <si>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</si>
  <si>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</si>
  <si>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</si>
  <si>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</si>
  <si>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</si>
  <si>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</si>
  <si>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</si>
  <si>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</si>
  <si>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</si>
  <si>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</si>
  <si>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</si>
  <si>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</si>
  <si>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</si>
  <si>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</si>
  <si>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</si>
  <si>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</si>
  <si>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</si>
  <si>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</si>
  <si>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</si>
  <si>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</si>
  <si>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</si>
  <si>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</si>
  <si>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</si>
  <si>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</si>
  <si>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</si>
  <si>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</si>
  <si>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</si>
  <si>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</si>
  <si>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</si>
  <si>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</si>
  <si>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</si>
  <si>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</si>
  <si>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</si>
  <si>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</si>
  <si>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</si>
  <si>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</si>
  <si>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</si>
  <si>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</si>
  <si>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</si>
  <si>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</si>
  <si>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</si>
  <si>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</si>
  <si>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</si>
  <si>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</si>
  <si>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</si>
  <si>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</si>
  <si>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</si>
  <si>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</si>
  <si>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</si>
  <si>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</si>
  <si>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</si>
  <si>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</si>
  <si>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</si>
  <si>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</si>
  <si>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</si>
  <si>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</si>
  <si>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</si>
  <si>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</si>
  <si>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</si>
  <si>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</si>
  <si>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</si>
  <si>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</si>
  <si>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</si>
  <si>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</si>
  <si>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</si>
  <si>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</si>
  <si>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</si>
  <si>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</si>
  <si>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</si>
  <si>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</si>
  <si>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</si>
  <si>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</si>
  <si>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</si>
  <si>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</si>
  <si>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</si>
  <si>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</si>
  <si>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</si>
  <si>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</si>
  <si>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</si>
  <si>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</si>
  <si>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</si>
  <si>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</si>
  <si>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</si>
  <si>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</si>
  <si>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</si>
  <si>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</si>
  <si>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</si>
  <si>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</si>
  <si>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</si>
  <si>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</si>
  <si>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</si>
  <si>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</si>
  <si>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</si>
  <si>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</si>
  <si>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</si>
  <si>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</si>
  <si>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</si>
  <si>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</si>
  <si>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</si>
  <si>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</si>
  <si>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</si>
  <si>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</si>
  <si>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</si>
  <si>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</si>
  <si>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</si>
  <si>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</si>
  <si>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</si>
  <si>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</si>
  <si>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</si>
  <si>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</si>
  <si>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</si>
  <si>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</si>
  <si>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</si>
  <si>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</si>
  <si>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</si>
  <si>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</si>
  <si>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</si>
  <si>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</si>
  <si>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</si>
  <si>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</si>
  <si>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</si>
  <si>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</si>
  <si>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</si>
  <si>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</si>
  <si>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</si>
  <si>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</si>
  <si>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</si>
  <si>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</si>
  <si>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</si>
  <si>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</si>
  <si>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</si>
  <si>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</si>
  <si>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</si>
  <si>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</si>
  <si>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</si>
  <si>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</si>
  <si>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</si>
  <si>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</si>
  <si>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</si>
  <si>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</si>
  <si>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</si>
  <si>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</si>
  <si>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</si>
  <si>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</si>
  <si>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</si>
  <si>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</si>
  <si>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</si>
  <si>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</si>
  <si>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</si>
  <si>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</si>
  <si>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</si>
  <si>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</si>
  <si>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</si>
  <si>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</si>
  <si>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</si>
  <si>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</si>
  <si>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</si>
  <si>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</si>
  <si>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</si>
  <si>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</si>
  <si>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</si>
  <si>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</si>
  <si>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</si>
  <si>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</si>
  <si>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</si>
  <si>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</si>
  <si>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</si>
  <si>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</si>
  <si>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</si>
  <si>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</si>
  <si>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</si>
  <si>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</si>
  <si>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</si>
  <si>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</si>
  <si>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</si>
  <si>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</si>
  <si>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</si>
  <si>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</si>
  <si>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</si>
  <si>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</si>
  <si>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</si>
  <si>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</si>
  <si>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</si>
  <si>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</si>
  <si>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</si>
  <si>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</si>
  <si>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</si>
  <si>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</si>
  <si>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</si>
  <si>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</si>
  <si>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</si>
  <si>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</si>
  <si>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</si>
  <si>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</si>
  <si>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</si>
  <si>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</si>
  <si>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</si>
  <si>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</si>
  <si>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</si>
  <si>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</si>
  <si>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</si>
  <si>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</si>
  <si>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</si>
  <si>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</si>
  <si>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</si>
  <si>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</si>
  <si>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</si>
  <si>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</si>
  <si>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</si>
  <si>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</si>
  <si>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</si>
  <si>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</si>
  <si>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</si>
  <si>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</si>
  <si>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</si>
  <si>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</si>
  <si>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</si>
  <si>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</si>
  <si>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</si>
  <si>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</si>
  <si>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</si>
  <si>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</si>
  <si>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</si>
  <si>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</si>
  <si>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</si>
  <si>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</si>
  <si>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</si>
  <si>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</si>
  <si>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</si>
  <si>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</si>
  <si>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</si>
  <si>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</si>
  <si>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</si>
  <si>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</si>
  <si>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</si>
  <si>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</si>
  <si>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</si>
  <si>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</si>
  <si>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</si>
  <si>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</si>
  <si>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</si>
  <si>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</si>
  <si>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</si>
  <si>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</si>
  <si>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</si>
  <si>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</si>
  <si>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</si>
  <si>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</si>
  <si>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</si>
  <si>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</si>
  <si>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</si>
  <si>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</si>
  <si>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</si>
  <si>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</si>
  <si>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</si>
  <si>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</si>
  <si>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</si>
  <si>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</si>
  <si>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</si>
  <si>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</si>
  <si>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</si>
  <si>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</si>
  <si>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</si>
  <si>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</si>
  <si>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</si>
  <si>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</si>
  <si>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</si>
  <si>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</si>
  <si>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</si>
  <si>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</si>
  <si>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</si>
  <si>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</si>
  <si>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</si>
  <si>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</si>
  <si>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</si>
  <si>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</si>
  <si>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</si>
  <si>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</si>
  <si>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</si>
  <si>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</si>
  <si>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</si>
  <si>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</si>
  <si>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</si>
  <si>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</si>
  <si>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</si>
  <si>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</si>
  <si>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</si>
  <si>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</si>
  <si>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</si>
  <si>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</si>
  <si>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</si>
  <si>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</si>
  <si>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</si>
  <si>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</si>
  <si>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</si>
  <si>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</si>
  <si>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</si>
  <si>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</si>
  <si>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</si>
  <si>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</si>
  <si>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</si>
  <si>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</si>
  <si>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</si>
  <si>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</si>
  <si>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</si>
  <si>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</si>
  <si>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</si>
  <si>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</si>
  <si>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</si>
  <si>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</si>
  <si>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</si>
  <si>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</si>
  <si>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</si>
  <si>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</si>
  <si>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</si>
  <si>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</si>
  <si>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</si>
  <si>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</si>
  <si>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</si>
  <si>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</si>
  <si>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</si>
  <si>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</si>
  <si>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</si>
  <si>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</si>
  <si>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</si>
  <si>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</si>
  <si>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</si>
  <si>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</si>
  <si>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</si>
  <si>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</si>
  <si>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</si>
  <si>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</si>
  <si>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</si>
  <si>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</si>
  <si>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</si>
  <si>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</si>
  <si>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</si>
  <si>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</si>
  <si>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</si>
  <si>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</si>
  <si>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</si>
  <si>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</si>
  <si>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</si>
  <si>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</si>
  <si>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</si>
  <si>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</si>
  <si>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</si>
  <si>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</si>
  <si>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</si>
  <si>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</si>
  <si>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</si>
  <si>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</si>
  <si>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</si>
  <si>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</si>
  <si>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</si>
  <si>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</si>
  <si>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</si>
  <si>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</si>
  <si>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</si>
  <si>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</si>
  <si>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</si>
  <si>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</si>
  <si>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</si>
  <si>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</si>
  <si>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</si>
  <si>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</si>
  <si>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</si>
  <si>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</si>
  <si>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</si>
  <si>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</si>
  <si>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</si>
  <si>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</si>
  <si>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</si>
  <si>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</si>
  <si>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</si>
  <si>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</si>
  <si>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</si>
  <si>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</si>
  <si>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</si>
  <si>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</si>
  <si>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</si>
  <si>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</si>
  <si>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</si>
  <si>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</si>
  <si>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</si>
  <si>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</si>
  <si>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</si>
  <si>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</si>
  <si>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</si>
  <si>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</si>
  <si>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</si>
  <si>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</si>
  <si>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</si>
  <si>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</si>
  <si>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</si>
  <si>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</si>
  <si>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</si>
  <si>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</si>
  <si>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</si>
  <si>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</si>
  <si>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</si>
  <si>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</si>
  <si>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</si>
  <si>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</si>
  <si>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</si>
  <si>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</si>
  <si>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</si>
  <si>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</si>
  <si>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</si>
  <si>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</si>
  <si>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</si>
  <si>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</si>
  <si>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</si>
  <si>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</si>
  <si>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</si>
  <si>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</si>
  <si>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</si>
  <si>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</si>
  <si>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</si>
  <si>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</si>
  <si>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</si>
  <si>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</si>
  <si>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</si>
  <si>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</si>
  <si>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</si>
  <si>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</si>
  <si>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</si>
  <si>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</si>
  <si>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</si>
  <si>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</si>
  <si>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</si>
  <si>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</si>
  <si>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</si>
  <si>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</si>
  <si>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</si>
  <si>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</si>
  <si>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</si>
  <si>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</si>
  <si>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</si>
  <si>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</si>
  <si>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</si>
  <si>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</si>
  <si>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</si>
  <si>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</si>
  <si>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</si>
  <si>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</si>
  <si>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</si>
  <si>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</si>
  <si>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</si>
  <si>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</si>
  <si>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</si>
  <si>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</si>
  <si>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</si>
  <si>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</si>
  <si>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</si>
  <si>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</si>
  <si>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</si>
  <si>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</si>
  <si>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</si>
  <si>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</si>
  <si>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</si>
  <si>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</si>
  <si>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</si>
  <si>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</si>
  <si>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</si>
  <si>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</si>
  <si>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</si>
  <si>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</si>
  <si>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</si>
  <si>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</si>
  <si>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</si>
  <si>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</si>
  <si>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</si>
  <si>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</si>
  <si>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</si>
  <si>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</si>
  <si>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</si>
  <si>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</si>
  <si>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</si>
  <si>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</si>
  <si>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</si>
  <si>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</si>
  <si>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</si>
  <si>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</si>
  <si>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</si>
  <si>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</si>
  <si>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</si>
  <si>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</si>
  <si>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</si>
  <si>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</si>
  <si>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</si>
  <si>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</si>
  <si>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</si>
  <si>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</si>
  <si>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</si>
  <si>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</si>
  <si>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</si>
  <si>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</si>
  <si>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</si>
  <si>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</si>
  <si>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</si>
  <si>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</si>
  <si>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</si>
  <si>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</si>
  <si>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</si>
  <si>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</si>
  <si>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</si>
  <si>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</si>
  <si>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</si>
  <si>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</si>
  <si>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</si>
  <si>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</si>
  <si>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</si>
  <si>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</si>
  <si>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</si>
  <si>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</si>
  <si>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</si>
  <si>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</si>
  <si>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</si>
  <si>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</si>
  <si>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</si>
  <si>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</si>
  <si>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</si>
  <si>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</si>
  <si>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</si>
  <si>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</si>
  <si>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</si>
  <si>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</si>
  <si>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</si>
  <si>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</si>
  <si>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</si>
  <si>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</si>
  <si>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</si>
  <si>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</si>
  <si>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</si>
  <si>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</si>
  <si>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</si>
  <si>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</si>
  <si>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</si>
  <si>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</si>
  <si>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</si>
  <si>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</si>
  <si>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</si>
  <si>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</si>
  <si>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</si>
  <si>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</si>
  <si>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</si>
  <si>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</si>
  <si>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</si>
  <si>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</si>
  <si>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</si>
  <si>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</si>
  <si>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</si>
  <si>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</si>
  <si>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</si>
  <si>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</si>
  <si>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</si>
  <si>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</si>
  <si>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</si>
  <si>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</si>
  <si>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</si>
  <si>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</si>
  <si>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</si>
  <si>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</si>
  <si>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</si>
  <si>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</si>
  <si>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</si>
  <si>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</si>
  <si>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</si>
  <si>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</si>
  <si>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</si>
  <si>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</si>
  <si>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</si>
  <si>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</si>
  <si>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</si>
  <si>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</si>
  <si>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</si>
  <si>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</si>
  <si>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</si>
  <si>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</si>
  <si>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</si>
  <si>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</si>
  <si>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</si>
  <si>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</si>
  <si>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</si>
  <si>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</si>
  <si>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</si>
  <si>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</si>
  <si>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</si>
  <si>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</si>
  <si>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</si>
  <si>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</si>
  <si>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</si>
  <si>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</si>
  <si>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</si>
  <si>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</si>
  <si>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</si>
  <si>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</si>
  <si>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</si>
  <si>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</si>
  <si>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</si>
  <si>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</si>
  <si>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</si>
  <si>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</si>
  <si>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</si>
  <si>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</si>
  <si>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</si>
  <si>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</si>
  <si>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</si>
  <si>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</si>
  <si>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</si>
  <si>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</si>
  <si>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</si>
  <si>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</si>
  <si>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</si>
  <si>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</si>
  <si>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</si>
  <si>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</si>
  <si>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</si>
  <si>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</si>
  <si>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</si>
  <si>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</si>
  <si>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</si>
  <si>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</si>
  <si>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</si>
  <si>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</si>
  <si>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</si>
  <si>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</si>
  <si>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</si>
  <si>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</si>
  <si>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</si>
  <si>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</si>
  <si>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</si>
  <si>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</si>
  <si>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</si>
  <si>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</si>
  <si>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</si>
  <si>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</si>
  <si>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</si>
  <si>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</si>
  <si>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</si>
  <si>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</si>
  <si>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</si>
  <si>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</si>
  <si>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</si>
  <si>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</si>
  <si>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</si>
  <si>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</si>
  <si>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</si>
  <si>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</si>
  <si>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</si>
  <si>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</si>
  <si>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</si>
  <si>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</si>
  <si>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</si>
  <si>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</si>
  <si>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</si>
  <si>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</si>
  <si>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</si>
  <si>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</si>
  <si>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</si>
  <si>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</si>
  <si>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</si>
  <si>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</si>
  <si>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</si>
  <si>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</si>
  <si>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</si>
  <si>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</si>
  <si>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</si>
  <si>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</si>
  <si>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</si>
  <si>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</si>
  <si>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</si>
  <si>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</si>
  <si>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</si>
  <si>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</si>
  <si>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</si>
  <si>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</si>
  <si>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</si>
  <si>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</si>
  <si>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</si>
  <si>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</si>
  <si>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</si>
  <si>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</si>
  <si>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</si>
  <si>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</si>
  <si>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</si>
  <si>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</si>
  <si>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</si>
  <si>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</si>
  <si>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</si>
  <si>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</si>
  <si>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</si>
  <si>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</si>
  <si>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</si>
  <si>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</si>
  <si>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</si>
  <si>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</si>
  <si>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</si>
  <si>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</si>
  <si>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</si>
  <si>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</si>
  <si>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</si>
  <si>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</si>
  <si>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</si>
  <si>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</si>
  <si>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</si>
  <si>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</si>
  <si>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</si>
  <si>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</si>
  <si>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</si>
  <si>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</si>
  <si>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</si>
  <si>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</si>
  <si>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</si>
  <si>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</si>
  <si>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</si>
  <si>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</si>
  <si>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</si>
  <si>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</si>
  <si>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</si>
  <si>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</si>
  <si>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</si>
  <si>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</si>
  <si>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</si>
  <si>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</si>
  <si>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</si>
  <si>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</si>
  <si>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</si>
  <si>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</si>
  <si>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</si>
  <si>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</si>
  <si>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</si>
  <si>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</si>
  <si>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</si>
  <si>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</si>
  <si>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</si>
  <si>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</si>
  <si>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</si>
  <si>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</si>
  <si>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</si>
  <si>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</si>
  <si>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</si>
  <si>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</si>
  <si>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</si>
  <si>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</si>
  <si>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</si>
  <si>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</si>
  <si>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</si>
  <si>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</si>
  <si>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</si>
  <si>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</si>
  <si>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</si>
  <si>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</si>
  <si>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</si>
  <si>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</si>
  <si>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</si>
  <si>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</si>
  <si>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</si>
  <si>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</si>
  <si>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</si>
  <si>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</si>
  <si>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</si>
  <si>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</si>
  <si>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</si>
  <si>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</si>
  <si>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</si>
  <si>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</si>
  <si>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</si>
  <si>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</si>
  <si>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</si>
  <si>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</si>
  <si>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</si>
  <si>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</si>
  <si>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</si>
  <si>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</si>
  <si>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</si>
  <si>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</si>
  <si>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</si>
  <si>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</si>
  <si>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</si>
  <si>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</si>
  <si>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</si>
  <si>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</si>
  <si>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</si>
  <si>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</si>
  <si>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</si>
  <si>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</si>
  <si>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</si>
  <si>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</si>
  <si>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</si>
  <si>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</si>
  <si>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</si>
  <si>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</si>
  <si>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</si>
  <si>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</si>
  <si>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</si>
  <si>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</si>
  <si>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</si>
  <si>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</si>
  <si>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</si>
  <si>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</si>
  <si>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</si>
  <si>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</si>
  <si>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</si>
  <si>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</si>
  <si>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</si>
  <si>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</si>
  <si>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</si>
  <si>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</si>
  <si>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</si>
  <si>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</si>
  <si>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</si>
  <si>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</si>
  <si>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</si>
  <si>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</si>
  <si>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</si>
  <si>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</si>
  <si>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</si>
  <si>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</si>
  <si>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</si>
  <si>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</si>
  <si>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</si>
  <si>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</si>
  <si>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</si>
  <si>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</si>
  <si>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</si>
  <si>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</si>
  <si>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</si>
  <si>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</si>
  <si>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</si>
  <si>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</si>
  <si>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</si>
  <si>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</si>
  <si>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</si>
  <si>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</si>
  <si>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</si>
  <si>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</si>
  <si>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</si>
  <si>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</si>
  <si>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</si>
  <si>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</si>
  <si>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</si>
  <si>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</si>
  <si>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</si>
  <si>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</si>
  <si>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</si>
  <si>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</si>
  <si>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</si>
  <si>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</si>
  <si>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</si>
  <si>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</si>
  <si>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</si>
  <si>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</si>
  <si>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</si>
  <si>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</si>
  <si>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</si>
  <si>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</si>
  <si>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</si>
  <si>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</si>
  <si>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</si>
  <si>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</si>
  <si>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</si>
  <si>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</si>
  <si>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</si>
  <si>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</si>
  <si>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</si>
  <si>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</si>
  <si>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</si>
  <si>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</si>
  <si>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</si>
  <si>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</si>
  <si>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</si>
  <si>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</si>
  <si>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</si>
  <si>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</si>
  <si>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</si>
  <si>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</si>
  <si>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</si>
  <si>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</si>
  <si>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</si>
  <si>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</si>
  <si>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</si>
  <si>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</si>
  <si>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</si>
  <si>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</si>
  <si>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</si>
  <si>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</si>
  <si>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</si>
  <si>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</si>
  <si>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</si>
  <si>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</si>
  <si>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</si>
  <si>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</si>
  <si>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</si>
  <si>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</si>
  <si>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</si>
  <si>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</si>
  <si>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</si>
  <si>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</si>
  <si>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</si>
  <si>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</si>
  <si>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</si>
  <si>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</si>
  <si>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</si>
  <si>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</si>
  <si>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</si>
  <si>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</si>
  <si>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</si>
  <si>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</si>
  <si>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</si>
  <si>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</si>
  <si>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</si>
  <si>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</si>
  <si>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</si>
  <si>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</si>
  <si>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</si>
  <si>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</si>
  <si>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</si>
  <si>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</si>
  <si>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</si>
  <si>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</si>
  <si>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</si>
  <si>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</si>
  <si>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</si>
  <si>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</si>
  <si>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</si>
  <si>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</si>
  <si>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</si>
  <si>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</si>
  <si>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</si>
  <si>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</si>
  <si>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</si>
  <si>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</si>
  <si>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</si>
  <si>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</si>
  <si>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</si>
  <si>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</si>
  <si>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</si>
  <si>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</si>
  <si>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</si>
  <si>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</si>
  <si>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</si>
  <si>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</si>
  <si>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</si>
  <si>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</si>
  <si>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</si>
  <si>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</si>
  <si>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</si>
  <si>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</si>
  <si>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</si>
  <si>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</si>
  <si>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</si>
  <si>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</si>
  <si>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</si>
  <si>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</si>
  <si>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</si>
  <si>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</si>
  <si>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</si>
  <si>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</si>
  <si>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</si>
  <si>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</si>
  <si>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</si>
  <si>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</si>
  <si>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</si>
  <si>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</si>
  <si>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</si>
  <si>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</si>
  <si>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</si>
  <si>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</si>
  <si>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</si>
  <si>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</si>
  <si>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</si>
  <si>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</si>
  <si>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</si>
  <si>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</si>
  <si>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</si>
  <si>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</si>
  <si>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</si>
  <si>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</si>
  <si>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</si>
  <si>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</si>
  <si>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</si>
  <si>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</si>
  <si>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</si>
  <si>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</si>
  <si>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</si>
  <si>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</si>
  <si>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</si>
  <si>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</si>
  <si>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</si>
  <si>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</si>
  <si>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</si>
  <si>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</si>
  <si>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</si>
  <si>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</si>
  <si>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</si>
  <si>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</si>
  <si>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</si>
  <si>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</si>
  <si>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</si>
  <si>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</si>
  <si>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</si>
  <si>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</si>
  <si>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</si>
  <si>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</si>
  <si>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</si>
  <si>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</si>
  <si>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</si>
  <si>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</si>
  <si>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</si>
  <si>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</si>
  <si>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</si>
  <si>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</si>
  <si>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</si>
  <si>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</si>
  <si>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</si>
  <si>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</si>
  <si>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</si>
  <si>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</si>
  <si>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</si>
  <si>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</si>
  <si>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</si>
  <si>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</si>
  <si>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</si>
  <si>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</si>
  <si>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</si>
  <si>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</si>
  <si>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</si>
  <si>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</si>
  <si>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</si>
  <si>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</si>
  <si>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</si>
  <si>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</si>
  <si>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</si>
  <si>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</si>
  <si>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</si>
  <si>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</si>
  <si>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</si>
  <si>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</si>
  <si>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</si>
  <si>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</si>
  <si>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</si>
  <si>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</si>
  <si>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</si>
  <si>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</si>
  <si>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</si>
  <si>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</si>
  <si>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</si>
  <si>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</si>
  <si>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</si>
  <si>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</si>
  <si>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</si>
  <si>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</si>
  <si>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</si>
  <si>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</si>
  <si>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</si>
  <si>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</si>
  <si>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</si>
  <si>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</si>
  <si>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</si>
  <si>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</si>
  <si>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</si>
  <si>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</si>
  <si>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</si>
  <si>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</si>
  <si>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</si>
  <si>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</si>
  <si>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</si>
  <si>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</si>
  <si>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</si>
  <si>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</si>
  <si>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</si>
  <si>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</si>
  <si>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</si>
  <si>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</si>
  <si>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</si>
  <si>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</si>
  <si>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</si>
  <si>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</si>
  <si>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</si>
  <si>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</si>
  <si>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</si>
  <si>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</si>
  <si>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</si>
  <si>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</si>
  <si>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</si>
  <si>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</si>
  <si>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</si>
  <si>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</si>
  <si>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</si>
  <si>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</si>
  <si>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</si>
  <si>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</si>
  <si>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</si>
  <si>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</si>
  <si>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</si>
  <si>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</si>
  <si>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</si>
  <si>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</si>
  <si>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</si>
  <si>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</si>
  <si>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</si>
  <si>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</si>
  <si>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</si>
  <si>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</si>
  <si>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</si>
  <si>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</si>
  <si>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</si>
  <si>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</si>
  <si>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</si>
  <si>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</si>
  <si>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</si>
  <si>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</si>
  <si>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</si>
  <si>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</si>
  <si>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</si>
  <si>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</si>
  <si>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</si>
  <si>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</si>
  <si>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</si>
  <si>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</si>
  <si>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</si>
  <si>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</si>
  <si>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</si>
  <si>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</si>
  <si>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</si>
  <si>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</si>
  <si>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</si>
  <si>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</si>
  <si>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</si>
  <si>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</si>
  <si>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</si>
  <si>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</si>
  <si>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</si>
  <si>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</si>
  <si>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</si>
  <si>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</si>
  <si>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</si>
  <si>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</si>
  <si>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</si>
  <si>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</si>
  <si>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</si>
  <si>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</si>
  <si>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</si>
  <si>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</si>
  <si>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</si>
  <si>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</si>
  <si>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</si>
  <si>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</si>
  <si>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</si>
  <si>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</si>
  <si>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</si>
  <si>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</si>
  <si>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</si>
  <si>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</si>
  <si>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</si>
  <si>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</si>
  <si>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</si>
  <si>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</si>
  <si>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</si>
  <si>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</si>
  <si>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</si>
  <si>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</si>
  <si>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</si>
  <si>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</si>
  <si>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</si>
  <si>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</si>
  <si>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</si>
  <si>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</si>
  <si>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</si>
  <si>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</si>
  <si>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</si>
  <si>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</si>
  <si>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</si>
  <si>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</si>
  <si>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</si>
  <si>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</si>
  <si>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</si>
  <si>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</si>
  <si>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</si>
  <si>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</si>
  <si>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</si>
  <si>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</si>
  <si>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</si>
  <si>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</si>
  <si>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</si>
  <si>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</si>
  <si>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</si>
  <si>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</si>
  <si>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</si>
  <si>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</si>
  <si>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</si>
  <si>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</si>
  <si>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</si>
  <si>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</si>
  <si>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</si>
  <si>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</si>
  <si>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</si>
  <si>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</si>
  <si>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</si>
  <si>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</si>
  <si>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</si>
  <si>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</si>
  <si>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</si>
  <si>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</si>
  <si>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</si>
  <si>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</si>
  <si>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</si>
  <si>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</si>
  <si>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</si>
  <si>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</si>
  <si>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</si>
  <si>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</si>
  <si>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</si>
  <si>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</si>
  <si>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</si>
  <si>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</si>
  <si>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</si>
  <si>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</si>
  <si>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</si>
  <si>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</si>
  <si>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</si>
  <si>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</si>
  <si>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</si>
  <si>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</si>
  <si>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</si>
  <si>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</si>
  <si>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</si>
  <si>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</si>
  <si>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</si>
  <si>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</si>
  <si>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</si>
  <si>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</si>
  <si>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</si>
  <si>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</si>
  <si>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</si>
  <si>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</si>
  <si>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</si>
  <si>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</si>
  <si>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</si>
  <si>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</si>
  <si>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</si>
  <si>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</si>
  <si>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</si>
  <si>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</si>
  <si>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</si>
  <si>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</si>
  <si>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</si>
  <si>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</si>
  <si>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</si>
  <si>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</si>
  <si>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</si>
  <si>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</si>
  <si>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</si>
  <si>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</si>
  <si>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</si>
  <si>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</si>
  <si>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</si>
  <si>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</si>
  <si>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</si>
  <si>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</si>
  <si>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</si>
  <si>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</si>
  <si>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</si>
  <si>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</si>
  <si>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</si>
  <si>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</si>
  <si>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</si>
  <si>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</si>
  <si>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</si>
  <si>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</si>
  <si>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</si>
  <si>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</si>
  <si>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</si>
  <si>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</si>
  <si>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</si>
  <si>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</si>
  <si>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</si>
  <si>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</si>
  <si>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</si>
  <si>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</si>
  <si>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</si>
  <si>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</si>
  <si>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</si>
  <si>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</si>
  <si>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</si>
  <si>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</si>
  <si>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</si>
  <si>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</si>
  <si>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</si>
  <si>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</si>
  <si>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</si>
  <si>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</si>
  <si>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</si>
  <si>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</si>
  <si>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</si>
  <si>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</si>
  <si>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</si>
  <si>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</si>
  <si>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</si>
  <si>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</si>
  <si>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</si>
  <si>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</si>
  <si>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</si>
  <si>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</si>
  <si>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</si>
  <si>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</si>
  <si>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</si>
  <si>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</si>
  <si>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</si>
  <si>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</si>
  <si>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</si>
  <si>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</si>
  <si>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</si>
  <si>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</si>
  <si>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</si>
  <si>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</si>
  <si>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</si>
  <si>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</si>
  <si>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</si>
  <si>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</si>
  <si>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</si>
  <si>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</si>
  <si>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</si>
  <si>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</si>
  <si>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</si>
  <si>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</si>
  <si>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</si>
  <si>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</si>
  <si>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</si>
  <si>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</si>
  <si>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</si>
  <si>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</si>
  <si>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</si>
  <si>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</si>
  <si>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</si>
  <si>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</si>
  <si>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</si>
  <si>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</si>
  <si>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</si>
  <si>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</si>
  <si>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</si>
  <si>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</si>
  <si>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</si>
  <si>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</si>
  <si>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</si>
  <si>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</si>
  <si>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</si>
  <si>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</si>
  <si>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</si>
  <si>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</si>
  <si>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</si>
  <si>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</si>
  <si>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</si>
  <si>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</si>
  <si>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</si>
  <si>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</si>
  <si>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</si>
  <si>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</si>
  <si>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</si>
  <si>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</si>
  <si>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</si>
  <si>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</si>
  <si>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</si>
  <si>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</si>
  <si>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</si>
  <si>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</si>
  <si>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</si>
  <si>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</si>
  <si>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</si>
  <si>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</si>
  <si>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</si>
  <si>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</si>
  <si>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</si>
  <si>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</si>
  <si>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</si>
  <si>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</si>
  <si>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</si>
  <si>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</si>
  <si>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</si>
  <si>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</si>
  <si>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</si>
  <si>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</si>
  <si>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</si>
  <si>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</si>
  <si>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</si>
  <si>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</si>
  <si>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</si>
  <si>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</si>
  <si>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</si>
  <si>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</si>
  <si>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</si>
  <si>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</si>
  <si>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</si>
  <si>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</si>
  <si>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</si>
  <si>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</si>
  <si>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</si>
  <si>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</si>
  <si>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</si>
  <si>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</si>
  <si>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</si>
  <si>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</si>
  <si>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</si>
  <si>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</si>
  <si>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</si>
  <si>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</si>
  <si>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</si>
  <si>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</si>
  <si>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</si>
  <si>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</si>
  <si>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</si>
  <si>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</si>
  <si>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</si>
  <si>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</si>
  <si>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</si>
  <si>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</si>
  <si>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</si>
  <si>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</si>
  <si>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</si>
  <si>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</si>
  <si>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</si>
  <si>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</si>
  <si>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</si>
  <si>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</si>
  <si>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</si>
  <si>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</si>
  <si>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</si>
  <si>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</si>
  <si>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</si>
  <si>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</si>
  <si>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</si>
  <si>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</si>
  <si>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</si>
  <si>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</si>
  <si>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</si>
  <si>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</si>
  <si>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</si>
  <si>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</si>
  <si>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</si>
  <si>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</si>
  <si>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</si>
  <si>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</si>
  <si>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</si>
  <si>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</si>
  <si>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</si>
  <si>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</si>
  <si>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</si>
  <si>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</si>
  <si>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</si>
  <si>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</si>
  <si>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</si>
  <si>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</si>
  <si>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</si>
  <si>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</si>
  <si>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</si>
  <si>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</si>
  <si>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</si>
  <si>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</si>
  <si>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</si>
  <si>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</si>
  <si>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</si>
  <si>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</si>
  <si>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</si>
  <si>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</si>
  <si>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</si>
  <si>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</si>
  <si>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</si>
  <si>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</si>
  <si>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</si>
  <si>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</si>
  <si>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</si>
  <si>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</si>
  <si>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</si>
  <si>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</si>
  <si>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</si>
  <si>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</si>
  <si>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</si>
  <si>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</si>
  <si>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</si>
  <si>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</si>
  <si>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</si>
  <si>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</si>
  <si>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</si>
  <si>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</si>
  <si>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</si>
  <si>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</si>
  <si>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</si>
  <si>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</si>
  <si>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</si>
  <si>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</si>
  <si>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</si>
  <si>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</si>
  <si>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</si>
  <si>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</si>
  <si>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</si>
  <si>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</si>
  <si>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</si>
  <si>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</si>
  <si>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</si>
  <si>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</si>
  <si>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</si>
  <si>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</si>
  <si>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</si>
  <si>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</si>
  <si>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</si>
  <si>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</si>
  <si>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</si>
  <si>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</si>
  <si>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</si>
  <si>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</si>
  <si>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</si>
  <si>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</si>
  <si>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</si>
  <si>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</si>
  <si>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</si>
  <si>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</si>
  <si>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</si>
  <si>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</si>
  <si>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</si>
  <si>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</si>
  <si>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</si>
  <si>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</si>
  <si>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</si>
  <si>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</si>
  <si>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</si>
  <si>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</si>
  <si>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</si>
  <si>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</si>
  <si>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</si>
  <si>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</si>
  <si>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</si>
  <si>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</si>
  <si>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</si>
  <si>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</si>
  <si>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</si>
  <si>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</si>
  <si>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</si>
  <si>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</si>
  <si>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</si>
  <si>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</si>
  <si>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</si>
  <si>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</si>
  <si>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</si>
  <si>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</si>
  <si>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</si>
  <si>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</si>
  <si>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</si>
  <si>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</si>
  <si>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</si>
  <si>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</si>
  <si>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</si>
  <si>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</si>
  <si>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</si>
  <si>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</si>
  <si>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</si>
  <si>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</si>
  <si>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</si>
  <si>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</si>
  <si>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</si>
  <si>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</si>
  <si>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</si>
  <si>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</si>
  <si>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</si>
  <si>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</si>
  <si>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</si>
  <si>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</si>
  <si>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</si>
  <si>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</si>
  <si>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</si>
  <si>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</si>
  <si>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</si>
  <si>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</si>
  <si>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</si>
  <si>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</si>
  <si>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</si>
  <si>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</si>
  <si>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</si>
  <si>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</si>
  <si>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</si>
  <si>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</si>
  <si>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</si>
  <si>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</si>
  <si>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</si>
  <si>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</si>
  <si>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</si>
  <si>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</si>
  <si>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</si>
  <si>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</si>
  <si>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</si>
  <si>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</si>
  <si>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</si>
  <si>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</si>
  <si>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</si>
  <si>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</si>
  <si>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</si>
  <si>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</si>
  <si>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</si>
  <si>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</si>
  <si>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</si>
  <si>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</si>
  <si>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</si>
  <si>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</si>
  <si>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</si>
  <si>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</si>
  <si>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</si>
  <si>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</si>
  <si>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</si>
  <si>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</si>
  <si>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</si>
  <si>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</si>
  <si>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</si>
  <si>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</si>
  <si>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</si>
  <si>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</si>
  <si>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</si>
  <si>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</si>
  <si>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</si>
  <si>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</si>
  <si>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</si>
  <si>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</si>
  <si>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</si>
  <si>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</si>
  <si>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</si>
  <si>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</si>
  <si>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</si>
  <si>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</si>
  <si>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</si>
  <si>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</si>
  <si>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</si>
  <si>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</si>
  <si>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</si>
  <si>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</si>
  <si>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</si>
  <si>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</si>
  <si>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</si>
  <si>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</si>
  <si>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</si>
  <si>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</si>
  <si>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</si>
  <si>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</si>
  <si>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</si>
  <si>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</si>
  <si>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</si>
  <si>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</si>
  <si>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</si>
  <si>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</si>
  <si>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</si>
  <si>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</si>
  <si>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</si>
  <si>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</si>
  <si>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</si>
  <si>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</si>
  <si>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</si>
  <si>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</si>
  <si>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</si>
  <si>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</si>
  <si>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</si>
  <si>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</si>
  <si>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</si>
  <si>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</si>
  <si>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</si>
  <si>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</si>
  <si>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</si>
  <si>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</si>
  <si>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</si>
  <si>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</si>
  <si>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</si>
  <si>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</si>
  <si>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</si>
  <si>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</si>
  <si>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</si>
  <si>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</si>
  <si>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</si>
  <si>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</si>
  <si>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</si>
  <si>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</si>
  <si>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</si>
  <si>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</si>
  <si>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</si>
  <si>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</si>
  <si>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</si>
  <si>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</si>
  <si>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</si>
  <si>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</si>
  <si>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</si>
  <si>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</si>
  <si>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</si>
  <si>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</si>
  <si>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</si>
  <si>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</si>
  <si>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</si>
  <si>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</si>
  <si>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</si>
  <si>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</si>
  <si>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</si>
  <si>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</si>
  <si>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</si>
  <si>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</si>
  <si>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</si>
  <si>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</si>
  <si>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</si>
  <si>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</si>
  <si>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</si>
  <si>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</si>
  <si>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</si>
  <si>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</si>
  <si>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</si>
  <si>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</si>
  <si>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</si>
  <si>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</si>
  <si>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</si>
  <si>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</si>
  <si>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</si>
  <si>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</si>
  <si>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</si>
  <si>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</si>
  <si>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</si>
  <si>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</si>
  <si>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</si>
  <si>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</si>
  <si>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</si>
  <si>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</si>
  <si>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</si>
  <si>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</si>
  <si>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</si>
  <si>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</si>
  <si>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</si>
  <si>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</si>
  <si>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</si>
  <si>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</si>
  <si>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</si>
  <si>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</si>
  <si>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</si>
  <si>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</si>
  <si>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</si>
  <si>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</si>
  <si>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</si>
  <si>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</si>
  <si>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</si>
  <si>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</si>
  <si>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</si>
  <si>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</si>
  <si>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</si>
  <si>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</si>
  <si>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</si>
  <si>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</si>
  <si>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</si>
  <si>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</si>
  <si>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</si>
  <si>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</si>
  <si>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</si>
  <si>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</si>
  <si>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</si>
  <si>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</si>
  <si>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</si>
  <si>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</si>
  <si>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</si>
  <si>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</si>
  <si>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</si>
  <si>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</si>
  <si>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</si>
  <si>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</si>
  <si>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</si>
  <si>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</si>
  <si>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</si>
  <si>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</si>
  <si>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</si>
  <si>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</si>
  <si>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</si>
  <si>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</si>
  <si>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</si>
  <si>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</si>
  <si>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</si>
  <si>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</si>
  <si>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</si>
  <si>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</si>
  <si>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</si>
  <si>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</si>
  <si>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</si>
  <si>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</si>
  <si>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</si>
  <si>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</si>
  <si>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</si>
  <si>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</si>
  <si>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</si>
  <si>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</si>
  <si>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</si>
  <si>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</si>
  <si>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</si>
  <si>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</si>
  <si>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</si>
  <si>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</si>
  <si>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</si>
  <si>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</si>
  <si>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</si>
  <si>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</si>
  <si>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</si>
  <si>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</si>
  <si>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</si>
  <si>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</si>
  <si>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</si>
  <si>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</si>
  <si>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</si>
  <si>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</si>
  <si>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</si>
  <si>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</si>
  <si>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</si>
  <si>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</si>
  <si>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</si>
  <si>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</si>
  <si>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</si>
  <si>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</si>
  <si>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</si>
  <si>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</si>
  <si>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</si>
  <si>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</si>
  <si>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</si>
  <si>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</si>
  <si>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</si>
  <si>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</si>
  <si>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</si>
  <si>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</si>
  <si>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</si>
  <si>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</si>
  <si>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</si>
  <si>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</si>
  <si>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</si>
  <si>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</si>
  <si>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</si>
  <si>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</si>
  <si>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</si>
  <si>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</si>
  <si>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</si>
  <si>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</si>
  <si>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</si>
  <si>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</si>
  <si>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</si>
  <si>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</si>
  <si>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</si>
  <si>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</si>
  <si>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</si>
  <si>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</si>
  <si>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</si>
  <si>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</si>
  <si>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</si>
  <si>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</si>
  <si>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</si>
  <si>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</si>
  <si>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</si>
  <si>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</si>
  <si>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</si>
  <si>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</si>
  <si>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</si>
  <si>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</si>
  <si>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</si>
  <si>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</si>
  <si>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</si>
  <si>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</si>
  <si>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</si>
  <si>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</si>
  <si>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</si>
  <si>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</si>
  <si>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</si>
  <si>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</si>
  <si>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</si>
  <si>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</si>
  <si>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</si>
  <si>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</si>
  <si>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</si>
  <si>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</si>
  <si>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</si>
  <si>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</si>
  <si>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</si>
  <si>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</si>
  <si>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</si>
  <si>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</si>
  <si>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</si>
  <si>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</si>
  <si>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</si>
  <si>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</si>
  <si>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</si>
  <si>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</si>
  <si>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</si>
  <si>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</si>
  <si>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</si>
  <si>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</si>
  <si>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</si>
  <si>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</si>
  <si>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</si>
  <si>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</si>
  <si>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</si>
  <si>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</si>
  <si>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</si>
  <si>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</si>
  <si>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</si>
  <si>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</si>
  <si>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</si>
  <si>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</si>
  <si>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</si>
  <si>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</si>
  <si>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</si>
  <si>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</si>
  <si>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</si>
  <si>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</si>
  <si>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</si>
  <si>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</si>
  <si>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</si>
  <si>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</si>
  <si>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</si>
  <si>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</si>
  <si>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</si>
  <si>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</si>
  <si>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</si>
  <si>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</si>
  <si>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</si>
  <si>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</si>
  <si>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</si>
  <si>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</si>
  <si>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</si>
  <si>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</si>
  <si>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</si>
  <si>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</si>
  <si>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</si>
  <si>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</si>
  <si>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</si>
  <si>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</si>
  <si>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</si>
  <si>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</si>
  <si>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</si>
  <si>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</si>
  <si>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</si>
  <si>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</si>
  <si>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</si>
  <si>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</si>
  <si>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</si>
  <si>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</si>
  <si>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</si>
  <si>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</si>
  <si>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</si>
  <si>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</si>
  <si>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</si>
  <si>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</si>
  <si>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</si>
  <si>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</si>
  <si>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</si>
  <si>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</si>
  <si>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</si>
  <si>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</si>
  <si>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</si>
  <si>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</si>
  <si>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</si>
  <si>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</si>
  <si>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</si>
  <si>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</si>
  <si>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</si>
  <si>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</si>
  <si>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</si>
  <si>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</si>
  <si>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</si>
  <si>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</si>
  <si>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</si>
  <si>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</si>
  <si>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</si>
  <si>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</si>
  <si>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</si>
  <si>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</si>
  <si>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</si>
  <si>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</si>
  <si>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</si>
  <si>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</si>
  <si>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</si>
  <si>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</si>
  <si>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</si>
  <si>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</si>
  <si>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</si>
  <si>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</si>
  <si>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</si>
  <si>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</si>
  <si>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</si>
  <si>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</si>
  <si>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</si>
  <si>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</si>
  <si>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</si>
  <si>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</si>
  <si>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</si>
  <si>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</si>
  <si>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</si>
  <si>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</si>
  <si>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</si>
  <si>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</si>
  <si>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</si>
  <si>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</si>
  <si>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</si>
  <si>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</si>
  <si>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</si>
  <si>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</si>
  <si>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</si>
  <si>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</si>
  <si>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</si>
  <si>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</si>
  <si>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</si>
  <si>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</si>
  <si>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</si>
  <si>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</si>
  <si>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</si>
  <si>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</si>
  <si>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</si>
  <si>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</si>
  <si>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</si>
  <si>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</si>
  <si>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</si>
  <si>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</si>
  <si>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</si>
  <si>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</si>
  <si>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</si>
  <si>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</si>
  <si>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</si>
  <si>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</si>
  <si>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</si>
  <si>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</si>
  <si>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</si>
  <si>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</si>
  <si>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</si>
  <si>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</si>
  <si>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</si>
  <si>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</si>
  <si>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</si>
  <si>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</si>
  <si>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</si>
  <si>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</si>
  <si>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</si>
  <si>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</si>
  <si>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</si>
  <si>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</si>
  <si>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</si>
  <si>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</si>
  <si>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</si>
  <si>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</si>
  <si>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</si>
  <si>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</si>
  <si>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</si>
  <si>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</si>
  <si>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</si>
  <si>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</si>
  <si>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</si>
  <si>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</si>
  <si>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</si>
  <si>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</si>
  <si>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</si>
  <si>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</si>
  <si>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</si>
  <si>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</si>
  <si>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</si>
  <si>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</si>
  <si>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</si>
  <si>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</si>
  <si>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</si>
  <si>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</si>
  <si>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</si>
  <si>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</si>
  <si>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</si>
  <si>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</si>
  <si>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</si>
  <si>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</si>
  <si>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</si>
  <si>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</si>
  <si>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</si>
  <si>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</si>
  <si>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</si>
  <si>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</si>
  <si>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</si>
  <si>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</si>
  <si>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</si>
  <si>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</si>
  <si>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</si>
  <si>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</si>
  <si>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</si>
  <si>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</si>
  <si>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</si>
  <si>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</si>
  <si>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</si>
  <si>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</si>
  <si>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</si>
  <si>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</si>
  <si>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</si>
  <si>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</si>
  <si>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</si>
  <si>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</si>
  <si>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</si>
  <si>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</si>
  <si>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</si>
  <si>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</si>
  <si>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</si>
  <si>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</si>
  <si>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</si>
  <si>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</si>
  <si>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</si>
  <si>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</si>
  <si>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</si>
  <si>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</si>
  <si>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</si>
  <si>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</si>
  <si>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</si>
  <si>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</si>
  <si>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</si>
  <si>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</si>
  <si>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</si>
  <si>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</si>
  <si>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</si>
  <si>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</si>
  <si>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</si>
  <si>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</si>
  <si>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</si>
  <si>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</si>
  <si>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</si>
  <si>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</si>
  <si>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</si>
  <si>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</si>
  <si>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</si>
  <si>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</si>
  <si>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</si>
  <si>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</si>
  <si>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</si>
  <si>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</si>
  <si>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</si>
  <si>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</si>
  <si>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</si>
  <si>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</si>
  <si>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</si>
  <si>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</si>
  <si>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</si>
  <si>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</si>
  <si>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</si>
  <si>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</si>
  <si>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</si>
  <si>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</si>
  <si>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</si>
  <si>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</si>
  <si>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</si>
  <si>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</si>
  <si>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</si>
  <si>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</si>
  <si>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</si>
  <si>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</si>
  <si>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</si>
  <si>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</si>
  <si>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</si>
  <si>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</si>
  <si>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</si>
  <si>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</si>
  <si>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</si>
  <si>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</si>
  <si>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</si>
  <si>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</si>
  <si>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</si>
  <si>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</si>
  <si>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</si>
  <si>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</si>
  <si>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</si>
  <si>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</si>
  <si>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</si>
  <si>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</si>
  <si>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</si>
  <si>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</si>
  <si>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</si>
  <si>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</si>
  <si>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</si>
  <si>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</si>
  <si>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</si>
  <si>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</si>
  <si>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</si>
  <si>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</si>
  <si>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</si>
  <si>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</si>
  <si>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</si>
  <si>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</si>
  <si>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</si>
  <si>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</si>
  <si>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</si>
  <si>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</si>
  <si>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</si>
  <si>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</si>
  <si>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</si>
  <si>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</si>
  <si>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</si>
  <si>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</si>
  <si>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</si>
  <si>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</si>
  <si>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</si>
  <si>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</si>
  <si>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</si>
  <si>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</si>
  <si>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</si>
  <si>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</si>
  <si>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</si>
  <si>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</si>
  <si>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</si>
  <si>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</si>
  <si>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</si>
  <si>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</si>
  <si>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</si>
  <si>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</si>
  <si>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</si>
  <si>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</si>
  <si>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</si>
  <si>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</si>
  <si>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</si>
  <si>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</si>
  <si>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</si>
  <si>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</si>
  <si>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</si>
  <si>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</si>
  <si>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</si>
  <si>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</si>
  <si>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</si>
  <si>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</si>
  <si>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</si>
  <si>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</si>
  <si>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</si>
  <si>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</si>
  <si>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</si>
  <si>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</si>
  <si>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</si>
  <si>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</si>
  <si>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</si>
  <si>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</si>
  <si>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</si>
  <si>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</si>
  <si>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</si>
  <si>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</si>
  <si>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</si>
  <si>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</si>
  <si>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</si>
  <si>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</si>
  <si>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</si>
  <si>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</si>
  <si>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</si>
  <si>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</si>
  <si>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</si>
  <si>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</si>
  <si>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</si>
  <si>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</si>
  <si>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</si>
  <si>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</si>
  <si>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</si>
  <si>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</si>
  <si>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</si>
  <si>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</si>
  <si>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</si>
  <si>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</si>
  <si>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</si>
  <si>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</si>
  <si>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</si>
  <si>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</si>
  <si>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</si>
  <si>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</si>
  <si>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</si>
  <si>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</si>
  <si>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</si>
  <si>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</si>
  <si>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</si>
  <si>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</si>
  <si>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</si>
  <si>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</si>
  <si>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</si>
  <si>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</si>
  <si>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</si>
  <si>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</si>
  <si>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</si>
  <si>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</si>
  <si>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</si>
  <si>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</si>
  <si>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</si>
  <si>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</si>
  <si>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</si>
  <si>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</si>
  <si>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</si>
  <si>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</si>
  <si>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</si>
  <si>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</si>
  <si>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</si>
  <si>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</si>
  <si>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</si>
  <si>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</si>
  <si>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</si>
  <si>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</si>
  <si>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</si>
  <si>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</si>
  <si>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</si>
  <si>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</si>
  <si>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</si>
  <si>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</si>
  <si>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</si>
  <si>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</si>
  <si>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</si>
  <si>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</si>
  <si>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</si>
  <si>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</si>
  <si>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</si>
  <si>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</si>
  <si>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</si>
  <si>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</si>
  <si>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</si>
  <si>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</si>
  <si>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</si>
  <si>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</si>
  <si>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</si>
  <si>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</si>
  <si>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</si>
  <si>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</si>
  <si>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</si>
  <si>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</si>
  <si>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</si>
  <si>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</si>
  <si>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</si>
  <si>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</si>
  <si>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</si>
  <si>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</si>
  <si>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</si>
  <si>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</si>
  <si>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</si>
  <si>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</si>
  <si>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</si>
  <si>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</si>
  <si>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</si>
  <si>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</si>
  <si>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</si>
  <si>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</si>
  <si>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</si>
  <si>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</si>
  <si>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</si>
  <si>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</si>
  <si>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</si>
  <si>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</si>
  <si>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</si>
  <si>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</si>
  <si>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</si>
  <si>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</si>
  <si>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</si>
  <si>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</si>
  <si>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</si>
  <si>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</si>
  <si>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</si>
  <si>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</si>
  <si>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</si>
  <si>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</si>
  <si>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</si>
  <si>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</si>
  <si>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</si>
  <si>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</si>
  <si>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</si>
  <si>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</si>
  <si>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</si>
  <si>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</si>
  <si>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</si>
  <si>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</si>
  <si>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</si>
  <si>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</si>
  <si>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</si>
  <si>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</si>
  <si>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</si>
  <si>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</si>
  <si>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</si>
  <si>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</si>
  <si>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</si>
  <si>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</si>
  <si>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</si>
  <si>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</si>
  <si>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</si>
  <si>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</si>
  <si>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</si>
  <si>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</si>
  <si>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</si>
  <si>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</si>
  <si>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</si>
  <si>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</si>
  <si>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</si>
  <si>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</si>
  <si>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</si>
  <si>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</si>
  <si>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</si>
  <si>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</si>
  <si>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</si>
  <si>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</si>
  <si>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</si>
  <si>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</si>
  <si>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</si>
  <si>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</si>
  <si>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</si>
  <si>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</si>
  <si>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</si>
  <si>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</si>
  <si>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</si>
  <si>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</si>
  <si>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</si>
  <si>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</si>
  <si>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</si>
  <si>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</si>
  <si>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</si>
  <si>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</si>
  <si>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</si>
  <si>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</si>
  <si>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</si>
  <si>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</si>
  <si>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</si>
  <si>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</si>
  <si>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</si>
  <si>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</si>
  <si>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</si>
  <si>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</si>
  <si>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</si>
  <si>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</si>
  <si>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</si>
  <si>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</si>
  <si>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</si>
  <si>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</si>
  <si>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</si>
  <si>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</si>
  <si>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</si>
  <si>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</si>
  <si>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</si>
  <si>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</si>
  <si>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</si>
  <si>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</si>
  <si>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</si>
  <si>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</si>
  <si>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</si>
  <si>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</si>
  <si>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</si>
  <si>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</si>
  <si>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</si>
  <si>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</si>
  <si>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</si>
  <si>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</si>
  <si>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</si>
  <si>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</si>
  <si>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</si>
  <si>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</si>
  <si>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</si>
  <si>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</si>
  <si>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</si>
  <si>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</si>
  <si>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</si>
  <si>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</si>
  <si>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</si>
  <si>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</si>
  <si>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</si>
  <si>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</si>
  <si>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</si>
  <si>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</si>
  <si>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</si>
  <si>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</si>
  <si>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</si>
  <si>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</si>
  <si>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</si>
  <si>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</si>
  <si>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</si>
  <si>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</si>
  <si>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</si>
  <si>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</si>
  <si>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</si>
  <si>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</si>
  <si>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</si>
  <si>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</si>
  <si>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</si>
  <si>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</si>
  <si>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</si>
  <si>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</si>
  <si>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</si>
  <si>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</si>
  <si>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</si>
  <si>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</si>
  <si>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</si>
  <si>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</si>
  <si>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</si>
  <si>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</si>
  <si>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</si>
  <si>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</si>
  <si>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</si>
  <si>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</si>
  <si>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</si>
  <si>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</si>
  <si>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</si>
  <si>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</si>
  <si>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</si>
  <si>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</si>
  <si>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</si>
  <si>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</si>
  <si>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</si>
  <si>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</si>
  <si>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</si>
  <si>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</si>
  <si>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</si>
  <si>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</si>
  <si>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</si>
  <si>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</si>
  <si>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</si>
  <si>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</si>
  <si>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</si>
  <si>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</si>
  <si>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</si>
  <si>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</si>
  <si>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</si>
  <si>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</si>
  <si>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</si>
  <si>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</si>
  <si>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</si>
  <si>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</si>
  <si>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</si>
  <si>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</si>
  <si>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</si>
  <si>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</si>
  <si>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</si>
  <si>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</si>
  <si>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</si>
  <si>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</si>
  <si>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</si>
  <si>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</si>
  <si>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</si>
  <si>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</si>
  <si>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</si>
  <si>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</si>
  <si>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</si>
  <si>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</si>
  <si>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</si>
  <si>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</si>
  <si>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</si>
  <si>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</si>
  <si>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</si>
  <si>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</si>
  <si>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</si>
  <si>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</si>
  <si>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</si>
  <si>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</si>
  <si>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</si>
  <si>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</si>
  <si>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</si>
  <si>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</si>
  <si>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</si>
  <si>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</si>
  <si>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</si>
  <si>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</si>
  <si>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</si>
  <si>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</si>
  <si>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</si>
  <si>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</si>
  <si>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</si>
  <si>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</si>
  <si>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</si>
  <si>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</si>
  <si>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</si>
  <si>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</si>
  <si>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</si>
  <si>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</si>
  <si>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</si>
  <si>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</si>
  <si>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</si>
  <si>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</si>
  <si>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</si>
  <si>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</si>
  <si>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</si>
  <si>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</si>
  <si>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</si>
  <si>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</si>
  <si>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</si>
  <si>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</si>
  <si>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</si>
  <si>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</si>
  <si>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</si>
  <si>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</si>
  <si>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</si>
  <si>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</si>
  <si>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</si>
  <si>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</si>
  <si>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</si>
  <si>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</si>
  <si>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</si>
  <si>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</si>
  <si>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</si>
  <si>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</si>
  <si>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</si>
  <si>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</si>
  <si>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</si>
  <si>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</si>
  <si>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</si>
  <si>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</si>
  <si>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</si>
  <si>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</si>
  <si>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</si>
  <si>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</si>
  <si>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</si>
  <si>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</si>
  <si>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</si>
  <si>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</si>
  <si>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</si>
  <si>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</si>
  <si>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</si>
  <si>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</si>
  <si>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</si>
  <si>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</si>
  <si>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</si>
  <si>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</si>
  <si>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</si>
  <si>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</si>
  <si>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</si>
  <si>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</si>
  <si>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</si>
  <si>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</si>
  <si>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</si>
  <si>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</si>
  <si>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</si>
  <si>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</si>
  <si>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</si>
  <si>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</si>
  <si>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</si>
  <si>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</si>
  <si>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</si>
  <si>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</si>
  <si>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</si>
  <si>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</si>
  <si>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</si>
  <si>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</si>
  <si>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</si>
  <si>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</si>
  <si>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</si>
  <si>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</si>
  <si>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</si>
  <si>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</si>
  <si>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</si>
  <si>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</si>
  <si>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</si>
  <si>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</si>
  <si>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</si>
  <si>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</si>
  <si>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</si>
  <si>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</si>
  <si>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</si>
  <si>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</si>
  <si>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</si>
  <si>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</si>
  <si>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</si>
  <si>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</si>
  <si>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</si>
  <si>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</si>
  <si>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</si>
  <si>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</si>
  <si>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</si>
  <si>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</si>
  <si>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</si>
  <si>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</si>
  <si>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</si>
  <si>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</si>
  <si>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</si>
  <si>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</si>
  <si>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</si>
  <si>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</si>
  <si>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</si>
  <si>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</si>
  <si>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</si>
  <si>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</si>
  <si>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</si>
  <si>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</si>
  <si>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</si>
  <si>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</si>
  <si>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</si>
  <si>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</si>
  <si>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</si>
  <si>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</si>
  <si>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</si>
  <si>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</si>
  <si>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</si>
  <si>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</si>
  <si>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</si>
  <si>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</si>
  <si>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</si>
  <si>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</si>
  <si>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</si>
  <si>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</si>
  <si>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</si>
  <si>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</si>
  <si>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</si>
  <si>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</si>
  <si>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</si>
  <si>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</si>
  <si>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</si>
  <si>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</si>
  <si>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</si>
  <si>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</si>
  <si>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</si>
  <si>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</si>
  <si>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</si>
  <si>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</si>
  <si>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</si>
  <si>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</si>
  <si>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</si>
  <si>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</si>
  <si>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</si>
  <si>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</si>
  <si>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</si>
  <si>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</si>
  <si>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</si>
  <si>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</si>
  <si>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</si>
  <si>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</si>
  <si>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</si>
  <si>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</si>
  <si>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</si>
  <si>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</si>
  <si>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</si>
  <si>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</si>
  <si>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</si>
  <si>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</si>
  <si>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</si>
  <si>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</si>
  <si>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</si>
  <si>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</si>
  <si>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</si>
  <si>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</si>
  <si>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</si>
  <si>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</si>
  <si>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</si>
  <si>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</si>
  <si>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</si>
  <si>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</si>
  <si>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</si>
  <si>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</si>
  <si>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</si>
  <si>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</si>
  <si>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</si>
  <si>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</si>
  <si>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</si>
  <si>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</si>
  <si>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</si>
  <si>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</si>
  <si>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</si>
  <si>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</si>
  <si>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</si>
  <si>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</si>
  <si>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</si>
  <si>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</si>
  <si>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</si>
  <si>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</si>
  <si>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</si>
  <si>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</si>
  <si>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</si>
  <si>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</si>
  <si>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</si>
  <si>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</si>
  <si>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</si>
  <si>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</si>
  <si>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</si>
  <si>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</si>
  <si>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</si>
  <si>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</si>
  <si>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</si>
  <si>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</si>
  <si>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</si>
  <si>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</si>
  <si>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</si>
  <si>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</si>
  <si>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</si>
  <si>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</si>
  <si>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</si>
  <si>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</si>
  <si>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</si>
  <si>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</si>
  <si>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</si>
  <si>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</si>
  <si>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</si>
  <si>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</si>
  <si>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</si>
  <si>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</si>
  <si>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</si>
  <si>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</si>
  <si>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</si>
  <si>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</si>
  <si>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</si>
  <si>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</si>
  <si>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</si>
  <si>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</si>
  <si>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</si>
  <si>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</si>
  <si>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</si>
  <si>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</si>
  <si>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</si>
  <si>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</si>
  <si>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</si>
  <si>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</si>
  <si>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</si>
  <si>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</si>
  <si>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</si>
  <si>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</si>
  <si>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</si>
  <si>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</si>
  <si>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</si>
  <si>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</si>
  <si>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</si>
  <si>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</si>
  <si>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</si>
  <si>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</si>
  <si>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</si>
  <si>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</si>
  <si>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</si>
  <si>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</si>
  <si>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</si>
  <si>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</si>
  <si>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</si>
  <si>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</si>
  <si>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</si>
  <si>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</si>
  <si>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</si>
  <si>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</si>
  <si>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</si>
  <si>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</si>
  <si>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</si>
  <si>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</si>
  <si>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</si>
  <si>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</si>
  <si>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</si>
  <si>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</si>
  <si>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</si>
  <si>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</si>
  <si>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</si>
  <si>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</si>
  <si>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</si>
  <si>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</si>
  <si>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</si>
  <si>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</si>
  <si>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</si>
  <si>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</si>
  <si>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</si>
  <si>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</si>
  <si>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</si>
  <si>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</si>
  <si>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</si>
  <si>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</si>
  <si>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</si>
  <si>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</si>
  <si>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</si>
  <si>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</si>
  <si>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</si>
  <si>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</si>
  <si>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</si>
  <si>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</si>
  <si>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</si>
  <si>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</si>
  <si>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</si>
  <si>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</si>
  <si>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</si>
  <si>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</si>
  <si>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</si>
  <si>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</si>
  <si>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</si>
  <si>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</si>
  <si>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</si>
  <si>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</si>
  <si>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</si>
  <si>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</si>
  <si>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</si>
  <si>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</si>
  <si>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</si>
  <si>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</si>
  <si>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</si>
  <si>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</si>
  <si>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</si>
  <si>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</si>
  <si>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</si>
  <si>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</si>
  <si>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</si>
  <si>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</si>
  <si>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</si>
  <si>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</si>
  <si>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</si>
  <si>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</si>
  <si>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</si>
  <si>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</si>
  <si>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</si>
  <si>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</si>
  <si>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</si>
  <si>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</si>
  <si>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</si>
  <si>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</si>
  <si>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</si>
  <si>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</si>
  <si>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</si>
  <si>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</si>
  <si>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</si>
  <si>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</si>
  <si>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</si>
  <si>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</si>
  <si>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</si>
  <si>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</si>
  <si>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</si>
  <si>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</si>
  <si>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</si>
  <si>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</si>
  <si>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</si>
  <si>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</si>
  <si>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</si>
  <si>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</si>
  <si>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</si>
  <si>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</si>
  <si>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</si>
  <si>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</si>
  <si>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</si>
  <si>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</si>
  <si>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</si>
  <si>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</si>
  <si>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</si>
  <si>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</si>
  <si>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</si>
  <si>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</si>
  <si>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</si>
  <si>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</si>
  <si>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</si>
  <si>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</si>
  <si>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</si>
  <si>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</si>
  <si>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</si>
  <si>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</si>
  <si>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</si>
  <si>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</si>
  <si>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</si>
  <si>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</si>
  <si>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</si>
  <si>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</si>
  <si>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</si>
  <si>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</si>
  <si>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</si>
  <si>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</si>
  <si>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</si>
  <si>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</si>
  <si>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</si>
  <si>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</si>
  <si>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</si>
  <si>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</si>
  <si>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</si>
  <si>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</si>
  <si>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</si>
  <si>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</si>
  <si>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</si>
  <si>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</si>
  <si>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</si>
  <si>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</si>
  <si>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</si>
  <si>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</si>
  <si>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</si>
  <si>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</si>
  <si>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</si>
  <si>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</si>
  <si>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</si>
  <si>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</si>
  <si>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</si>
  <si>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</si>
  <si>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</si>
  <si>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</si>
  <si>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</si>
  <si>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</si>
  <si>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</si>
  <si>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</si>
  <si>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</si>
  <si>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</si>
  <si>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</si>
  <si>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</si>
  <si>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</si>
  <si>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</si>
  <si>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</si>
  <si>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</si>
  <si>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</si>
  <si>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</si>
  <si>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</si>
  <si>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</si>
  <si>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</si>
  <si>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</si>
  <si>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</si>
  <si>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</si>
  <si>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</si>
  <si>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</si>
  <si>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</si>
  <si>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</si>
  <si>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</si>
  <si>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</si>
  <si>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</si>
  <si>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</si>
  <si>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</si>
  <si>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</si>
  <si>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</si>
  <si>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</si>
  <si>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</si>
  <si>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</si>
  <si>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</si>
  <si>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</si>
  <si>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</si>
  <si>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</si>
  <si>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</si>
  <si>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</si>
  <si>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</si>
  <si>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</si>
  <si>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</si>
  <si>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</si>
  <si>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</si>
  <si>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</si>
  <si>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</si>
  <si>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</si>
  <si>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</si>
  <si>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</si>
  <si>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</si>
  <si>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</si>
  <si>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</si>
  <si>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</si>
  <si>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</si>
  <si>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</si>
  <si>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</si>
  <si>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</si>
  <si>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</si>
  <si>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</si>
  <si>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</si>
  <si>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</si>
  <si>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</si>
  <si>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</si>
  <si>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</si>
  <si>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</si>
  <si>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</si>
  <si>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</si>
  <si>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</si>
  <si>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</si>
  <si>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</si>
  <si>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</si>
  <si>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</si>
  <si>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</si>
  <si>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</si>
  <si>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</si>
  <si>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</si>
  <si>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</si>
  <si>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</si>
  <si>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</si>
  <si>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</si>
  <si>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</si>
  <si>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</si>
  <si>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</si>
  <si>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</si>
  <si>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</si>
  <si>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</si>
  <si>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</si>
  <si>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</si>
  <si>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</si>
  <si>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</si>
  <si>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</si>
  <si>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</si>
  <si>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</si>
  <si>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</si>
  <si>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</si>
  <si>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</si>
  <si>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</si>
  <si>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</si>
  <si>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</si>
  <si>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</si>
  <si>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</si>
  <si>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</si>
  <si>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</si>
  <si>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</si>
  <si>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</si>
  <si>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</si>
  <si>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</si>
  <si>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</si>
  <si>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</si>
  <si>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</si>
  <si>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</si>
  <si>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</si>
  <si>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</si>
  <si>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</si>
  <si>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</si>
  <si>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</si>
  <si>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</si>
  <si>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</si>
  <si>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</si>
  <si>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</si>
  <si>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</si>
  <si>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</si>
  <si>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</si>
  <si>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</si>
  <si>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</si>
  <si>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</si>
  <si>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</si>
  <si>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</si>
  <si>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</si>
  <si>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</si>
  <si>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</si>
  <si>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</si>
  <si>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</si>
  <si>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</si>
  <si>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</si>
  <si>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</si>
  <si>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</si>
  <si>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</si>
  <si>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</si>
  <si>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</si>
  <si>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</si>
  <si>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</si>
  <si>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</si>
  <si>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</si>
  <si>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</si>
  <si>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</si>
  <si>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</si>
  <si>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</si>
  <si>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</si>
  <si>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</si>
  <si>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</si>
  <si>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</si>
  <si>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</si>
  <si>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</si>
  <si>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</si>
  <si>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</si>
  <si>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</si>
  <si>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</si>
  <si>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</si>
  <si>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</si>
  <si>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</si>
  <si>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</si>
  <si>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</si>
  <si>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</si>
  <si>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</si>
  <si>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</si>
  <si>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</si>
  <si>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</si>
  <si>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</si>
  <si>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</si>
  <si>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</si>
  <si>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</si>
  <si>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</si>
  <si>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</si>
  <si>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</si>
  <si>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</si>
  <si>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</si>
  <si>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</si>
  <si>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</si>
  <si>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</si>
  <si>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</si>
  <si>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</si>
  <si>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</si>
  <si>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</si>
  <si>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</si>
  <si>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</si>
  <si>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</si>
  <si>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</si>
  <si>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</si>
  <si>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</si>
  <si>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</si>
  <si>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</si>
  <si>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</si>
  <si>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</si>
  <si>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</si>
  <si>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</si>
  <si>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</si>
  <si>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</si>
  <si>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</si>
  <si>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</si>
  <si>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</si>
  <si>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</si>
  <si>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</si>
  <si>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</si>
  <si>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</si>
  <si>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</si>
  <si>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</si>
  <si>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</si>
  <si>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</si>
  <si>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</si>
  <si>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</si>
  <si>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</si>
  <si>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</si>
  <si>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</si>
  <si>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</si>
  <si>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</si>
  <si>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</si>
  <si>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</si>
  <si>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</si>
  <si>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</si>
  <si>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</si>
  <si>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</si>
  <si>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</si>
  <si>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</si>
  <si>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</si>
  <si>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</si>
  <si>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</si>
  <si>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</si>
  <si>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</si>
  <si>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</si>
  <si>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</si>
  <si>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</si>
  <si>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</si>
  <si>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</si>
  <si>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</si>
  <si>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</si>
  <si>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</si>
  <si>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</si>
  <si>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</si>
  <si>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</si>
  <si>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</si>
  <si>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</si>
  <si>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</si>
  <si>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</si>
  <si>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</si>
  <si>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</si>
  <si>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</si>
  <si>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</si>
  <si>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</si>
  <si>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</si>
  <si>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</si>
  <si>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</si>
  <si>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</si>
  <si>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</si>
  <si>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</si>
  <si>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</si>
  <si>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</si>
  <si>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</si>
  <si>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</si>
  <si>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</si>
  <si>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</si>
  <si>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</si>
  <si>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</si>
  <si>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</si>
  <si>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</si>
  <si>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</si>
  <si>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</si>
  <si>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</si>
  <si>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</si>
  <si>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</si>
  <si>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</si>
  <si>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</si>
  <si>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</si>
  <si>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</si>
  <si>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</si>
  <si>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</si>
  <si>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</si>
  <si>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</si>
  <si>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</si>
  <si>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</si>
  <si>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</si>
  <si>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</si>
  <si>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</si>
  <si>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</si>
  <si>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</si>
  <si>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</si>
  <si>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</si>
  <si>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</si>
  <si>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</si>
  <si>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</si>
  <si>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</si>
  <si>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</si>
  <si>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</si>
  <si>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</si>
  <si>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</si>
  <si>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</si>
  <si>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</si>
  <si>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</si>
  <si>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</si>
  <si>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</si>
  <si>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</si>
  <si>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</si>
  <si>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</si>
  <si>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</si>
  <si>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</si>
  <si>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</si>
  <si>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</si>
  <si>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</si>
  <si>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</si>
  <si>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</si>
  <si>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</si>
  <si>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</si>
  <si>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</si>
  <si>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</si>
  <si>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</si>
  <si>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</si>
  <si>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</si>
  <si>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</si>
  <si>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</si>
  <si>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</si>
  <si>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</si>
  <si>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</si>
  <si>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</si>
  <si>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</si>
  <si>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</si>
  <si>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</si>
  <si>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</si>
  <si>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</si>
  <si>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</si>
  <si>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</si>
  <si>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</si>
  <si>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</si>
  <si>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</si>
  <si>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</si>
  <si>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</si>
  <si>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</si>
  <si>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</si>
  <si>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</si>
  <si>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</si>
  <si>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</si>
  <si>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</si>
  <si>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</si>
  <si>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</si>
  <si>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</si>
  <si>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</si>
  <si>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</si>
  <si>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</si>
  <si>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</si>
  <si>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</si>
  <si>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</si>
  <si>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</si>
  <si>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</si>
  <si>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</si>
  <si>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</si>
  <si>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</si>
  <si>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</si>
  <si>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</si>
  <si>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</si>
  <si>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</si>
  <si>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</si>
  <si>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</si>
  <si>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</si>
  <si>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</si>
  <si>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</si>
  <si>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</si>
  <si>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</si>
  <si>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</si>
  <si>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</si>
  <si>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</si>
  <si>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</si>
  <si>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</si>
  <si>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</si>
  <si>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</si>
  <si>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</si>
  <si>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</si>
  <si>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</si>
  <si>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</si>
  <si>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</si>
  <si>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</si>
  <si>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</si>
  <si>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</si>
  <si>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</si>
  <si>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</si>
  <si>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</si>
  <si>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</si>
  <si>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</si>
  <si>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</si>
  <si>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</si>
  <si>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</si>
  <si>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</si>
  <si>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</si>
  <si>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</si>
  <si>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</si>
  <si>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</si>
  <si>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</si>
  <si>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</si>
  <si>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</si>
  <si>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</si>
  <si>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</si>
  <si>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</si>
  <si>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</si>
  <si>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</si>
  <si>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</si>
  <si>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</si>
  <si>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</si>
  <si>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</si>
  <si>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</si>
  <si>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</si>
  <si>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</si>
  <si>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</si>
  <si>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</si>
  <si>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</si>
  <si>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</si>
  <si>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</si>
  <si>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</si>
  <si>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</si>
  <si>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</si>
  <si>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</si>
  <si>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</si>
  <si>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</si>
  <si>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</si>
  <si>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</si>
  <si>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</si>
  <si>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</si>
  <si>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</si>
  <si>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</si>
  <si>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</si>
  <si>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</si>
  <si>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</si>
  <si>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</si>
  <si>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</si>
  <si>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</si>
  <si>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</si>
  <si>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</si>
  <si>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</si>
  <si>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</si>
  <si>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</si>
  <si>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</si>
  <si>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</si>
  <si>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</si>
  <si>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</si>
  <si>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</si>
  <si>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</si>
  <si>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</si>
  <si>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</si>
  <si>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</si>
  <si>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</si>
  <si>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</si>
  <si>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</si>
  <si>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</si>
  <si>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</si>
  <si>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</si>
  <si>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</si>
  <si>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</si>
  <si>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</si>
  <si>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</si>
  <si>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</si>
  <si>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</si>
  <si>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</si>
  <si>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</si>
  <si>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</si>
  <si>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</si>
  <si>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</si>
  <si>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</si>
  <si>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</si>
  <si>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</si>
  <si>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</si>
  <si>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</si>
  <si>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</si>
  <si>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</si>
  <si>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</si>
  <si>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</si>
  <si>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</si>
  <si>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</si>
  <si>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</si>
  <si>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</si>
  <si>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</si>
  <si>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</si>
  <si>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</si>
  <si>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</si>
  <si>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</si>
  <si>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</si>
  <si>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</si>
  <si>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</si>
  <si>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</si>
  <si>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</si>
  <si>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</si>
  <si>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</si>
  <si>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</si>
  <si>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</si>
  <si>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</si>
  <si>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</si>
  <si>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</si>
  <si>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</si>
  <si>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</si>
  <si>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</si>
  <si>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</si>
  <si>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</si>
  <si>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</si>
  <si>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</si>
  <si>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</si>
  <si>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</si>
  <si>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</si>
  <si>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</si>
  <si>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</si>
  <si>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</si>
  <si>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</si>
  <si>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</si>
  <si>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</si>
  <si>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</si>
  <si>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</si>
  <si>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</si>
  <si>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</si>
  <si>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</si>
  <si>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</si>
  <si>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</si>
  <si>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</si>
  <si>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</si>
  <si>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</si>
  <si>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</si>
  <si>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</si>
  <si>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</si>
  <si>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</si>
  <si>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</si>
  <si>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</si>
  <si>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</si>
  <si>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</si>
  <si>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</si>
  <si>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</si>
  <si>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</si>
  <si>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</si>
  <si>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</si>
  <si>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</si>
  <si>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</si>
  <si>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</si>
  <si>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</si>
  <si>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</si>
  <si>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</si>
  <si>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</si>
  <si>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</si>
  <si>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</si>
  <si>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</si>
  <si>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</si>
  <si>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</si>
  <si>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</si>
  <si>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</si>
  <si>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</si>
  <si>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</si>
  <si>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</si>
  <si>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</si>
  <si>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</si>
  <si>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</si>
  <si>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</si>
  <si>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</si>
  <si>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</si>
  <si>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</si>
  <si>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</si>
  <si>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</si>
  <si>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</si>
  <si>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</si>
  <si>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</si>
  <si>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</si>
  <si>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</si>
  <si>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</si>
  <si>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</si>
  <si>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</si>
  <si>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</si>
  <si>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</si>
  <si>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</si>
  <si>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</si>
  <si>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</si>
  <si>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</si>
  <si>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</si>
  <si>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</si>
  <si>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</si>
  <si>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</si>
  <si>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</si>
  <si>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</si>
  <si>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</si>
  <si>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</si>
  <si>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</si>
  <si>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</si>
  <si>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</si>
  <si>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</si>
  <si>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</si>
  <si>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</si>
  <si>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</si>
  <si>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</si>
  <si>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</si>
  <si>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</si>
  <si>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</si>
  <si>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</si>
  <si>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</si>
  <si>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</si>
  <si>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</si>
  <si>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</si>
  <si>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</si>
  <si>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</si>
  <si>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</si>
  <si>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</si>
  <si>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</si>
  <si>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</si>
  <si>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</si>
  <si>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</si>
  <si>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</si>
  <si>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</si>
  <si>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</si>
  <si>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</si>
  <si>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</si>
  <si>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</si>
  <si>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</si>
  <si>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</si>
  <si>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</si>
  <si>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</si>
  <si>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</si>
  <si>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</si>
  <si>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</si>
  <si>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</si>
  <si>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</si>
  <si>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</si>
  <si>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</si>
  <si>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</si>
  <si>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</si>
  <si>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</si>
  <si>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</si>
  <si>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</si>
  <si>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</si>
  <si>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</si>
  <si>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</si>
  <si>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</si>
  <si>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</si>
  <si>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</si>
  <si>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</si>
  <si>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</si>
  <si>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</si>
  <si>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</si>
  <si>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</si>
  <si>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</si>
  <si>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</si>
  <si>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</si>
  <si>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</si>
  <si>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</si>
  <si>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</si>
  <si>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</si>
  <si>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</si>
  <si>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</si>
  <si>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</si>
  <si>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</si>
  <si>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</si>
  <si>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</si>
  <si>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</si>
  <si>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</si>
  <si>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</si>
  <si>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</si>
  <si>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</si>
  <si>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</si>
  <si>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</si>
  <si>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</si>
  <si>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</si>
  <si>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</si>
  <si>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</si>
  <si>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</si>
  <si>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</si>
  <si>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</si>
  <si>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</si>
  <si>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</si>
  <si>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</si>
  <si>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</si>
  <si>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</si>
  <si>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</si>
  <si>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</si>
  <si>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</si>
  <si>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</si>
  <si>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</si>
  <si>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</si>
  <si>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</si>
  <si>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</si>
  <si>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</si>
  <si>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</si>
  <si>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</si>
  <si>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</si>
  <si>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</si>
  <si>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</si>
  <si>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</si>
  <si>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</si>
  <si>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</si>
  <si>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</si>
  <si>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</si>
  <si>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</si>
  <si>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</si>
  <si>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</si>
  <si>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</si>
  <si>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</si>
  <si>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</si>
  <si>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</si>
  <si>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</si>
  <si>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</si>
  <si>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</si>
  <si>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</si>
  <si>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</si>
  <si>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</si>
  <si>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</si>
  <si>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</si>
  <si>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</si>
  <si>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</si>
  <si>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</si>
  <si>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</si>
  <si>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</si>
  <si>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</si>
  <si>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</si>
  <si>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</si>
  <si>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</si>
  <si>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</si>
  <si>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</si>
  <si>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</si>
  <si>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</si>
  <si>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</si>
  <si>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</si>
  <si>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</si>
  <si>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</si>
  <si>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</si>
  <si>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</si>
  <si>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</si>
  <si>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</si>
  <si>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</si>
  <si>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</si>
  <si>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</si>
  <si>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</si>
  <si>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</si>
  <si>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</si>
  <si>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</si>
  <si>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</si>
  <si>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</si>
  <si>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</si>
  <si>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</si>
  <si>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</si>
  <si>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</si>
  <si>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</si>
  <si>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</si>
  <si>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</si>
  <si>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</si>
  <si>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</si>
  <si>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</si>
  <si>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</si>
  <si>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</si>
  <si>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</si>
  <si>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</si>
  <si>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</si>
  <si>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</si>
  <si>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</si>
  <si>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</si>
  <si>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</si>
  <si>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</si>
  <si>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</si>
  <si>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</si>
  <si>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</si>
  <si>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</si>
  <si>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</si>
  <si>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</si>
  <si>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</si>
  <si>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</si>
  <si>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</si>
  <si>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</si>
  <si>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</si>
  <si>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</si>
  <si>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</si>
  <si>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</si>
  <si>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</si>
  <si>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</si>
  <si>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</si>
  <si>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</si>
  <si>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</si>
  <si>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</si>
  <si>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</si>
  <si>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</si>
  <si>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</si>
  <si>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</si>
  <si>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</si>
  <si>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</si>
  <si>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</si>
  <si>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</si>
  <si>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</si>
  <si>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</si>
  <si>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</si>
  <si>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</si>
  <si>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</si>
  <si>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</si>
  <si>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</si>
  <si>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</si>
  <si>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</si>
  <si>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</si>
  <si>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</si>
  <si>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</si>
  <si>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</si>
  <si>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</si>
  <si>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</si>
  <si>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</si>
  <si>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</si>
  <si>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</si>
  <si>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</si>
  <si>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</si>
  <si>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</si>
  <si>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</si>
  <si>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</si>
  <si>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</si>
  <si>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</si>
  <si>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</si>
  <si>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</si>
  <si>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</si>
  <si>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</si>
  <si>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</si>
  <si>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</si>
  <si>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</si>
  <si>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</si>
  <si>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</si>
  <si>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</si>
  <si>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</si>
  <si>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</si>
  <si>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</si>
  <si>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</si>
  <si>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</si>
  <si>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</si>
  <si>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</si>
  <si>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</si>
  <si>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</si>
  <si>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</si>
  <si>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</si>
  <si>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</si>
  <si>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</si>
  <si>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</si>
  <si>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</si>
  <si>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</si>
  <si>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</si>
  <si>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</si>
  <si>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</si>
  <si>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</si>
  <si>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</si>
  <si>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</si>
  <si>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</si>
  <si>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</si>
  <si>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</si>
  <si>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</si>
  <si>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</si>
  <si>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</si>
  <si>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</si>
  <si>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</si>
  <si>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</si>
  <si>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</si>
  <si>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</si>
  <si>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</si>
  <si>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</si>
  <si>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</si>
  <si>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</si>
  <si>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</si>
  <si>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</si>
  <si>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</si>
  <si>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</si>
  <si>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</si>
  <si>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</si>
  <si>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</si>
  <si>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</si>
  <si>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</si>
  <si>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</si>
  <si>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</si>
  <si>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</si>
  <si>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</si>
  <si>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</si>
  <si>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</si>
  <si>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</si>
  <si>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</si>
  <si>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</si>
  <si>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</si>
  <si>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</si>
  <si>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</si>
  <si>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</si>
  <si>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</si>
  <si>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</si>
  <si>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</si>
  <si>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</si>
  <si>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</si>
  <si>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</si>
  <si>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</si>
  <si>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</si>
  <si>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</si>
  <si>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</si>
  <si>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</si>
  <si>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</si>
  <si>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</si>
  <si>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</si>
  <si>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</si>
  <si>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</si>
  <si>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</si>
  <si>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</si>
  <si>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</si>
  <si>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</si>
  <si>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</si>
  <si>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</si>
  <si>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</si>
  <si>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</si>
  <si>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</si>
  <si>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</si>
  <si>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</si>
  <si>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</si>
  <si>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</si>
  <si>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</si>
  <si>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</si>
  <si>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</si>
  <si>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</si>
  <si>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</si>
  <si>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</si>
  <si>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</si>
  <si>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</si>
  <si>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</si>
  <si>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</si>
  <si>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</si>
  <si>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</si>
  <si>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</si>
  <si>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</si>
  <si>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</si>
  <si>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</si>
  <si>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</si>
  <si>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</si>
  <si>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</si>
  <si>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</si>
  <si>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</si>
  <si>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</si>
  <si>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</si>
  <si>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</si>
  <si>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</si>
  <si>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</si>
  <si>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</si>
  <si>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</si>
  <si>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</si>
  <si>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</si>
  <si>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</si>
  <si>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</si>
  <si>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</si>
  <si>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</si>
  <si>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</si>
  <si>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</si>
  <si>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</si>
  <si>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</si>
  <si>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</si>
  <si>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</si>
  <si>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</si>
  <si>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</si>
  <si>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</si>
  <si>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</si>
  <si>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</si>
  <si>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</si>
  <si>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</si>
  <si>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</si>
  <si>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</si>
  <si>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</si>
  <si>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</si>
  <si>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</si>
  <si>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</si>
  <si>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</si>
  <si>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</si>
  <si>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</si>
  <si>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</si>
  <si>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</si>
  <si>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</si>
  <si>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</si>
  <si>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</si>
  <si>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</si>
  <si>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</si>
  <si>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</si>
  <si>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</si>
  <si>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</si>
  <si>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</si>
  <si>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</si>
  <si>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</si>
  <si>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</si>
  <si>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</si>
  <si>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</si>
  <si>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</si>
  <si>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</si>
  <si>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</si>
  <si>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</si>
  <si>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</si>
  <si>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</si>
  <si>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</si>
  <si>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</si>
  <si>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</si>
  <si>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</si>
  <si>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</si>
  <si>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</si>
  <si>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</si>
  <si>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</si>
  <si>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</si>
  <si>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</si>
  <si>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</si>
  <si>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</si>
  <si>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</si>
  <si>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</si>
  <si>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</si>
  <si>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</si>
  <si>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</si>
  <si>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</si>
  <si>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</si>
  <si>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</si>
  <si>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</si>
  <si>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</si>
  <si>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</si>
  <si>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</si>
  <si>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</si>
  <si>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</si>
  <si>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</si>
  <si>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</si>
  <si>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</si>
  <si>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</si>
  <si>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</si>
  <si>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</si>
  <si>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</si>
  <si>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</si>
  <si>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</si>
  <si>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</si>
  <si>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</si>
  <si>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</si>
  <si>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</si>
  <si>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</si>
  <si>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</si>
  <si>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</si>
  <si>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</si>
  <si>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</si>
  <si>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</si>
  <si>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</si>
  <si>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</si>
  <si>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</si>
  <si>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</si>
  <si>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</si>
  <si>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</si>
  <si>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</si>
  <si>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</si>
  <si>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</si>
  <si>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</si>
  <si>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</si>
  <si>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</si>
  <si>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</si>
  <si>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</si>
  <si>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</si>
  <si>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</si>
  <si>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</si>
  <si>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</si>
  <si>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</si>
  <si>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</si>
  <si>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</si>
  <si>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</si>
  <si>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</si>
  <si>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</si>
  <si>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</si>
  <si>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</si>
  <si>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</si>
  <si>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</si>
  <si>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</si>
  <si>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</si>
  <si>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</si>
  <si>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</si>
  <si>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</si>
  <si>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</si>
  <si>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</si>
  <si>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</si>
  <si>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</si>
  <si>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</si>
  <si>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</si>
  <si>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</si>
  <si>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</si>
  <si>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</si>
  <si>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</si>
  <si>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</si>
  <si>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</si>
  <si>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</si>
  <si>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</si>
  <si>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</si>
  <si>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</si>
  <si>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</si>
  <si>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</si>
  <si>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</si>
  <si>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</si>
  <si>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</si>
  <si>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</si>
  <si>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</si>
  <si>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</si>
  <si>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</si>
  <si>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</si>
  <si>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</si>
  <si>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</si>
  <si>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</si>
  <si>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</si>
  <si>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</si>
  <si>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</si>
  <si>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</si>
  <si>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</si>
  <si>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</si>
  <si>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</si>
  <si>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</si>
  <si>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</si>
  <si>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</si>
  <si>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</si>
  <si>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</si>
  <si>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</si>
  <si>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</si>
  <si>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</si>
  <si>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</si>
  <si>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</si>
  <si>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</si>
  <si>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</si>
  <si>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</si>
  <si>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</si>
  <si>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</si>
  <si>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</si>
  <si>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</si>
  <si>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</si>
  <si>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</si>
  <si>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</si>
  <si>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</si>
  <si>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</si>
  <si>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</si>
  <si>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</si>
  <si>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</si>
  <si>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</si>
  <si>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</si>
  <si>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</si>
  <si>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</si>
  <si>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</si>
  <si>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</si>
  <si>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</si>
  <si>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</si>
  <si>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</si>
  <si>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</si>
  <si>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</si>
  <si>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</si>
  <si>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</si>
  <si>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</si>
  <si>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</si>
  <si>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</si>
  <si>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</si>
  <si>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</si>
  <si>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</si>
  <si>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</si>
  <si>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</si>
  <si>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</si>
  <si>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</si>
  <si>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</si>
  <si>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</si>
  <si>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</si>
  <si>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</si>
  <si>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</si>
  <si>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</si>
  <si>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</si>
  <si>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</si>
  <si>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</si>
  <si>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</si>
  <si>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</si>
  <si>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</si>
  <si>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</si>
  <si>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</si>
  <si>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</si>
  <si>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</si>
  <si>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</si>
  <si>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</si>
  <si>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</si>
  <si>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</si>
  <si>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</si>
  <si>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</si>
  <si>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</si>
  <si>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</si>
  <si>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</si>
  <si>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</si>
  <si>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</si>
  <si>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</si>
  <si>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</si>
  <si>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</si>
  <si>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</si>
  <si>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</si>
  <si>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</si>
  <si>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</si>
  <si>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</si>
  <si>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</si>
  <si>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</si>
  <si>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</si>
  <si>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</si>
  <si>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</si>
  <si>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</si>
  <si>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</si>
  <si>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</si>
  <si>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</si>
  <si>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</si>
  <si>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</si>
  <si>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</si>
  <si>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</si>
  <si>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</si>
  <si>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</si>
  <si>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</si>
  <si>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</si>
  <si>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</si>
  <si>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</si>
  <si>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</si>
  <si>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</si>
  <si>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</si>
  <si>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</si>
  <si>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</si>
  <si>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</si>
  <si>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</si>
  <si>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</si>
  <si>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</si>
  <si>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</si>
  <si>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</si>
  <si>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</si>
  <si>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</si>
  <si>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</si>
  <si>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</si>
  <si>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</si>
  <si>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</si>
  <si>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</si>
  <si>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</si>
  <si>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</si>
  <si>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</si>
  <si>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</si>
  <si>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</si>
  <si>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</si>
  <si>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</si>
  <si>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</si>
  <si>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</si>
  <si>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</si>
  <si>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</si>
  <si>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</si>
  <si>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</si>
  <si>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</si>
  <si>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</si>
  <si>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</si>
  <si>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</si>
  <si>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</si>
  <si>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</si>
  <si>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</si>
  <si>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</si>
  <si>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</si>
  <si>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</si>
  <si>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</si>
  <si>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</si>
  <si>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</si>
  <si>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</si>
  <si>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</si>
  <si>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</si>
  <si>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</si>
  <si>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</si>
  <si>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</si>
  <si>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</si>
  <si>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</si>
  <si>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</si>
  <si>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</si>
  <si>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</si>
  <si>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</si>
  <si>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</si>
  <si>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</si>
  <si>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</si>
  <si>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</si>
  <si>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</si>
  <si>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</si>
  <si>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</si>
  <si>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</si>
  <si>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</si>
  <si>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</si>
  <si>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</si>
  <si>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</si>
  <si>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</si>
  <si>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</si>
  <si>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</si>
  <si>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</si>
  <si>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</si>
  <si>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</si>
  <si>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</si>
  <si>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</si>
  <si>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</si>
  <si>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</si>
  <si>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</si>
  <si>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</si>
  <si>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</si>
  <si>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</si>
  <si>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</si>
  <si>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</si>
  <si>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</si>
  <si>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</si>
  <si>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</si>
  <si>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</si>
  <si>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</si>
  <si>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</si>
  <si>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</si>
  <si>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</si>
  <si>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</si>
  <si>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</si>
  <si>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</si>
  <si>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</si>
  <si>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</si>
  <si>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</si>
  <si>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</si>
  <si>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</si>
  <si>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</si>
  <si>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</si>
  <si>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</si>
  <si>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</si>
  <si>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</si>
  <si>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</si>
  <si>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</si>
  <si>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</si>
  <si>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</si>
  <si>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</si>
  <si>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</si>
  <si>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</si>
  <si>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</si>
  <si>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</si>
  <si>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</si>
  <si>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</si>
  <si>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</si>
  <si>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</si>
  <si>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</si>
  <si>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</si>
  <si>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</si>
  <si>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</si>
  <si>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</si>
  <si>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</si>
  <si>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</si>
  <si>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</si>
  <si>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</si>
  <si>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</si>
  <si>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</si>
  <si>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</si>
  <si>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</si>
  <si>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</si>
  <si>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</si>
  <si>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</si>
  <si>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</si>
  <si>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</si>
  <si>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</si>
  <si>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</si>
  <si>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</si>
  <si>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</si>
  <si>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</si>
  <si>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</si>
  <si>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</si>
  <si>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</si>
  <si>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</si>
  <si>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</si>
  <si>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</si>
  <si>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</si>
  <si>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</si>
  <si>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</si>
  <si>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</si>
  <si>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</si>
  <si>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</si>
  <si>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</si>
  <si>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</si>
  <si>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</si>
  <si>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</si>
  <si>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</si>
  <si>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</si>
  <si>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</si>
  <si>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</si>
  <si>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</si>
  <si>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</si>
  <si>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</si>
  <si>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</si>
  <si>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</si>
  <si>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</si>
  <si>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</si>
  <si>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</si>
  <si>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</si>
  <si>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</si>
  <si>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</si>
  <si>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</si>
  <si>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</si>
  <si>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</si>
  <si>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</si>
  <si>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</si>
  <si>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</si>
  <si>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</si>
  <si>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</si>
  <si>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</si>
  <si>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</si>
  <si>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</si>
  <si>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</si>
  <si>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</si>
  <si>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</si>
  <si>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</si>
  <si>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</si>
  <si>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</si>
  <si>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</si>
  <si>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</si>
  <si>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</si>
  <si>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</si>
  <si>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</si>
  <si>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</si>
  <si>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</si>
  <si>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</si>
  <si>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</si>
  <si>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</si>
  <si>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</si>
  <si>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</si>
  <si>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</si>
  <si>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</si>
  <si>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</si>
  <si>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</si>
  <si>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</si>
  <si>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</si>
  <si>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</si>
  <si>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</si>
  <si>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</si>
  <si>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</si>
  <si>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</si>
  <si>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</si>
  <si>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</si>
  <si>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</si>
  <si>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</si>
  <si>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</si>
  <si>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</si>
  <si>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</si>
  <si>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</si>
  <si>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</si>
  <si>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</si>
  <si>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</si>
  <si>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</si>
  <si>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</si>
  <si>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</si>
  <si>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</si>
  <si>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</si>
  <si>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</si>
  <si>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</si>
  <si>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</si>
  <si>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</si>
  <si>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</si>
  <si>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</si>
  <si>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</si>
  <si>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</si>
  <si>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</si>
  <si>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</si>
  <si>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</si>
  <si>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</si>
  <si>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</si>
  <si>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</si>
  <si>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</si>
  <si>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</si>
  <si>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</si>
  <si>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</si>
  <si>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</si>
  <si>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</si>
  <si>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</si>
  <si>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</si>
  <si>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</si>
  <si>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</si>
  <si>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</si>
  <si>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</si>
  <si>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</si>
  <si>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</si>
  <si>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</si>
  <si>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</si>
  <si>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</si>
  <si>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</si>
  <si>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</si>
  <si>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</si>
  <si>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</si>
  <si>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</si>
  <si>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</si>
  <si>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</si>
  <si>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</si>
  <si>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</si>
  <si>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</si>
  <si>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</si>
  <si>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</si>
  <si>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</si>
  <si>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</si>
  <si>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</si>
  <si>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</si>
  <si>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</si>
  <si>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</si>
  <si>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</si>
  <si>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</si>
  <si>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</si>
  <si>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</si>
  <si>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</si>
  <si>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</si>
  <si>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</si>
  <si>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</si>
  <si>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</si>
  <si>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</si>
  <si>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</si>
  <si>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</si>
  <si>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</si>
  <si>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</si>
  <si>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</si>
  <si>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</si>
  <si>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</si>
  <si>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</si>
  <si>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</si>
  <si>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</si>
  <si>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</si>
  <si>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</si>
  <si>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</si>
  <si>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</si>
  <si>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</si>
  <si>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</si>
  <si>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</si>
  <si>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</si>
  <si>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</si>
  <si>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</si>
  <si>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</si>
  <si>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</si>
  <si>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</si>
  <si>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</si>
  <si>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</si>
  <si>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</si>
  <si>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</si>
  <si>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</si>
  <si>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</si>
  <si>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</si>
  <si>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</si>
  <si>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</si>
  <si>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</si>
  <si>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</si>
  <si>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</si>
  <si>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</si>
  <si>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</si>
  <si>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</si>
  <si>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</si>
  <si>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</si>
  <si>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</si>
  <si>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</si>
  <si>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</si>
  <si>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</si>
  <si>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</si>
  <si>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</si>
  <si>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</si>
  <si>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</si>
  <si>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</si>
  <si>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</si>
  <si>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</si>
  <si>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</si>
  <si>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</si>
  <si>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</si>
  <si>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</si>
  <si>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</si>
  <si>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</si>
  <si>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</si>
  <si>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</si>
  <si>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</si>
  <si>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</si>
  <si>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</si>
  <si>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</si>
  <si>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</si>
  <si>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</si>
  <si>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</si>
  <si>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</si>
  <si>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</si>
  <si>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</si>
  <si>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</si>
  <si>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</si>
  <si>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</si>
  <si>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</si>
  <si>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</si>
  <si>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</si>
  <si>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</si>
  <si>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</si>
  <si>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</si>
  <si>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</si>
  <si>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</si>
  <si>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</si>
  <si>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</si>
  <si>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</si>
  <si>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</si>
  <si>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</si>
  <si>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</si>
  <si>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</si>
  <si>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</si>
  <si>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</si>
  <si>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</si>
  <si>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</si>
  <si>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</si>
  <si>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</si>
  <si>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</si>
  <si>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</si>
  <si>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</si>
  <si>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</si>
  <si>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</si>
  <si>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</si>
  <si>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</si>
  <si>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</si>
  <si>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</si>
  <si>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</si>
  <si>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</si>
  <si>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</si>
  <si>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</si>
  <si>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</si>
  <si>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</si>
  <si>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</si>
  <si>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</si>
  <si>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</si>
  <si>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</si>
  <si>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</si>
  <si>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</si>
  <si>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</si>
  <si>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</si>
  <si>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</si>
  <si>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</si>
  <si>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</si>
  <si>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</si>
  <si>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</si>
  <si>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</si>
  <si>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</si>
  <si>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</si>
  <si>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</si>
  <si>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</si>
  <si>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</si>
  <si>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</si>
  <si>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</si>
  <si>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</si>
  <si>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</si>
  <si>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</si>
  <si>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</si>
  <si>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</si>
  <si>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</si>
  <si>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</si>
  <si>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</si>
  <si>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</si>
  <si>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</si>
  <si>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</si>
  <si>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</si>
  <si>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</si>
  <si>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</si>
  <si>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</si>
  <si>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</si>
  <si>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</si>
  <si>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</si>
  <si>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</si>
  <si>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</si>
  <si>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</si>
  <si>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</si>
  <si>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</si>
  <si>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</si>
  <si>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</si>
  <si>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</si>
  <si>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</si>
  <si>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</si>
  <si>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</si>
  <si>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</si>
  <si>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</si>
  <si>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</si>
  <si>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</si>
  <si>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</si>
  <si>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</si>
  <si>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</si>
  <si>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</si>
  <si>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</si>
  <si>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</si>
  <si>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</si>
  <si>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</si>
  <si>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</si>
  <si>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</si>
  <si>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</si>
  <si>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</si>
  <si>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</si>
  <si>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</si>
  <si>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</si>
  <si>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</si>
  <si>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</si>
  <si>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</si>
  <si>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</si>
  <si>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</si>
  <si>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</si>
  <si>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</si>
  <si>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</si>
  <si>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</si>
  <si>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</si>
  <si>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</si>
  <si>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</si>
  <si>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</si>
  <si>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</si>
  <si>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</si>
  <si>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</si>
  <si>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</si>
  <si>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</si>
  <si>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</si>
  <si>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</si>
  <si>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</si>
  <si>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</si>
  <si>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</si>
  <si>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</si>
  <si>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</si>
  <si>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</si>
  <si>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</si>
  <si>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</si>
  <si>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</si>
  <si>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</si>
  <si>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</si>
  <si>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</si>
  <si>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</si>
  <si>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</si>
  <si>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</si>
  <si>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</si>
  <si>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</si>
  <si>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</si>
  <si>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</si>
  <si>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</si>
  <si>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</si>
  <si>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</si>
  <si>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</si>
  <si>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</si>
  <si>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</si>
  <si>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</si>
  <si>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</si>
  <si>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</si>
  <si>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</si>
  <si>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</si>
  <si>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</si>
  <si>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</si>
  <si>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</si>
  <si>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</si>
  <si>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</si>
  <si>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</si>
  <si>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</si>
  <si>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</si>
  <si>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</si>
  <si>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</si>
  <si>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</si>
  <si>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</si>
  <si>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</si>
  <si>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</si>
  <si>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</si>
  <si>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</si>
  <si>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</si>
  <si>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</si>
  <si>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</si>
  <si>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</si>
  <si>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</si>
  <si>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</si>
  <si>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</si>
  <si>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</si>
  <si>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</si>
  <si>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</si>
  <si>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</si>
  <si>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</si>
  <si>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</si>
  <si>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</si>
  <si>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</si>
  <si>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</si>
  <si>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</si>
  <si>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</si>
  <si>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</si>
  <si>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</si>
  <si>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</si>
  <si>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</si>
  <si>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</si>
  <si>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</si>
  <si>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</si>
  <si>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</si>
  <si>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</si>
  <si>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</si>
  <si>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</si>
  <si>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</si>
  <si>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</si>
  <si>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</si>
  <si>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</si>
  <si>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</si>
  <si>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</si>
  <si>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</si>
  <si>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</si>
  <si>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</si>
  <si>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</si>
  <si>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</si>
  <si>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</si>
  <si>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</si>
  <si>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</si>
  <si>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</si>
  <si>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</si>
  <si>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</si>
  <si>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</si>
  <si>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</si>
  <si>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</si>
  <si>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</si>
  <si>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</si>
  <si>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</si>
  <si>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</si>
  <si>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</si>
  <si>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</si>
  <si>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</si>
  <si>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</si>
  <si>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</si>
  <si>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</si>
  <si>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</si>
  <si>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</si>
  <si>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</si>
  <si>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</si>
  <si>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</si>
  <si>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</si>
  <si>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</si>
  <si>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</si>
  <si>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</si>
  <si>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</si>
  <si>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</si>
  <si>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</si>
  <si>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</si>
  <si>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</si>
  <si>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</si>
  <si>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</si>
  <si>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</si>
  <si>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</si>
  <si>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</si>
  <si>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</si>
  <si>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</si>
  <si>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</si>
  <si>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</si>
  <si>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</si>
  <si>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</si>
  <si>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</si>
  <si>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</si>
  <si>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</si>
  <si>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</si>
  <si>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</si>
  <si>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</si>
  <si>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</si>
  <si>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</si>
  <si>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</si>
  <si>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</si>
  <si>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</si>
  <si>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</si>
  <si>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</si>
  <si>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</si>
  <si>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</si>
  <si>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</si>
  <si>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</si>
  <si>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</si>
  <si>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</si>
  <si>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</si>
  <si>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</si>
  <si>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</si>
  <si>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</si>
  <si>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</si>
  <si>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</si>
  <si>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</si>
  <si>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</si>
  <si>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</si>
  <si>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</si>
  <si>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</si>
  <si>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</si>
  <si>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</si>
  <si>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</si>
  <si>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</si>
  <si>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</si>
  <si>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</si>
  <si>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</si>
  <si>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</si>
  <si>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</si>
  <si>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</si>
  <si>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</si>
  <si>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</si>
  <si>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</si>
  <si>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</si>
  <si>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</si>
  <si>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</si>
  <si>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</si>
  <si>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</si>
  <si>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</si>
  <si>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</si>
  <si>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</si>
  <si>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</si>
  <si>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</si>
  <si>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</si>
  <si>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</si>
  <si>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</si>
  <si>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</si>
  <si>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</si>
  <si>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</si>
  <si>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</si>
  <si>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</si>
  <si>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</si>
  <si>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</si>
  <si>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</si>
  <si>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</si>
  <si>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</si>
  <si>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</si>
  <si>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</si>
  <si>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</si>
  <si>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</si>
  <si>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</si>
  <si>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</si>
  <si>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</si>
  <si>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</si>
  <si>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</si>
  <si>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</si>
  <si>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</si>
  <si>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</si>
  <si>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</si>
  <si>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</si>
  <si>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</si>
  <si>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</si>
  <si>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</si>
  <si>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</si>
  <si>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</si>
  <si>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</si>
  <si>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</si>
  <si>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</si>
  <si>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</si>
  <si>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</si>
  <si>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</si>
  <si>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</si>
  <si>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</si>
  <si>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</si>
  <si>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</si>
  <si>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</si>
  <si>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</si>
  <si>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</si>
  <si>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</si>
  <si>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</si>
  <si>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</si>
  <si>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</si>
  <si>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</si>
  <si>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</si>
  <si>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</si>
  <si>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</si>
  <si>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</si>
  <si>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</si>
  <si>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</si>
  <si>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</si>
  <si>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</si>
  <si>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</si>
  <si>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</si>
  <si>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</si>
  <si>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</si>
  <si>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</si>
  <si>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</si>
  <si>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</si>
  <si>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</si>
  <si>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</si>
  <si>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</si>
  <si>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</si>
  <si>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</si>
  <si>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</si>
  <si>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</si>
  <si>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</si>
  <si>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</si>
  <si>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</si>
  <si>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</si>
  <si>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</si>
  <si>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</si>
  <si>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</si>
  <si>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</si>
  <si>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</si>
  <si>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</si>
  <si>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</si>
  <si>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</si>
  <si>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</si>
  <si>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</si>
  <si>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</si>
  <si>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</si>
  <si>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</si>
  <si>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</si>
  <si>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</si>
  <si>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</si>
  <si>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</si>
  <si>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</si>
  <si>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</si>
  <si>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</si>
  <si>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</si>
  <si>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</si>
  <si>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</si>
  <si>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</si>
  <si>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</si>
  <si>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</si>
  <si>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</si>
  <si>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</si>
  <si>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</si>
  <si>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</si>
  <si>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</si>
  <si>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</si>
  <si>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</si>
  <si>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</si>
  <si>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</si>
  <si>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</si>
  <si>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</si>
  <si>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</si>
  <si>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</si>
  <si>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</si>
  <si>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</si>
  <si>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</si>
  <si>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</si>
  <si>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</si>
  <si>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</si>
  <si>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</si>
  <si>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</si>
  <si>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</si>
  <si>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</si>
  <si>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</si>
  <si>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</si>
  <si>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</si>
  <si>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</si>
  <si>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</si>
  <si>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</si>
  <si>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</si>
  <si>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</si>
  <si>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</si>
  <si>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</si>
  <si>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</si>
  <si>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</si>
  <si>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</si>
  <si>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</si>
  <si>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</si>
  <si>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</si>
  <si>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</si>
  <si>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</si>
  <si>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</si>
  <si>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</si>
  <si>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</si>
  <si>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</si>
  <si>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</si>
  <si>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</si>
  <si>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</si>
  <si>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</si>
  <si>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</si>
  <si>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</si>
  <si>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</si>
  <si>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</si>
  <si>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</si>
  <si>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</si>
  <si>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</si>
  <si>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</si>
  <si>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</si>
  <si>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</si>
  <si>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</si>
  <si>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</si>
  <si>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</si>
  <si>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</si>
  <si>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</si>
  <si>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</si>
  <si>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</si>
  <si>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</si>
  <si>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</si>
  <si>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</si>
  <si>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</si>
  <si>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</si>
  <si>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</si>
  <si>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</si>
  <si>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</si>
  <si>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</si>
  <si>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</si>
  <si>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</si>
  <si>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</si>
  <si>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</si>
  <si>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</si>
  <si>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</si>
  <si>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</si>
  <si>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</si>
  <si>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</si>
  <si>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</si>
  <si>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</si>
  <si>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</si>
  <si>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</si>
  <si>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</si>
  <si>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</si>
  <si>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</si>
  <si>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</si>
  <si>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</si>
  <si>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</si>
  <si>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</si>
  <si>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</si>
  <si>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</si>
  <si>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</si>
  <si>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</si>
  <si>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</si>
  <si>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</si>
  <si>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</si>
  <si>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</si>
  <si>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</si>
  <si>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</si>
  <si>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</si>
  <si>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</si>
  <si>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</si>
  <si>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</si>
  <si>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</si>
  <si>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</si>
  <si>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</si>
  <si>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</si>
  <si>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</si>
  <si>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</si>
  <si>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</si>
  <si>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</si>
  <si>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</si>
  <si>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</si>
  <si>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</si>
  <si>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</si>
  <si>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</si>
  <si>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</si>
  <si>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</si>
  <si>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</si>
  <si>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</si>
  <si>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</si>
  <si>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</si>
  <si>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</si>
  <si>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</si>
  <si>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</si>
  <si>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</si>
  <si>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</si>
  <si>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</si>
  <si>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</si>
  <si>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</si>
  <si>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</si>
  <si>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</si>
  <si>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</si>
  <si>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</si>
  <si>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</si>
  <si>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</si>
  <si>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</si>
  <si>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</si>
  <si>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</si>
  <si>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</si>
  <si>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</si>
  <si>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</si>
  <si>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</si>
  <si>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</si>
  <si>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</si>
  <si>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</si>
  <si>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</si>
  <si>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</si>
  <si>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</si>
  <si>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</si>
  <si>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</si>
  <si>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</si>
  <si>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</si>
  <si>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</si>
  <si>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</si>
  <si>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</si>
  <si>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</si>
  <si>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</si>
  <si>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</si>
  <si>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</si>
  <si>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</si>
  <si>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</si>
  <si>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</si>
  <si>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</si>
  <si>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</si>
  <si>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</si>
  <si>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</si>
  <si>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</si>
  <si>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</si>
  <si>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</si>
  <si>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</si>
  <si>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</si>
  <si>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</si>
  <si>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</si>
  <si>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</si>
  <si>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</si>
  <si>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</si>
  <si>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</si>
  <si>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</si>
  <si>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</si>
  <si>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</si>
  <si>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</si>
  <si>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</si>
  <si>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</si>
  <si>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</si>
  <si>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</si>
  <si>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</si>
  <si>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</si>
  <si>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</si>
  <si>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</si>
  <si>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</si>
  <si>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</si>
  <si>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</si>
  <si>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</si>
  <si>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</si>
  <si>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</si>
  <si>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</si>
  <si>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</si>
  <si>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</si>
  <si>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</si>
  <si>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</si>
  <si>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</si>
  <si>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</si>
  <si>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</si>
  <si>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</si>
  <si>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</si>
  <si>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</si>
  <si>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</si>
  <si>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</si>
  <si>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</si>
  <si>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</si>
  <si>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</si>
  <si>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</si>
  <si>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</si>
  <si>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</si>
  <si>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</si>
  <si>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</si>
  <si>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</si>
  <si>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</si>
  <si>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</si>
  <si>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</si>
  <si>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</si>
  <si>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</si>
  <si>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</si>
  <si>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</si>
  <si>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</si>
  <si>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</si>
  <si>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</si>
  <si>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</si>
  <si>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</si>
  <si>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</si>
  <si>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</si>
  <si>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</si>
  <si>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</si>
  <si>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</si>
  <si>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</si>
  <si>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</si>
  <si>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</si>
  <si>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</si>
  <si>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</si>
  <si>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</si>
  <si>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</si>
  <si>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</si>
  <si>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</si>
  <si>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</si>
  <si>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</si>
  <si>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</si>
  <si>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</si>
  <si>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</si>
  <si>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</si>
  <si>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</si>
  <si>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</si>
  <si>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</si>
  <si>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</si>
  <si>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</si>
  <si>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</si>
  <si>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</si>
  <si>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</si>
  <si>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</si>
  <si>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</si>
  <si>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</si>
  <si>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</si>
  <si>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</si>
  <si>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</si>
  <si>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</si>
  <si>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</si>
  <si>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</si>
  <si>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</si>
  <si>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</si>
  <si>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</si>
  <si>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</si>
  <si>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</si>
  <si>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</si>
  <si>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</si>
  <si>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</si>
  <si>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</si>
  <si>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</si>
  <si>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</si>
  <si>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</si>
  <si>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</si>
  <si>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</si>
  <si>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</si>
  <si>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</si>
  <si>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</si>
  <si>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</si>
  <si>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</si>
  <si>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</si>
  <si>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</si>
  <si>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</si>
  <si>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</si>
  <si>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</si>
  <si>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</si>
  <si>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</si>
  <si>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</si>
  <si>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</si>
  <si>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</si>
  <si>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</si>
  <si>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</si>
  <si>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</si>
  <si>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</si>
  <si>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</si>
  <si>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</si>
  <si>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</si>
  <si>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</si>
  <si>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</si>
  <si>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</si>
  <si>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</si>
  <si>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</si>
  <si>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</si>
  <si>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</si>
  <si>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</si>
  <si>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</si>
  <si>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</si>
  <si>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</si>
  <si>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</si>
  <si>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</si>
  <si>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</si>
  <si>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</si>
  <si>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</si>
  <si>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</si>
  <si>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</si>
  <si>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</si>
  <si>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</si>
  <si>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</si>
  <si>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</si>
  <si>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</si>
  <si>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</si>
  <si>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</si>
  <si>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</si>
  <si>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</si>
  <si>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</si>
  <si>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</si>
  <si>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</si>
  <si>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</si>
  <si>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</si>
  <si>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</si>
  <si>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</si>
  <si>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</si>
  <si>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</si>
  <si>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</si>
  <si>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</si>
  <si>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</si>
  <si>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</si>
  <si>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</si>
  <si>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</si>
  <si>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</si>
  <si>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</si>
  <si>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</si>
  <si>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</si>
  <si>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</si>
  <si>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</si>
  <si>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</si>
  <si>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</si>
  <si>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</si>
  <si>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</si>
  <si>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</si>
  <si>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</si>
  <si>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</si>
  <si>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</si>
  <si>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</si>
  <si>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</si>
  <si>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</si>
  <si>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</si>
  <si>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</si>
  <si>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</si>
  <si>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</si>
  <si>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</si>
  <si>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</si>
  <si>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</si>
  <si>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</si>
  <si>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</si>
  <si>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</si>
  <si>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</si>
  <si>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</si>
  <si>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</si>
  <si>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</si>
  <si>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</si>
  <si>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</si>
  <si>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</si>
  <si>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</si>
  <si>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</si>
  <si>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</si>
  <si>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</si>
  <si>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</si>
  <si>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</si>
  <si>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</si>
  <si>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</si>
  <si>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</si>
  <si>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</si>
  <si>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</si>
  <si>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</si>
  <si>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</si>
  <si>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</si>
  <si>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</si>
  <si>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</si>
  <si>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</si>
  <si>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</si>
  <si>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</si>
  <si>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</si>
  <si>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</si>
  <si>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</si>
  <si>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</si>
  <si>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</si>
  <si>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</si>
  <si>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</si>
  <si>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</si>
  <si>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</si>
  <si>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</si>
  <si>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</si>
  <si>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</si>
  <si>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</si>
  <si>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</si>
  <si>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</si>
  <si>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</si>
  <si>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</si>
  <si>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</si>
  <si>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</si>
  <si>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</si>
  <si>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</si>
  <si>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</si>
  <si>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</si>
  <si>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</si>
  <si>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</si>
  <si>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</si>
  <si>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</si>
  <si>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</si>
  <si>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</si>
  <si>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</si>
  <si>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</si>
  <si>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</si>
  <si>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</si>
  <si>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</si>
  <si>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</si>
  <si>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</si>
  <si>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</si>
  <si>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</si>
  <si>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</si>
  <si>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</si>
  <si>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</si>
  <si>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</si>
  <si>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</si>
  <si>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</si>
  <si>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</si>
  <si>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</si>
  <si>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</si>
  <si>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</si>
  <si>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</si>
  <si>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</si>
  <si>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</si>
  <si>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</si>
  <si>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</si>
  <si>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</si>
  <si>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</si>
  <si>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</si>
  <si>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</si>
  <si>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</si>
  <si>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</si>
  <si>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</si>
  <si>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</si>
  <si>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</si>
  <si>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</si>
  <si>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</si>
  <si>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</si>
  <si>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</si>
  <si>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</si>
  <si>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</si>
  <si>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</si>
  <si>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</si>
  <si>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</si>
  <si>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</si>
  <si>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</si>
  <si>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</si>
  <si>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</si>
  <si>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</si>
  <si>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</si>
  <si>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</si>
  <si>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</si>
  <si>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</si>
  <si>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</si>
  <si>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</si>
  <si>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</si>
  <si>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</si>
  <si>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</si>
  <si>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</si>
  <si>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</si>
  <si>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</si>
  <si>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</si>
  <si>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</si>
  <si>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</si>
  <si>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</si>
  <si>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</si>
  <si>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</si>
  <si>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</si>
  <si>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</si>
  <si>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</si>
  <si>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</si>
  <si>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</si>
  <si>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</si>
  <si>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</si>
  <si>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</si>
  <si>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</si>
  <si>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</si>
  <si>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</si>
  <si>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</si>
  <si>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</si>
  <si>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</si>
  <si>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</si>
  <si>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</si>
  <si>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</si>
  <si>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</si>
  <si>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</si>
  <si>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</si>
  <si>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</si>
  <si>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</si>
  <si>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</si>
  <si>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</si>
  <si>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</si>
  <si>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</si>
  <si>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</si>
  <si>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</si>
  <si>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</si>
  <si>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</si>
  <si>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</si>
  <si>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</si>
  <si>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</si>
  <si>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</si>
  <si>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</si>
  <si>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</si>
  <si>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</si>
  <si>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</si>
  <si>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</si>
  <si>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</si>
  <si>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</si>
  <si>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</si>
  <si>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</si>
  <si>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</si>
  <si>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</si>
  <si>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</si>
  <si>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</si>
  <si>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</si>
  <si>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</si>
  <si>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</si>
  <si>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</si>
  <si>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</si>
  <si>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</si>
  <si>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</si>
  <si>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</si>
  <si>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</si>
  <si>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</si>
  <si>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</si>
  <si>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</si>
  <si>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</si>
  <si>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</si>
  <si>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</si>
  <si>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</si>
  <si>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</si>
  <si>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</si>
  <si>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</si>
  <si>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</si>
  <si>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</si>
  <si>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</si>
  <si>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</si>
  <si>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</si>
  <si>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</si>
  <si>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</si>
  <si>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</si>
  <si>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</si>
  <si>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</si>
  <si>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</si>
  <si>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</si>
  <si>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</si>
  <si>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</si>
  <si>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</si>
  <si>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</si>
  <si>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</si>
  <si>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</si>
  <si>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</si>
  <si>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</si>
  <si>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</si>
  <si>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</si>
  <si>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</si>
  <si>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</si>
  <si>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</si>
  <si>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</si>
  <si>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</si>
  <si>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</si>
  <si>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</si>
  <si>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</si>
  <si>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</si>
  <si>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</si>
  <si>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</si>
  <si>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</si>
  <si>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</si>
  <si>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</si>
  <si>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</si>
  <si>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</si>
  <si>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</si>
  <si>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</si>
  <si>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</si>
  <si>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</si>
  <si>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</si>
  <si>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</si>
  <si>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</si>
  <si>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</si>
  <si>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</si>
  <si>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</si>
  <si>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</si>
  <si>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</si>
  <si>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</si>
  <si>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</si>
  <si>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</si>
  <si>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</si>
  <si>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</si>
  <si>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</si>
  <si>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</si>
  <si>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</si>
  <si>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</si>
  <si>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</si>
  <si>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</si>
  <si>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</si>
  <si>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</si>
  <si>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</si>
  <si>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</si>
  <si>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</si>
  <si>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</si>
  <si>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</si>
  <si>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</si>
  <si>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</si>
  <si>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</si>
  <si>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</si>
  <si>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</si>
  <si>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</si>
  <si>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</si>
  <si>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</si>
  <si>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</si>
  <si>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</si>
  <si>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</si>
  <si>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</si>
  <si>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</si>
  <si>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</si>
  <si>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</si>
  <si>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</si>
  <si>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</si>
  <si>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</si>
  <si>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</si>
  <si>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</si>
  <si>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</si>
  <si>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</si>
  <si>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</si>
  <si>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</si>
  <si>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</si>
  <si>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</si>
  <si>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</si>
  <si>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</si>
  <si>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</si>
  <si>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</si>
  <si>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</si>
  <si>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</si>
  <si>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</si>
  <si>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</si>
  <si>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</si>
  <si>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</si>
  <si>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</si>
  <si>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</si>
  <si>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</si>
  <si>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</si>
  <si>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</si>
  <si>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</si>
  <si>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</si>
  <si>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</si>
  <si>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</si>
  <si>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</si>
  <si>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</si>
  <si>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</si>
  <si>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</si>
  <si>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</si>
  <si>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</si>
  <si>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</si>
  <si>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</si>
  <si>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</si>
  <si>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</si>
  <si>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</si>
  <si>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</si>
  <si>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</si>
  <si>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</si>
  <si>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</si>
  <si>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</si>
  <si>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</si>
  <si>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</si>
  <si>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</si>
  <si>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</si>
  <si>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</si>
  <si>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</si>
  <si>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</si>
  <si>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</si>
  <si>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</si>
  <si>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</si>
  <si>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</si>
  <si>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</si>
  <si>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</si>
  <si>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</si>
  <si>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</si>
  <si>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</si>
  <si>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</si>
  <si>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</si>
  <si>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</si>
  <si>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</si>
  <si>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</si>
  <si>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</si>
  <si>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</si>
  <si>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</si>
  <si>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</si>
  <si>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</si>
  <si>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</si>
  <si>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</si>
  <si>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</si>
  <si>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</si>
  <si>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</si>
  <si>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</si>
  <si>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</si>
  <si>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</si>
  <si>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</si>
  <si>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</si>
  <si>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</si>
  <si>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</si>
  <si>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</si>
  <si>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</si>
  <si>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</si>
  <si>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</si>
  <si>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</si>
  <si>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</si>
  <si>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</si>
  <si>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</si>
  <si>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</si>
  <si>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</si>
  <si>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</si>
  <si>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</si>
  <si>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</si>
  <si>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</si>
  <si>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</si>
  <si>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</si>
  <si>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</si>
  <si>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</si>
  <si>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</si>
  <si>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</si>
  <si>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</si>
  <si>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</si>
  <si>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</si>
  <si>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</si>
  <si>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</si>
  <si>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</si>
  <si>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</si>
  <si>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</si>
  <si>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</si>
  <si>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</si>
  <si>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</si>
  <si>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</si>
  <si>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</si>
  <si>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</si>
  <si>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</si>
  <si>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</si>
  <si>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</si>
  <si>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</si>
  <si>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</si>
  <si>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</si>
  <si>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</si>
  <si>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</si>
  <si>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</si>
  <si>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</si>
  <si>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</si>
  <si>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</si>
  <si>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</si>
  <si>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</si>
  <si>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</si>
  <si>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</si>
  <si>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</si>
  <si>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</si>
  <si>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</si>
  <si>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</si>
  <si>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</si>
  <si>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</si>
  <si>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</si>
  <si>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</si>
  <si>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</si>
  <si>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</si>
  <si>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</si>
  <si>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</si>
  <si>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</si>
  <si>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</si>
  <si>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</si>
  <si>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</si>
  <si>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</si>
  <si>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</si>
  <si>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</si>
  <si>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</si>
  <si>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</si>
  <si>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</si>
  <si>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</si>
  <si>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</si>
  <si>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</si>
  <si>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</si>
  <si>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</si>
  <si>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</si>
  <si>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</si>
  <si>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</si>
  <si>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</si>
  <si>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</si>
  <si>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</si>
  <si>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</si>
  <si>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</si>
  <si>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</si>
  <si>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</si>
  <si>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</si>
  <si>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</si>
  <si>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</si>
  <si>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</si>
  <si>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</si>
  <si>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</si>
  <si>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</si>
  <si>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</si>
  <si>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</si>
  <si>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</si>
  <si>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</si>
  <si>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</si>
  <si>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</si>
  <si>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</si>
  <si>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</si>
  <si>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</si>
  <si>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</si>
  <si>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</si>
  <si>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</si>
  <si>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</si>
  <si>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</si>
  <si>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</si>
  <si>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</si>
  <si>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</si>
  <si>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</si>
  <si>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</si>
  <si>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</si>
  <si>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</si>
  <si>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</si>
  <si>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</si>
  <si>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</si>
  <si>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</si>
  <si>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</si>
  <si>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</si>
  <si>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</si>
  <si>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</si>
  <si>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</si>
  <si>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</si>
  <si>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</si>
  <si>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</si>
  <si>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</si>
  <si>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</si>
  <si>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</si>
  <si>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</si>
  <si>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</si>
  <si>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</si>
  <si>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</si>
  <si>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</si>
  <si>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</si>
  <si>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</si>
  <si>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</si>
  <si>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</si>
  <si>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</si>
  <si>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</si>
  <si>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</si>
  <si>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</si>
  <si>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</si>
  <si>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</si>
  <si>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</si>
  <si>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</si>
  <si>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</si>
  <si>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</si>
  <si>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</si>
  <si>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</si>
  <si>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</si>
  <si>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</si>
  <si>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</si>
  <si>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</si>
  <si>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</si>
  <si>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</si>
  <si>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</si>
  <si>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</si>
  <si>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</si>
  <si>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</si>
  <si>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</si>
  <si>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</si>
  <si>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</si>
  <si>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</si>
  <si>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</si>
  <si>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</si>
  <si>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</si>
  <si>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</si>
  <si>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</si>
  <si>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</si>
  <si>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</si>
  <si>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</si>
  <si>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</si>
  <si>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</si>
  <si>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</si>
  <si>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</si>
  <si>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</si>
  <si>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</si>
  <si>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</si>
  <si>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</si>
  <si>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</si>
  <si>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</si>
  <si>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</si>
  <si>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</si>
  <si>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</si>
  <si>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</si>
  <si>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</si>
  <si>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</si>
  <si>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</si>
  <si>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</si>
  <si>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</si>
  <si>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</si>
  <si>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</si>
  <si>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</si>
  <si>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</si>
  <si>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</si>
  <si>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</si>
  <si>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</si>
  <si>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</si>
  <si>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</si>
  <si>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</si>
  <si>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</si>
  <si>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</si>
  <si>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</si>
  <si>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</si>
  <si>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</si>
  <si>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</si>
  <si>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</si>
  <si>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</si>
  <si>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</si>
  <si>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</si>
  <si>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</si>
  <si>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</si>
  <si>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</si>
  <si>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</si>
  <si>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</si>
  <si>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</si>
  <si>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</si>
  <si>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</si>
  <si>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</si>
  <si>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</si>
  <si>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</si>
  <si>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</si>
  <si>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</si>
  <si>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</si>
  <si>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</si>
  <si>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</si>
  <si>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</si>
  <si>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</si>
  <si>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</si>
  <si>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</si>
  <si>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</si>
  <si>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</si>
  <si>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</si>
  <si>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</si>
  <si>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</si>
  <si>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</si>
  <si>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</si>
  <si>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</si>
  <si>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</si>
  <si>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</si>
  <si>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</si>
  <si>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</si>
  <si>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</si>
  <si>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</si>
  <si>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</si>
  <si>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</si>
  <si>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</si>
  <si>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</si>
  <si>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</si>
  <si>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</si>
  <si>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</si>
  <si>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</si>
  <si>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</si>
  <si>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</si>
  <si>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</si>
  <si>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</si>
  <si>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</si>
  <si>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</si>
  <si>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</si>
  <si>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</si>
  <si>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</si>
  <si>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</si>
  <si>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</si>
  <si>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</si>
  <si>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</si>
  <si>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</si>
  <si>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</si>
  <si>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</si>
  <si>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</si>
  <si>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</si>
  <si>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</si>
  <si>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</si>
  <si>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</si>
  <si>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</si>
  <si>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</si>
  <si>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</si>
  <si>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</si>
  <si>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</si>
  <si>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</si>
  <si>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</si>
  <si>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</si>
  <si>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</si>
  <si>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</si>
  <si>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</si>
  <si>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</si>
  <si>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</si>
  <si>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</si>
  <si>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</si>
  <si>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</si>
  <si>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</si>
  <si>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</si>
  <si>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</si>
  <si>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</si>
  <si>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</si>
  <si>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</si>
  <si>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</si>
  <si>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</si>
  <si>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</si>
  <si>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</si>
  <si>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</si>
  <si>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</si>
  <si>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</si>
  <si>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</si>
  <si>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</si>
  <si>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</si>
  <si>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</si>
  <si>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</si>
  <si>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</si>
  <si>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</si>
  <si>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</si>
  <si>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</si>
  <si>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</si>
  <si>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</si>
  <si>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</si>
  <si>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</si>
  <si>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</si>
  <si>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</si>
  <si>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</si>
  <si>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</si>
  <si>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</si>
  <si>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</si>
  <si>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</si>
  <si>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</si>
  <si>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</si>
  <si>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</si>
  <si>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</si>
  <si>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</si>
  <si>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</si>
  <si>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</si>
  <si>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</si>
  <si>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</si>
  <si>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</si>
  <si>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</si>
  <si>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</si>
  <si>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</si>
  <si>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</si>
  <si>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</si>
  <si>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</si>
  <si>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</si>
  <si>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</si>
  <si>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</si>
  <si>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</si>
  <si>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</si>
  <si>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</si>
  <si>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</si>
  <si>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</si>
  <si>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</si>
  <si>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</si>
  <si>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</si>
  <si>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</si>
  <si>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</si>
  <si>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</si>
  <si>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</si>
  <si>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</si>
  <si>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</si>
  <si>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</si>
  <si>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</si>
  <si>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</si>
  <si>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</si>
  <si>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</si>
  <si>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</si>
  <si>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</si>
  <si>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</si>
  <si>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</si>
  <si>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</si>
  <si>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</si>
  <si>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</si>
  <si>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</si>
  <si>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</si>
  <si>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</si>
  <si>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</si>
  <si>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</si>
  <si>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</si>
  <si>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</si>
  <si>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</si>
  <si>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</si>
  <si>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</si>
  <si>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</si>
  <si>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</si>
  <si>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</si>
  <si>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</si>
  <si>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</si>
  <si>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</si>
  <si>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</si>
  <si>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</si>
  <si>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</si>
  <si>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</si>
  <si>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</si>
  <si>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</si>
  <si>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</si>
  <si>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</si>
  <si>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</si>
  <si>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</si>
  <si>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</si>
  <si>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</si>
  <si>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</si>
  <si>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</si>
  <si>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</si>
  <si>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</si>
  <si>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</si>
  <si>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</si>
  <si>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</si>
  <si>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</si>
  <si>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</si>
  <si>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</si>
  <si>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</si>
  <si>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</si>
  <si>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</si>
  <si>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</si>
  <si>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</si>
  <si>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</si>
  <si>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</si>
  <si>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</si>
  <si>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</si>
  <si>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</si>
  <si>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</si>
  <si>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</si>
  <si>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</si>
  <si>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</si>
  <si>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</si>
  <si>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</si>
  <si>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</si>
  <si>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</si>
  <si>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</si>
  <si>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</si>
  <si>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</si>
  <si>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</si>
  <si>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</si>
  <si>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</si>
  <si>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</si>
  <si>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</si>
  <si>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</si>
  <si>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</si>
  <si>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</si>
  <si>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</si>
  <si>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</si>
  <si>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</si>
  <si>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</si>
  <si>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</si>
  <si>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</si>
  <si>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</si>
  <si>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</si>
  <si>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</si>
  <si>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</si>
  <si>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</si>
  <si>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</si>
  <si>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</si>
  <si>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</si>
  <si>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</si>
  <si>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</si>
  <si>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</si>
  <si>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</si>
  <si>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</si>
  <si>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</si>
  <si>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</si>
  <si>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</si>
  <si>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</si>
  <si>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</si>
  <si>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</si>
  <si>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</si>
  <si>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</si>
  <si>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</si>
  <si>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</si>
  <si>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</si>
  <si>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</si>
  <si>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</si>
  <si>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</si>
  <si>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</si>
  <si>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</si>
  <si>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</si>
  <si>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</si>
  <si>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</si>
  <si>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</si>
  <si>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</si>
  <si>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</si>
  <si>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</si>
  <si>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</si>
  <si>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</si>
  <si>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</si>
  <si>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</si>
  <si>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</si>
  <si>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</si>
  <si>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</si>
  <si>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</si>
  <si>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</si>
  <si>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</si>
  <si>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</si>
  <si>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</si>
  <si>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</si>
  <si>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</si>
  <si>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</si>
  <si>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</si>
  <si>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</si>
  <si>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</si>
  <si>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</si>
  <si>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</si>
  <si>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</si>
  <si>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</si>
  <si>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</si>
  <si>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</si>
  <si>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</si>
  <si>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</si>
  <si>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</si>
  <si>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</si>
  <si>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</si>
  <si>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</si>
  <si>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</si>
  <si>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</si>
  <si>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</si>
  <si>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</si>
  <si>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</si>
  <si>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</si>
  <si>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</si>
  <si>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</si>
  <si>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</si>
  <si>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</si>
  <si>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</si>
  <si>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</si>
  <si>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</si>
  <si>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</si>
  <si>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</si>
  <si>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</si>
  <si>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</si>
  <si>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</si>
  <si>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</si>
  <si>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</si>
  <si>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</si>
  <si>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</si>
  <si>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</si>
  <si>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</si>
  <si>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</si>
  <si>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</si>
  <si>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</si>
  <si>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</si>
  <si>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</si>
  <si>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</si>
  <si>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</si>
  <si>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</si>
  <si>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</si>
  <si>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</si>
  <si>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</si>
  <si>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</si>
  <si>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</si>
  <si>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</si>
  <si>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</si>
  <si>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</si>
  <si>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</si>
  <si>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</si>
  <si>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</si>
  <si>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</si>
  <si>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</si>
  <si>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</si>
  <si>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</si>
  <si>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</si>
  <si>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</si>
  <si>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</si>
  <si>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</si>
  <si>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</si>
  <si>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</si>
  <si>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</si>
  <si>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</si>
  <si>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</si>
  <si>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</si>
  <si>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</si>
  <si>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</si>
  <si>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</si>
  <si>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</si>
  <si>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</si>
  <si>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</si>
  <si>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</si>
  <si>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</si>
  <si>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</si>
  <si>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</si>
  <si>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</si>
  <si>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</si>
  <si>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</si>
  <si>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</si>
  <si>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</si>
  <si>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</si>
  <si>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</si>
  <si>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</si>
  <si>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</si>
  <si>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</si>
  <si>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</si>
  <si>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</si>
  <si>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</si>
  <si>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</si>
  <si>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</si>
  <si>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</si>
  <si>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</si>
  <si>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</si>
  <si>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</si>
  <si>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</si>
  <si>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</si>
  <si>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</si>
  <si>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</si>
  <si>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</si>
  <si>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</si>
  <si>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</si>
  <si>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</si>
  <si>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</si>
  <si>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</si>
  <si>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</si>
  <si>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</si>
  <si>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</si>
  <si>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</si>
  <si>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</si>
  <si>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</si>
  <si>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</si>
  <si>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</si>
  <si>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</si>
  <si>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</si>
  <si>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</si>
  <si>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</si>
  <si>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</si>
  <si>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</si>
  <si>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</si>
  <si>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</si>
  <si>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</si>
  <si>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</si>
  <si>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</si>
  <si>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</si>
  <si>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</si>
  <si>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</si>
  <si>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</si>
  <si>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</si>
  <si>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</si>
  <si>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</si>
  <si>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</si>
  <si>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</si>
  <si>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</si>
  <si>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</si>
  <si>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</si>
  <si>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</si>
  <si>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</si>
  <si>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</si>
  <si>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</si>
  <si>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</si>
  <si>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</si>
  <si>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</si>
  <si>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</si>
  <si>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</si>
  <si>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</si>
  <si>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</si>
  <si>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</si>
  <si>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</si>
  <si>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</si>
  <si>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</si>
  <si>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</si>
  <si>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</si>
  <si>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</si>
  <si>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</si>
  <si>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</si>
  <si>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</si>
  <si>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</si>
  <si>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</si>
  <si>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</si>
  <si>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</si>
  <si>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</si>
  <si>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</si>
  <si>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</si>
  <si>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</si>
  <si>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</si>
  <si>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</si>
  <si>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</si>
  <si>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</si>
  <si>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</si>
  <si>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</si>
  <si>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</si>
  <si>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</si>
  <si>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</si>
  <si>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</si>
  <si>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</si>
  <si>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</si>
  <si>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</si>
  <si>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</si>
  <si>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</si>
  <si>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</si>
  <si>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</si>
  <si>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</si>
  <si>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</si>
  <si>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</si>
  <si>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</si>
  <si>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</si>
  <si>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</si>
  <si>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</si>
  <si>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</si>
  <si>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</si>
  <si>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</si>
  <si>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</si>
  <si>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</si>
  <si>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</si>
  <si>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</si>
  <si>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</si>
  <si>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</si>
  <si>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</si>
  <si>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</si>
  <si>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</si>
  <si>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</si>
  <si>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</si>
  <si>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</si>
  <si>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</si>
  <si>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</si>
  <si>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</si>
  <si>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</si>
  <si>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</si>
  <si>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</si>
  <si>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</si>
  <si>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</si>
  <si>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</si>
  <si>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</si>
  <si>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</si>
  <si>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</si>
  <si>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</si>
  <si>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</si>
  <si>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</si>
  <si>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</si>
  <si>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</si>
  <si>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</si>
  <si>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</si>
  <si>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</si>
  <si>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</si>
  <si>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</si>
  <si>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</si>
  <si>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</si>
  <si>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</si>
  <si>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</si>
  <si>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</si>
  <si>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</si>
  <si>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</si>
  <si>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</si>
  <si>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</si>
  <si>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</si>
  <si>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</si>
  <si>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</si>
  <si>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</si>
  <si>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</si>
  <si>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</si>
  <si>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</si>
  <si>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</si>
  <si>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</si>
  <si>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</si>
  <si>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</si>
  <si>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</si>
  <si>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</si>
  <si>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</si>
  <si>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</si>
  <si>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</si>
  <si>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</si>
  <si>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</si>
  <si>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</si>
  <si>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</si>
  <si>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</si>
  <si>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</si>
  <si>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</si>
  <si>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</si>
  <si>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</si>
  <si>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</si>
  <si>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</si>
  <si>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</si>
  <si>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</si>
  <si>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</si>
  <si>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</si>
  <si>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</si>
  <si>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</si>
  <si>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</si>
  <si>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</si>
  <si>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</si>
  <si>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</si>
  <si>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</si>
  <si>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</si>
  <si>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</si>
  <si>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</si>
  <si>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</si>
  <si>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</si>
  <si>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</si>
  <si>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</si>
  <si>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</si>
  <si>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</si>
  <si>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</si>
  <si>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</si>
  <si>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</si>
  <si>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</si>
  <si>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</si>
  <si>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</si>
  <si>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</si>
  <si>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</si>
  <si>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</si>
  <si>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</si>
  <si>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</si>
  <si>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</si>
  <si>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</si>
  <si>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</si>
  <si>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</si>
  <si>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</si>
  <si>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</si>
  <si>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</si>
  <si>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</si>
  <si>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</si>
  <si>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</si>
  <si>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</si>
  <si>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</si>
  <si>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</si>
  <si>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</si>
  <si>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</si>
  <si>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</si>
  <si>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</si>
  <si>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</si>
  <si>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</si>
  <si>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</si>
  <si>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</si>
  <si>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</si>
  <si>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</si>
  <si>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</si>
  <si>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</si>
  <si>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</si>
  <si>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</si>
  <si>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</si>
  <si>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</si>
  <si>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</si>
  <si>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</si>
  <si>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</si>
  <si>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</si>
  <si>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</si>
  <si>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</si>
  <si>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</si>
  <si>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</si>
  <si>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</si>
  <si>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</si>
  <si>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</si>
  <si>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</si>
  <si>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</si>
  <si>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</si>
  <si>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</si>
  <si>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</si>
  <si>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</si>
  <si>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</si>
  <si>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</si>
  <si>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</si>
  <si>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</si>
  <si>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</si>
  <si>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</si>
  <si>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</si>
  <si>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</si>
  <si>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</si>
  <si>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</si>
  <si>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</si>
  <si>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</si>
  <si>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</si>
  <si>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</si>
  <si>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</si>
  <si>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</si>
  <si>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</si>
  <si>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</si>
  <si>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</si>
  <si>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</si>
  <si>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</si>
  <si>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</si>
  <si>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</si>
  <si>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</si>
  <si>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</si>
  <si>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</si>
  <si>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</si>
  <si>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</si>
  <si>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</si>
  <si>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</si>
  <si>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</si>
  <si>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</si>
  <si>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</si>
  <si>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</si>
  <si>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</si>
  <si>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</si>
  <si>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</si>
  <si>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</si>
  <si>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</si>
  <si>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</si>
  <si>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</si>
  <si>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</si>
  <si>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</si>
  <si>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Total general</t>
  </si>
  <si>
    <t>Cuenta de outcomes</t>
  </si>
  <si>
    <t>(Todas)</t>
  </si>
  <si>
    <t>Date created conversion</t>
  </si>
  <si>
    <t>Date Ended Conversion</t>
  </si>
  <si>
    <t>Años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</si>
  <si>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</si>
  <si>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</si>
  <si>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</si>
  <si>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</si>
  <si>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</si>
  <si>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</si>
  <si>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</si>
  <si>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</si>
  <si>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</si>
  <si>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</si>
  <si>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</si>
  <si>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</si>
  <si>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</si>
  <si>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Goal</t>
  </si>
  <si>
    <t>Pledged</t>
  </si>
  <si>
    <t>Backers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</si>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</sst>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7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2" fillId="0" borderId="0" xfId="0" applyFont="1" applyAlignment="1">
      <alignment horizontal="center"/>
    </xf>
    <xf numFmtId="14" fontId="3" fillId="0" borderId="0" xfId="0" applyNumberFormat="1" applyFont="1"/>
    <xf numFmtId="0" fontId="4" fillId="0" borderId="0" xfId="0" applyFont="1"/>
    <xf numFmtId="14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164" fontId="0" fillId="2" borderId="0" xfId="0" applyNumberFormat="1" applyFill="1"/>
    <xf numFmtId="165" fontId="0" fillId="2" borderId="0" xfId="0" applyNumberFormat="1" applyFill="1"/>
    <xf numFmtId="0" fontId="0" fillId="2" borderId="0" xfId="0" applyFont="1" applyFill="1"/>
    <xf numFmtId="49" fontId="0" fillId="2" borderId="0" xfId="0" applyNumberFormat="1" applyFill="1"/>
    <xf numFmtId="14" fontId="3" fillId="2" borderId="0" xfId="0" applyNumberFormat="1" applyFont="1" applyFill="1"/>
    <xf numFmtId="44" fontId="0" fillId="0" borderId="0" xfId="1" applyFont="1"/>
    <xf numFmtId="167" fontId="0" fillId="0" borderId="0" xfId="2" applyNumberFormat="1" applyFont="1"/>
    <xf numFmtId="167" fontId="0" fillId="0" borderId="0" xfId="2" applyNumberFormat="1" applyFont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167" fontId="0" fillId="0" borderId="1" xfId="2" applyNumberFormat="1" applyFont="1" applyBorder="1" applyAlignment="1">
      <alignment horizontal="center"/>
    </xf>
    <xf numFmtId="0" fontId="6" fillId="0" borderId="0" xfId="0" applyFont="1"/>
    <xf numFmtId="0" fontId="7" fillId="0" borderId="0" xfId="0" applyFont="1" applyFill="1" applyBorder="1" applyAlignment="1">
      <alignment horizontal="center" wrapText="1"/>
    </xf>
    <xf numFmtId="0" fontId="8" fillId="0" borderId="0" xfId="0" applyFont="1"/>
    <xf numFmtId="0" fontId="8" fillId="0" borderId="0" xfId="0" applyFont="1" applyBorder="1"/>
    <xf numFmtId="43" fontId="8" fillId="0" borderId="0" xfId="3" applyFont="1" applyBorder="1"/>
    <xf numFmtId="9" fontId="8" fillId="0" borderId="0" xfId="2" applyNumberFormat="1" applyFont="1" applyBorder="1"/>
  </cellXfs>
  <cellStyles count="4">
    <cellStyle name="Millares" xfId="3" builtinId="3"/>
    <cellStyle name="Moneda" xfId="1" builtinId="4"/>
    <cellStyle name="Normal" xfId="0" builtinId="0"/>
    <cellStyle name="Porcentaje" xfId="2" builtinId="5"/>
  </cellStyles>
  <dxfs count="12"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alignment horizontal="general" vertical="bottom" textRotation="0" wrapText="1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onsolas"/>
        <family val="3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onsolas"/>
        <family val="3"/>
        <scheme val="none"/>
      </font>
      <numFmt numFmtId="19" formatCode="dd/mm/yy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&quot;$&quot;#,##0.00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9-4A64-9B46-57E707B1F8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B9-4A64-9B46-57E707B1F8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B9-4A64-9B46-57E707B1F8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B9-4A64-9B46-57E707B1F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029135"/>
        <c:axId val="1645027471"/>
      </c:barChart>
      <c:catAx>
        <c:axId val="164502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45027471"/>
        <c:crosses val="autoZero"/>
        <c:auto val="1"/>
        <c:lblAlgn val="ctr"/>
        <c:lblOffset val="100"/>
        <c:noMultiLvlLbl val="0"/>
      </c:catAx>
      <c:valAx>
        <c:axId val="164502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4502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</a:t>
            </a:r>
            <a:r>
              <a:rPr lang="es-MX" baseline="0"/>
              <a:t> outcomes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5-40E9-BCE8-9898C62429E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5-40E9-BCE8-9898C62429E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5-40E9-BCE8-9898C6242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344639"/>
        <c:axId val="1656342975"/>
      </c:barChart>
      <c:catAx>
        <c:axId val="165634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56342975"/>
        <c:crosses val="autoZero"/>
        <c:auto val="1"/>
        <c:lblAlgn val="ctr"/>
        <c:lblOffset val="100"/>
        <c:noMultiLvlLbl val="0"/>
      </c:catAx>
      <c:valAx>
        <c:axId val="165634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5634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in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Date.'!$B$7:$B$19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E-4085-8169-86070128714F}"/>
            </c:ext>
          </c:extLst>
        </c:ser>
        <c:ser>
          <c:idx val="1"/>
          <c:order val="1"/>
          <c:tx>
            <c:strRef>
              <c:f>'Outcomes Based on Launch Date.'!$C$5:$C$6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Date.'!$C$7:$C$19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E-4085-8169-86070128714F}"/>
            </c:ext>
          </c:extLst>
        </c:ser>
        <c:ser>
          <c:idx val="2"/>
          <c:order val="2"/>
          <c:tx>
            <c:strRef>
              <c:f>'Outcomes Based on Launch Date.'!$D$5:$D$6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Date.'!$D$7:$D$19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E-4085-8169-86070128714F}"/>
            </c:ext>
          </c:extLst>
        </c:ser>
        <c:ser>
          <c:idx val="3"/>
          <c:order val="3"/>
          <c:tx>
            <c:strRef>
              <c:f>'Outcomes Based on Launch Date.'!$E$5:$E$6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Date.'!$E$7:$E$19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5-48AE-85B7-40BA1A4DB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918783"/>
        <c:axId val="1844921279"/>
      </c:lineChart>
      <c:catAx>
        <c:axId val="184491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4921279"/>
        <c:crosses val="autoZero"/>
        <c:auto val="1"/>
        <c:lblAlgn val="ctr"/>
        <c:lblOffset val="100"/>
        <c:noMultiLvlLbl val="0"/>
      </c:catAx>
      <c:valAx>
        <c:axId val="184492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491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Theater Outcomes by Launch Date</a:t>
            </a:r>
          </a:p>
        </c:rich>
      </c:tx>
      <c:layout>
        <c:manualLayout>
          <c:xMode val="edge"/>
          <c:yMode val="edge"/>
          <c:x val="0.2227637795275590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8-4454-BA03-736D12B526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68-4454-BA03-736D12B526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68-4454-BA03-736D12B52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231632"/>
        <c:axId val="535233296"/>
      </c:lineChart>
      <c:catAx>
        <c:axId val="53523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5233296"/>
        <c:crosses val="autoZero"/>
        <c:auto val="1"/>
        <c:lblAlgn val="ctr"/>
        <c:lblOffset val="100"/>
        <c:noMultiLvlLbl val="0"/>
      </c:catAx>
      <c:valAx>
        <c:axId val="5352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523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[Kickstarter_Challenge.xlsx]Outcomes_LaunchDate_Theatre!TablaDinámica3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Theatre Outcomes Based on Launch Date</a:t>
            </a:r>
          </a:p>
        </c:rich>
      </c:tx>
      <c:layout>
        <c:manualLayout>
          <c:xMode val="edge"/>
          <c:yMode val="edge"/>
          <c:x val="1.3999940086505867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82562929342116E-2"/>
          <c:y val="0.12513495276653172"/>
          <c:w val="0.89799826655273696"/>
          <c:h val="0.79659828705622326"/>
        </c:manualLayout>
      </c:layout>
      <c:lineChart>
        <c:grouping val="standard"/>
        <c:varyColors val="0"/>
        <c:ser>
          <c:idx val="0"/>
          <c:order val="0"/>
          <c:tx>
            <c:strRef>
              <c:f>Outcomes_LaunchDate_Theatre!$B$4:$B$5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Outcomes_LaunchDate_Theatre!$A$6:$A$18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Outcomes_LaunchDate_Theatre!$B$6:$B$18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9-4A68-9B67-04D56A2B1D39}"/>
            </c:ext>
          </c:extLst>
        </c:ser>
        <c:ser>
          <c:idx val="1"/>
          <c:order val="1"/>
          <c:tx>
            <c:strRef>
              <c:f>Outcomes_LaunchDate_Theatre!$C$4:$C$5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Outcomes_LaunchDate_Theatre!$A$6:$A$18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Outcomes_LaunchDate_Theatre!$C$6:$C$18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29-4A68-9B67-04D56A2B1D39}"/>
            </c:ext>
          </c:extLst>
        </c:ser>
        <c:ser>
          <c:idx val="2"/>
          <c:order val="2"/>
          <c:tx>
            <c:strRef>
              <c:f>Outcomes_LaunchDate_Theatre!$D$4:$D$5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Outcomes_LaunchDate_Theatre!$A$6:$A$18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Outcomes_LaunchDate_Theatre!$D$6:$D$18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29-4A68-9B67-04D56A2B1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155104"/>
        <c:axId val="2099157600"/>
      </c:lineChart>
      <c:catAx>
        <c:axId val="20991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9157600"/>
        <c:crosses val="autoZero"/>
        <c:auto val="1"/>
        <c:lblAlgn val="ctr"/>
        <c:lblOffset val="100"/>
        <c:noMultiLvlLbl val="0"/>
      </c:catAx>
      <c:valAx>
        <c:axId val="20991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915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565508074617863"/>
          <c:y val="0.14147194151338366"/>
          <c:w val="0.13014421913713525"/>
          <c:h val="0.17080079058943543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MX" sz="18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Outcomes_Based_on_Goals!$G$2:$G$13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2-4073-A957-37D3E374E5DC}"/>
            </c:ext>
          </c:extLst>
        </c:ser>
        <c:ser>
          <c:idx val="1"/>
          <c:order val="1"/>
          <c:tx>
            <c:strRef>
              <c:f>Outcomes_Based_on_Goals!$H$1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Outcomes_Based_on_Goals!$H$2:$H$13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2-4073-A957-37D3E374E5DC}"/>
            </c:ext>
          </c:extLst>
        </c:ser>
        <c:ser>
          <c:idx val="2"/>
          <c:order val="2"/>
          <c:tx>
            <c:strRef>
              <c:f>Outcomes_Based_on_Goals!$I$1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Outcomes_Based_on_Goals!$I$2:$I$13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72-4073-A957-37D3E374E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794288"/>
        <c:axId val="2001985200"/>
      </c:lineChart>
      <c:catAx>
        <c:axId val="200179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01985200"/>
        <c:crosses val="autoZero"/>
        <c:auto val="1"/>
        <c:lblAlgn val="ctr"/>
        <c:lblOffset val="100"/>
        <c:noMultiLvlLbl val="0"/>
      </c:catAx>
      <c:valAx>
        <c:axId val="200198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0179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5</xdr:row>
      <xdr:rowOff>87630</xdr:rowOff>
    </xdr:from>
    <xdr:to>
      <xdr:col>10</xdr:col>
      <xdr:colOff>472440</xdr:colOff>
      <xdr:row>24</xdr:row>
      <xdr:rowOff>45720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D24964-8A79-4476-8E8D-E22C62BCA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152400</xdr:rowOff>
    </xdr:from>
    <xdr:to>
      <xdr:col>15</xdr:col>
      <xdr:colOff>335280</xdr:colOff>
      <xdr:row>20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C4FC19-C988-45FF-9CD3-6890EF5F8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758190</xdr:colOff>
      <xdr:row>3</xdr:row>
      <xdr:rowOff>152400</xdr:rowOff>
    </xdr:from>
    <xdr:to>
      <xdr:col>12</xdr:col>
      <xdr:colOff>506730</xdr:colOff>
      <xdr:row>21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ACF770-C724-46C8-B8E8-5A78CFEB5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340042</xdr:colOff>
      <xdr:row>3</xdr:row>
      <xdr:rowOff>2856</xdr:rowOff>
    </xdr:from>
    <xdr:to>
      <xdr:col>11</xdr:col>
      <xdr:colOff>558165</xdr:colOff>
      <xdr:row>18</xdr:row>
      <xdr:rowOff>148589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DD83306-9F43-4B80-9668-43E7214A1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617220</xdr:colOff>
      <xdr:row>0</xdr:row>
      <xdr:rowOff>0</xdr:rowOff>
    </xdr:from>
    <xdr:to>
      <xdr:col>14</xdr:col>
      <xdr:colOff>762000</xdr:colOff>
      <xdr:row>20</xdr:row>
      <xdr:rowOff>106680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C47272C-677D-4DF8-904A-EA8EC1D9A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152400</xdr:rowOff>
    </xdr:from>
    <xdr:to>
      <xdr:col>16</xdr:col>
      <xdr:colOff>784860</xdr:colOff>
      <xdr:row>44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645337-9FA4-4CC0-BBD0-AFE6F594E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C" refreshedDate="44551.600998958333" createdVersion="7" refreshedVersion="7" minRefreshableVersion="3" recordCount="4114" xr:uid="{B2FC0539-8A02-4499-BF55-2898AC10A5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C" refreshedDate="44551.600999421295" createdVersion="7" refreshedVersion="7" minRefreshableVersion="3" recordCount="4114" xr:uid="{C6EABCFE-162F-4879-A9C0-C8CA37E027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C" refreshedDate="44551.600999768518" createdVersion="7" refreshedVersion="7" minRefreshableVersion="3" recordCount="4114" xr:uid="{7948FD77-E461-426E-8EDF-9994D78F019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C" refreshedDate="44551.601423495369" createdVersion="7" refreshedVersion="7" minRefreshableVersion="3" recordCount="4114" xr:uid="{6240AE4D-7092-4180-8278-D90264CC9D8C}">
  <cacheSource type="worksheet">
    <worksheetSource name="Tabla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x v="0"/>
    <n v="11633"/>
    <x v="0"/>
    <x v="0"/>
    <s v="USD"/>
    <n v="1437620400"/>
    <n v="1434931811"/>
    <b v="0"/>
    <x v="0"/>
    <b v="1"/>
    <s v="film &amp; video/television"/>
    <n v="137"/>
    <n v="63.92"/>
    <x v="0"/>
    <x v="0"/>
    <x v="0"/>
    <d v="2015-07-23T03:00:00"/>
    <x v="0"/>
  </r>
  <r>
    <n v="1"/>
    <s v="FannibalFest Fan Convention"/>
    <x v="1"/>
    <x v="1"/>
    <n v="14653"/>
    <x v="0"/>
    <x v="0"/>
    <s v="USD"/>
    <n v="1488464683"/>
    <n v="1485872683"/>
    <b v="0"/>
    <x v="1"/>
    <b v="1"/>
    <s v="film &amp; video/television"/>
    <n v="143"/>
    <n v="185.48"/>
    <x v="0"/>
    <x v="0"/>
    <x v="1"/>
    <d v="2017-03-02T14:24:43"/>
    <x v="1"/>
  </r>
  <r>
    <n v="2"/>
    <s v="Charlie teaser completion"/>
    <x v="2"/>
    <x v="2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x v="3"/>
    <x v="3"/>
    <n v="10390"/>
    <x v="0"/>
    <x v="0"/>
    <s v="USD"/>
    <n v="1407414107"/>
    <n v="1404822107"/>
    <b v="0"/>
    <x v="3"/>
    <b v="1"/>
    <s v="film &amp; video/television"/>
    <n v="104"/>
    <n v="69.27"/>
    <x v="0"/>
    <x v="0"/>
    <x v="3"/>
    <d v="2014-08-07T12:21:47"/>
    <x v="3"/>
  </r>
  <r>
    <n v="4"/>
    <s v="Party Monsters"/>
    <x v="4"/>
    <x v="4"/>
    <n v="54116.28"/>
    <x v="0"/>
    <x v="0"/>
    <s v="USD"/>
    <n v="1450555279"/>
    <n v="1447963279"/>
    <b v="0"/>
    <x v="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x v="5"/>
    <x v="5"/>
    <n v="4390"/>
    <x v="0"/>
    <x v="0"/>
    <s v="USD"/>
    <n v="1469770500"/>
    <n v="1468362207"/>
    <b v="0"/>
    <x v="5"/>
    <b v="1"/>
    <s v="film &amp; video/television"/>
    <n v="110"/>
    <n v="93.4"/>
    <x v="0"/>
    <x v="0"/>
    <x v="5"/>
    <d v="2016-07-29T05:35:00"/>
    <x v="2"/>
  </r>
  <r>
    <n v="6"/>
    <s v="POINT HOPE"/>
    <x v="6"/>
    <x v="6"/>
    <n v="8519"/>
    <x v="0"/>
    <x v="0"/>
    <s v="USD"/>
    <n v="1402710250"/>
    <n v="1401846250"/>
    <b v="0"/>
    <x v="6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x v="7"/>
    <x v="7"/>
    <n v="9110"/>
    <x v="0"/>
    <x v="0"/>
    <s v="USD"/>
    <n v="1467680867"/>
    <n v="1464224867"/>
    <b v="0"/>
    <x v="7"/>
    <b v="1"/>
    <s v="film &amp; video/television"/>
    <n v="101"/>
    <n v="159.82"/>
    <x v="0"/>
    <x v="0"/>
    <x v="7"/>
    <d v="2016-07-05T01:07:47"/>
    <x v="2"/>
  </r>
  <r>
    <n v="8"/>
    <s v="Sizzling in the Kitchen Flynn Style"/>
    <x v="8"/>
    <x v="8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x v="9"/>
    <x v="2"/>
    <n v="629.99"/>
    <x v="0"/>
    <x v="0"/>
    <s v="USD"/>
    <n v="1460860144"/>
    <n v="1458268144"/>
    <b v="0"/>
    <x v="9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x v="10"/>
    <x v="9"/>
    <n v="3015"/>
    <x v="0"/>
    <x v="0"/>
    <s v="USD"/>
    <n v="1403660279"/>
    <n v="1400636279"/>
    <b v="0"/>
    <x v="10"/>
    <b v="1"/>
    <s v="film &amp; video/television"/>
    <n v="101"/>
    <n v="158.68"/>
    <x v="0"/>
    <x v="0"/>
    <x v="10"/>
    <d v="2014-06-25T01:37:59"/>
    <x v="3"/>
  </r>
  <r>
    <n v="11"/>
    <s v="2016 TAPR DCC Video on HamRadioNow"/>
    <x v="11"/>
    <x v="10"/>
    <n v="6025"/>
    <x v="0"/>
    <x v="0"/>
    <s v="USD"/>
    <n v="1471834800"/>
    <n v="1469126462"/>
    <b v="0"/>
    <x v="11"/>
    <b v="1"/>
    <s v="film &amp; video/television"/>
    <n v="121"/>
    <n v="80.33"/>
    <x v="0"/>
    <x v="0"/>
    <x v="11"/>
    <d v="2016-08-22T03:00:00"/>
    <x v="2"/>
  </r>
  <r>
    <n v="12"/>
    <s v="Spinward Traveller (T.V. Pilot)"/>
    <x v="12"/>
    <x v="11"/>
    <n v="49588"/>
    <x v="0"/>
    <x v="0"/>
    <s v="USD"/>
    <n v="1405479600"/>
    <n v="1401642425"/>
    <b v="0"/>
    <x v="12"/>
    <b v="1"/>
    <s v="film &amp; video/television"/>
    <n v="165"/>
    <n v="59.96"/>
    <x v="0"/>
    <x v="0"/>
    <x v="12"/>
    <d v="2014-07-16T03:00:00"/>
    <x v="3"/>
  </r>
  <r>
    <n v="13"/>
    <s v="Can't Go Home"/>
    <x v="13"/>
    <x v="8"/>
    <n v="5599"/>
    <x v="0"/>
    <x v="0"/>
    <s v="USD"/>
    <n v="1466713620"/>
    <n v="1463588109"/>
    <b v="0"/>
    <x v="13"/>
    <b v="1"/>
    <s v="film &amp; video/television"/>
    <n v="160"/>
    <n v="109.78"/>
    <x v="0"/>
    <x v="0"/>
    <x v="13"/>
    <d v="2016-06-23T20:27:00"/>
    <x v="2"/>
  </r>
  <r>
    <n v="14"/>
    <s v="3010 | Sci-fi Series"/>
    <x v="14"/>
    <x v="12"/>
    <n v="6056"/>
    <x v="0"/>
    <x v="2"/>
    <s v="AUD"/>
    <n v="1405259940"/>
    <n v="1403051888"/>
    <b v="0"/>
    <x v="14"/>
    <b v="1"/>
    <s v="film &amp; video/television"/>
    <n v="101"/>
    <n v="147.71"/>
    <x v="0"/>
    <x v="0"/>
    <x v="14"/>
    <d v="2014-07-13T13:59:00"/>
    <x v="3"/>
  </r>
  <r>
    <n v="15"/>
    <s v="Cien&amp;Cia"/>
    <x v="15"/>
    <x v="13"/>
    <n v="2132"/>
    <x v="0"/>
    <x v="3"/>
    <s v="EUR"/>
    <n v="1443384840"/>
    <n v="1441790658"/>
    <b v="0"/>
    <x v="15"/>
    <b v="1"/>
    <s v="film &amp; video/television"/>
    <n v="107"/>
    <n v="21.76"/>
    <x v="0"/>
    <x v="0"/>
    <x v="15"/>
    <d v="2015-09-27T20:14:00"/>
    <x v="0"/>
  </r>
  <r>
    <n v="16"/>
    <s v="ArtMoose TV Series"/>
    <x v="16"/>
    <x v="14"/>
    <n v="12029"/>
    <x v="0"/>
    <x v="0"/>
    <s v="USD"/>
    <n v="1402896600"/>
    <n v="1398971211"/>
    <b v="0"/>
    <x v="16"/>
    <b v="1"/>
    <s v="film &amp; video/television"/>
    <n v="100"/>
    <n v="171.84"/>
    <x v="0"/>
    <x v="0"/>
    <x v="16"/>
    <d v="2014-06-16T05:30:00"/>
    <x v="3"/>
  </r>
  <r>
    <n v="17"/>
    <s v="Humble Pie"/>
    <x v="17"/>
    <x v="15"/>
    <n v="1510"/>
    <x v="0"/>
    <x v="1"/>
    <s v="GBP"/>
    <n v="1415126022"/>
    <n v="1412530422"/>
    <b v="0"/>
    <x v="17"/>
    <b v="1"/>
    <s v="film &amp; video/television"/>
    <n v="101"/>
    <n v="41.94"/>
    <x v="0"/>
    <x v="0"/>
    <x v="17"/>
    <d v="2014-11-04T18:33:42"/>
    <x v="3"/>
  </r>
  <r>
    <n v="18"/>
    <s v="Indian As Apple Pie TV"/>
    <x v="18"/>
    <x v="11"/>
    <n v="31896.33"/>
    <x v="0"/>
    <x v="0"/>
    <s v="USD"/>
    <n v="1410958856"/>
    <n v="1408366856"/>
    <b v="0"/>
    <x v="18"/>
    <b v="1"/>
    <s v="film &amp; video/television"/>
    <n v="106"/>
    <n v="93.26"/>
    <x v="0"/>
    <x v="0"/>
    <x v="18"/>
    <d v="2014-09-17T13:00:56"/>
    <x v="3"/>
  </r>
  <r>
    <n v="19"/>
    <s v="Brouhaha (an Original Sitcom)"/>
    <x v="19"/>
    <x v="16"/>
    <n v="1235"/>
    <x v="0"/>
    <x v="0"/>
    <s v="USD"/>
    <n v="1437420934"/>
    <n v="1434828934"/>
    <b v="0"/>
    <x v="19"/>
    <b v="1"/>
    <s v="film &amp; video/television"/>
    <n v="145"/>
    <n v="56.14"/>
    <x v="0"/>
    <x v="0"/>
    <x v="19"/>
    <d v="2015-07-20T19:35:34"/>
    <x v="0"/>
  </r>
  <r>
    <n v="20"/>
    <s v="Finding Kylie Hard Read Fund"/>
    <x v="20"/>
    <x v="13"/>
    <n v="2004"/>
    <x v="0"/>
    <x v="0"/>
    <s v="USD"/>
    <n v="1442167912"/>
    <n v="1436983912"/>
    <b v="0"/>
    <x v="20"/>
    <b v="1"/>
    <s v="film &amp; video/television"/>
    <n v="100"/>
    <n v="80.16"/>
    <x v="0"/>
    <x v="0"/>
    <x v="20"/>
    <d v="2015-09-13T18:11:52"/>
    <x v="0"/>
  </r>
  <r>
    <n v="21"/>
    <s v="Life of an Ingredient: The Pilot Episode"/>
    <x v="21"/>
    <x v="17"/>
    <n v="20190"/>
    <x v="0"/>
    <x v="0"/>
    <s v="USD"/>
    <n v="1411743789"/>
    <n v="1409151789"/>
    <b v="0"/>
    <x v="21"/>
    <b v="1"/>
    <s v="film &amp; video/television"/>
    <n v="109"/>
    <n v="199.9"/>
    <x v="0"/>
    <x v="0"/>
    <x v="21"/>
    <d v="2014-09-26T15:03:09"/>
    <x v="3"/>
  </r>
  <r>
    <n v="22"/>
    <s v="CREATURES OF HABIT!"/>
    <x v="22"/>
    <x v="18"/>
    <n v="410"/>
    <x v="0"/>
    <x v="0"/>
    <s v="USD"/>
    <n v="1420099140"/>
    <n v="1418766740"/>
    <b v="0"/>
    <x v="22"/>
    <b v="1"/>
    <s v="film &amp; video/television"/>
    <n v="117"/>
    <n v="51.25"/>
    <x v="0"/>
    <x v="0"/>
    <x v="22"/>
    <d v="2015-01-01T07:59:00"/>
    <x v="3"/>
  </r>
  <r>
    <n v="23"/>
    <s v="Bad Boy of Beauty and Bride Crashers!"/>
    <x v="23"/>
    <x v="13"/>
    <n v="2370"/>
    <x v="0"/>
    <x v="0"/>
    <s v="USD"/>
    <n v="1430407200"/>
    <n v="1428086501"/>
    <b v="0"/>
    <x v="23"/>
    <b v="1"/>
    <s v="film &amp; video/television"/>
    <n v="119"/>
    <n v="103.04"/>
    <x v="0"/>
    <x v="0"/>
    <x v="23"/>
    <d v="2015-04-30T15:20:00"/>
    <x v="0"/>
  </r>
  <r>
    <n v="24"/>
    <s v="Bring STL Up Late to TV"/>
    <x v="24"/>
    <x v="19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x v="25"/>
    <x v="20"/>
    <n v="800"/>
    <x v="0"/>
    <x v="0"/>
    <s v="USD"/>
    <n v="1452299761"/>
    <n v="1447115761"/>
    <b v="0"/>
    <x v="25"/>
    <b v="1"/>
    <s v="film &amp; video/television"/>
    <n v="133"/>
    <n v="57.14"/>
    <x v="0"/>
    <x v="0"/>
    <x v="25"/>
    <d v="2016-01-09T00:36:01"/>
    <x v="0"/>
  </r>
  <r>
    <n v="26"/>
    <s v="You, Me &amp; Sicily:  Part I Editing"/>
    <x v="26"/>
    <x v="21"/>
    <n v="1940"/>
    <x v="0"/>
    <x v="0"/>
    <s v="USD"/>
    <n v="1408278144"/>
    <n v="1404822144"/>
    <b v="0"/>
    <x v="10"/>
    <b v="1"/>
    <s v="film &amp; video/television"/>
    <n v="155"/>
    <n v="102.11"/>
    <x v="0"/>
    <x v="0"/>
    <x v="26"/>
    <d v="2014-08-17T12:22:24"/>
    <x v="3"/>
  </r>
  <r>
    <n v="27"/>
    <s v="B-Rabbit TV Comedy Pilot"/>
    <x v="27"/>
    <x v="22"/>
    <n v="22345"/>
    <x v="0"/>
    <x v="4"/>
    <s v="NZD"/>
    <n v="1416113833"/>
    <n v="1413518233"/>
    <b v="0"/>
    <x v="3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x v="28"/>
    <x v="14"/>
    <n v="12042"/>
    <x v="0"/>
    <x v="0"/>
    <s v="USD"/>
    <n v="1450307284"/>
    <n v="1447715284"/>
    <b v="0"/>
    <x v="26"/>
    <b v="1"/>
    <s v="film &amp; video/television"/>
    <n v="100"/>
    <n v="169.61"/>
    <x v="0"/>
    <x v="0"/>
    <x v="28"/>
    <d v="2015-12-16T23:08:04"/>
    <x v="0"/>
  </r>
  <r>
    <n v="29"/>
    <s v="The JOB Prelude."/>
    <x v="29"/>
    <x v="9"/>
    <n v="3700"/>
    <x v="0"/>
    <x v="1"/>
    <s v="GBP"/>
    <n v="1406045368"/>
    <n v="1403453368"/>
    <b v="0"/>
    <x v="27"/>
    <b v="1"/>
    <s v="film &amp; video/television"/>
    <n v="123"/>
    <n v="31.62"/>
    <x v="0"/>
    <x v="0"/>
    <x v="29"/>
    <d v="2014-07-22T16:09:28"/>
    <x v="3"/>
  </r>
  <r>
    <n v="30"/>
    <s v="Introverts Web Series"/>
    <x v="30"/>
    <x v="23"/>
    <n v="4051.99"/>
    <x v="0"/>
    <x v="0"/>
    <s v="USD"/>
    <n v="1408604515"/>
    <n v="1406012515"/>
    <b v="0"/>
    <x v="28"/>
    <b v="1"/>
    <s v="film &amp; video/television"/>
    <n v="101"/>
    <n v="76.45"/>
    <x v="0"/>
    <x v="0"/>
    <x v="30"/>
    <d v="2014-08-21T07:01:55"/>
    <x v="3"/>
  </r>
  <r>
    <n v="31"/>
    <s v="The Alan Katz Show"/>
    <x v="31"/>
    <x v="24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  <x v="2"/>
  </r>
  <r>
    <n v="32"/>
    <s v="Over &amp; Out"/>
    <x v="32"/>
    <x v="25"/>
    <n v="28520"/>
    <x v="0"/>
    <x v="0"/>
    <s v="USD"/>
    <n v="1463111940"/>
    <n v="1459523017"/>
    <b v="0"/>
    <x v="30"/>
    <b v="1"/>
    <s v="film &amp; video/television"/>
    <n v="100"/>
    <n v="320.45"/>
    <x v="0"/>
    <x v="0"/>
    <x v="32"/>
    <d v="2016-05-13T03:59:00"/>
    <x v="2"/>
  </r>
  <r>
    <n v="33"/>
    <s v="Imaginary Problems"/>
    <x v="33"/>
    <x v="26"/>
    <n v="5360"/>
    <x v="0"/>
    <x v="0"/>
    <s v="USD"/>
    <n v="1447001501"/>
    <n v="1444405901"/>
    <b v="0"/>
    <x v="31"/>
    <b v="1"/>
    <s v="film &amp; video/television"/>
    <n v="102"/>
    <n v="83.75"/>
    <x v="0"/>
    <x v="0"/>
    <x v="33"/>
    <d v="2015-11-08T16:51:41"/>
    <x v="0"/>
  </r>
  <r>
    <n v="34"/>
    <s v="#Josh: T.V. Show Sizzle Reel"/>
    <x v="34"/>
    <x v="27"/>
    <n v="3392"/>
    <x v="0"/>
    <x v="0"/>
    <s v="USD"/>
    <n v="1407224601"/>
    <n v="1405928601"/>
    <b v="0"/>
    <x v="32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x v="35"/>
    <x v="28"/>
    <n v="1665"/>
    <x v="0"/>
    <x v="0"/>
    <s v="USD"/>
    <n v="1430179200"/>
    <n v="1428130814"/>
    <b v="0"/>
    <x v="33"/>
    <b v="1"/>
    <s v="film &amp; video/television"/>
    <n v="167"/>
    <n v="59.46"/>
    <x v="0"/>
    <x v="0"/>
    <x v="35"/>
    <d v="2015-04-28T00:00:00"/>
    <x v="0"/>
  </r>
  <r>
    <n v="36"/>
    <s v="THE LISTENING BOX"/>
    <x v="36"/>
    <x v="12"/>
    <n v="8529"/>
    <x v="0"/>
    <x v="0"/>
    <s v="USD"/>
    <n v="1428128525"/>
    <n v="1425540125"/>
    <b v="0"/>
    <x v="34"/>
    <b v="1"/>
    <s v="film &amp; video/television"/>
    <n v="142"/>
    <n v="193.84"/>
    <x v="0"/>
    <x v="0"/>
    <x v="36"/>
    <d v="2015-04-04T06:22:05"/>
    <x v="0"/>
  </r>
  <r>
    <n v="37"/>
    <s v="The Journey"/>
    <x v="37"/>
    <x v="29"/>
    <n v="40357"/>
    <x v="0"/>
    <x v="0"/>
    <s v="USD"/>
    <n v="1425055079"/>
    <n v="1422463079"/>
    <b v="0"/>
    <x v="35"/>
    <b v="1"/>
    <s v="film &amp; video/television"/>
    <n v="183"/>
    <n v="159.51"/>
    <x v="0"/>
    <x v="0"/>
    <x v="37"/>
    <d v="2015-02-27T16:37:59"/>
    <x v="0"/>
  </r>
  <r>
    <n v="38"/>
    <s v="Brewz Brothers TV"/>
    <x v="38"/>
    <x v="30"/>
    <n v="2751"/>
    <x v="0"/>
    <x v="0"/>
    <s v="USD"/>
    <n v="1368235344"/>
    <n v="1365643344"/>
    <b v="0"/>
    <x v="36"/>
    <b v="1"/>
    <s v="film &amp; video/television"/>
    <n v="110"/>
    <n v="41.68"/>
    <x v="0"/>
    <x v="0"/>
    <x v="38"/>
    <d v="2013-05-11T01:22:24"/>
    <x v="4"/>
  </r>
  <r>
    <n v="39"/>
    <s v="Deep Cuts - Series"/>
    <x v="39"/>
    <x v="31"/>
    <n v="32745"/>
    <x v="0"/>
    <x v="1"/>
    <s v="GBP"/>
    <n v="1401058740"/>
    <n v="1398388068"/>
    <b v="0"/>
    <x v="37"/>
    <b v="1"/>
    <s v="film &amp; video/television"/>
    <n v="131"/>
    <n v="150.9"/>
    <x v="0"/>
    <x v="0"/>
    <x v="39"/>
    <d v="2014-05-25T22:59:00"/>
    <x v="3"/>
  </r>
  <r>
    <n v="40"/>
    <s v="Regal Fare Season One"/>
    <x v="40"/>
    <x v="13"/>
    <n v="2027"/>
    <x v="0"/>
    <x v="0"/>
    <s v="USD"/>
    <n v="1403150400"/>
    <n v="1401426488"/>
    <b v="0"/>
    <x v="38"/>
    <b v="1"/>
    <s v="film &amp; video/television"/>
    <n v="101"/>
    <n v="126.69"/>
    <x v="0"/>
    <x v="0"/>
    <x v="40"/>
    <d v="2014-06-19T04:00:00"/>
    <x v="3"/>
  </r>
  <r>
    <n v="41"/>
    <s v="Up on High Ground TV series"/>
    <x v="41"/>
    <x v="13"/>
    <n v="2000"/>
    <x v="0"/>
    <x v="0"/>
    <s v="USD"/>
    <n v="1412516354"/>
    <n v="1409924354"/>
    <b v="0"/>
    <x v="10"/>
    <b v="1"/>
    <s v="film &amp; video/television"/>
    <n v="100"/>
    <n v="105.26"/>
    <x v="0"/>
    <x v="0"/>
    <x v="41"/>
    <d v="2014-10-05T13:39:14"/>
    <x v="3"/>
  </r>
  <r>
    <n v="42"/>
    <s v="BROS TV Pilot (Iraq)"/>
    <x v="42"/>
    <x v="32"/>
    <n v="19860"/>
    <x v="0"/>
    <x v="0"/>
    <s v="USD"/>
    <n v="1419780026"/>
    <n v="1417188026"/>
    <b v="0"/>
    <x v="3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x v="43"/>
    <x v="3"/>
    <n v="30866"/>
    <x v="0"/>
    <x v="0"/>
    <s v="USD"/>
    <n v="1405209600"/>
    <n v="1402599486"/>
    <b v="0"/>
    <x v="40"/>
    <b v="1"/>
    <s v="film &amp; video/television"/>
    <n v="309"/>
    <n v="117.36"/>
    <x v="0"/>
    <x v="0"/>
    <x v="43"/>
    <d v="2014-07-13T00:00:00"/>
    <x v="3"/>
  </r>
  <r>
    <n v="44"/>
    <s v="BIG WHISKEY TV Show"/>
    <x v="44"/>
    <x v="13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  <x v="44"/>
    <d v="2014-10-07T02:22:17"/>
    <x v="3"/>
  </r>
  <r>
    <n v="45"/>
    <s v="The Art of the Lift"/>
    <x v="45"/>
    <x v="10"/>
    <n v="6000"/>
    <x v="0"/>
    <x v="0"/>
    <s v="USD"/>
    <n v="1461769107"/>
    <n v="1459177107"/>
    <b v="0"/>
    <x v="42"/>
    <b v="1"/>
    <s v="film &amp; video/television"/>
    <n v="120"/>
    <n v="98.36"/>
    <x v="0"/>
    <x v="0"/>
    <x v="45"/>
    <d v="2016-04-27T14:58:27"/>
    <x v="2"/>
  </r>
  <r>
    <n v="46"/>
    <s v="New equipment for Joy's World!"/>
    <x v="46"/>
    <x v="33"/>
    <n v="8750"/>
    <x v="0"/>
    <x v="2"/>
    <s v="AUD"/>
    <n v="1450220974"/>
    <n v="1447628974"/>
    <b v="0"/>
    <x v="43"/>
    <b v="1"/>
    <s v="film &amp; video/television"/>
    <n v="104"/>
    <n v="194.44"/>
    <x v="0"/>
    <x v="0"/>
    <x v="46"/>
    <d v="2015-12-15T23:09:34"/>
    <x v="0"/>
  </r>
  <r>
    <n v="47"/>
    <s v="Jane Don't Date - TV pilot (sitcom)"/>
    <x v="47"/>
    <x v="10"/>
    <n v="5380.55"/>
    <x v="0"/>
    <x v="0"/>
    <s v="USD"/>
    <n v="1419021607"/>
    <n v="1413834007"/>
    <b v="0"/>
    <x v="16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x v="48"/>
    <x v="13"/>
    <n v="2159"/>
    <x v="0"/>
    <x v="1"/>
    <s v="GBP"/>
    <n v="1425211200"/>
    <n v="1422534260"/>
    <b v="0"/>
    <x v="44"/>
    <b v="1"/>
    <s v="film &amp; video/television"/>
    <n v="108"/>
    <n v="56.82"/>
    <x v="0"/>
    <x v="0"/>
    <x v="48"/>
    <d v="2015-03-01T12:00:00"/>
    <x v="0"/>
  </r>
  <r>
    <n v="49"/>
    <s v="Driving Jersey - Season Five"/>
    <x v="49"/>
    <x v="14"/>
    <n v="12000"/>
    <x v="0"/>
    <x v="0"/>
    <s v="USD"/>
    <n v="1445660045"/>
    <n v="1443068045"/>
    <b v="0"/>
    <x v="45"/>
    <b v="1"/>
    <s v="film &amp; video/television"/>
    <n v="100"/>
    <n v="137.93"/>
    <x v="0"/>
    <x v="0"/>
    <x v="49"/>
    <d v="2015-10-24T04:14:05"/>
    <x v="0"/>
  </r>
  <r>
    <n v="50"/>
    <s v="The Love Lounge"/>
    <x v="50"/>
    <x v="20"/>
    <n v="600"/>
    <x v="0"/>
    <x v="1"/>
    <s v="GBP"/>
    <n v="1422637200"/>
    <n v="1419271458"/>
    <b v="0"/>
    <x v="19"/>
    <b v="1"/>
    <s v="film &amp; video/television"/>
    <n v="100"/>
    <n v="27.27"/>
    <x v="0"/>
    <x v="0"/>
    <x v="50"/>
    <d v="2015-01-30T17:00:00"/>
    <x v="3"/>
  </r>
  <r>
    <n v="51"/>
    <s v="SKY CITY HAYA"/>
    <x v="51"/>
    <x v="34"/>
    <n v="14082"/>
    <x v="0"/>
    <x v="0"/>
    <s v="USD"/>
    <n v="1439245037"/>
    <n v="1436653037"/>
    <b v="0"/>
    <x v="46"/>
    <b v="1"/>
    <s v="film &amp; video/television"/>
    <n v="128"/>
    <n v="118.34"/>
    <x v="0"/>
    <x v="0"/>
    <x v="51"/>
    <d v="2015-08-10T22:17:17"/>
    <x v="0"/>
  </r>
  <r>
    <n v="52"/>
    <s v="Kode Orange - New TV Series"/>
    <x v="52"/>
    <x v="3"/>
    <n v="11621"/>
    <x v="0"/>
    <x v="0"/>
    <s v="USD"/>
    <n v="1405615846"/>
    <n v="1403023846"/>
    <b v="0"/>
    <x v="47"/>
    <b v="1"/>
    <s v="film &amp; video/television"/>
    <n v="116"/>
    <n v="223.48"/>
    <x v="0"/>
    <x v="0"/>
    <x v="52"/>
    <d v="2014-07-17T16:50:46"/>
    <x v="3"/>
  </r>
  <r>
    <n v="53"/>
    <s v="Rolling out Vegan Mashup's Season 2"/>
    <x v="53"/>
    <x v="9"/>
    <n v="3289"/>
    <x v="0"/>
    <x v="0"/>
    <s v="USD"/>
    <n v="1396648800"/>
    <n v="1395407445"/>
    <b v="0"/>
    <x v="27"/>
    <b v="1"/>
    <s v="film &amp; video/television"/>
    <n v="110"/>
    <n v="28.11"/>
    <x v="0"/>
    <x v="0"/>
    <x v="53"/>
    <d v="2014-04-04T22:00:00"/>
    <x v="3"/>
  </r>
  <r>
    <n v="54"/>
    <s v="&quot;Stand-In&quot; Television Pilot"/>
    <x v="54"/>
    <x v="3"/>
    <n v="10100"/>
    <x v="0"/>
    <x v="0"/>
    <s v="USD"/>
    <n v="1451063221"/>
    <n v="1448471221"/>
    <b v="0"/>
    <x v="47"/>
    <b v="1"/>
    <s v="film &amp; video/television"/>
    <n v="101"/>
    <n v="194.23"/>
    <x v="0"/>
    <x v="0"/>
    <x v="54"/>
    <d v="2015-12-25T17:07:01"/>
    <x v="0"/>
  </r>
  <r>
    <n v="55"/>
    <s v="Di FAMILY"/>
    <x v="55"/>
    <x v="35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  <x v="55"/>
    <d v="2016-05-27T23:15:16"/>
    <x v="2"/>
  </r>
  <r>
    <n v="56"/>
    <s v="Voxwomen Cycling Show"/>
    <x v="56"/>
    <x v="6"/>
    <n v="8581"/>
    <x v="0"/>
    <x v="1"/>
    <s v="GBP"/>
    <n v="1433779200"/>
    <n v="1432559424"/>
    <b v="0"/>
    <x v="49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x v="57"/>
    <x v="36"/>
    <n v="15285"/>
    <x v="0"/>
    <x v="0"/>
    <s v="USD"/>
    <n v="1429991962"/>
    <n v="1427399962"/>
    <b v="0"/>
    <x v="50"/>
    <b v="1"/>
    <s v="film &amp; video/television"/>
    <n v="102"/>
    <n v="221.52"/>
    <x v="0"/>
    <x v="0"/>
    <x v="57"/>
    <d v="2015-04-25T19:59:22"/>
    <x v="0"/>
  </r>
  <r>
    <n v="58"/>
    <s v="Gloaming"/>
    <x v="58"/>
    <x v="3"/>
    <n v="10291"/>
    <x v="0"/>
    <x v="0"/>
    <s v="USD"/>
    <n v="1416423172"/>
    <n v="1413827572"/>
    <b v="0"/>
    <x v="11"/>
    <b v="1"/>
    <s v="film &amp; video/television"/>
    <n v="103"/>
    <n v="137.21"/>
    <x v="0"/>
    <x v="0"/>
    <x v="58"/>
    <d v="2014-11-19T18:52:52"/>
    <x v="3"/>
  </r>
  <r>
    <n v="59"/>
    <s v="&quot;Momentum&quot; - The Series"/>
    <x v="59"/>
    <x v="22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  <x v="59"/>
    <d v="2015-09-14T21:00:00"/>
    <x v="0"/>
  </r>
  <r>
    <n v="60"/>
    <s v="Ever Since - Short Film"/>
    <x v="60"/>
    <x v="37"/>
    <n v="4648.33"/>
    <x v="0"/>
    <x v="1"/>
    <s v="GBP"/>
    <n v="1395532800"/>
    <n v="1393882717"/>
    <b v="0"/>
    <x v="52"/>
    <b v="1"/>
    <s v="film &amp; video/shorts"/>
    <n v="103"/>
    <n v="43.04"/>
    <x v="0"/>
    <x v="1"/>
    <x v="60"/>
    <d v="2014-03-23T00:00:00"/>
    <x v="3"/>
  </r>
  <r>
    <n v="61"/>
    <s v="SPLITTING THE SYNAPSE"/>
    <x v="61"/>
    <x v="10"/>
    <n v="7415"/>
    <x v="0"/>
    <x v="0"/>
    <s v="USD"/>
    <n v="1370547157"/>
    <n v="1368646357"/>
    <b v="0"/>
    <x v="23"/>
    <b v="1"/>
    <s v="film &amp; video/shorts"/>
    <n v="148"/>
    <n v="322.39"/>
    <x v="0"/>
    <x v="1"/>
    <x v="61"/>
    <d v="2013-06-06T19:32:37"/>
    <x v="4"/>
  </r>
  <r>
    <n v="62"/>
    <s v="SPECIMEN 0625c - Sci-Fi Thriller"/>
    <x v="62"/>
    <x v="9"/>
    <n v="4642"/>
    <x v="0"/>
    <x v="0"/>
    <s v="USD"/>
    <n v="1362337878"/>
    <n v="1360177878"/>
    <b v="0"/>
    <x v="53"/>
    <b v="1"/>
    <s v="film &amp; video/shorts"/>
    <n v="155"/>
    <n v="96.71"/>
    <x v="0"/>
    <x v="1"/>
    <x v="62"/>
    <d v="2013-03-03T19:11:18"/>
    <x v="4"/>
  </r>
  <r>
    <n v="63"/>
    <s v="The Attic"/>
    <x v="63"/>
    <x v="13"/>
    <n v="2270.37"/>
    <x v="0"/>
    <x v="0"/>
    <s v="USD"/>
    <n v="1388206740"/>
    <n v="1386194013"/>
    <b v="0"/>
    <x v="31"/>
    <b v="1"/>
    <s v="film &amp; video/shorts"/>
    <n v="114"/>
    <n v="35.47"/>
    <x v="0"/>
    <x v="1"/>
    <x v="63"/>
    <d v="2013-12-28T04:59:00"/>
    <x v="4"/>
  </r>
  <r>
    <n v="64"/>
    <s v="Millennial, The Movie"/>
    <x v="64"/>
    <x v="38"/>
    <n v="2080"/>
    <x v="0"/>
    <x v="0"/>
    <s v="USD"/>
    <n v="1373243181"/>
    <n v="1370651181"/>
    <b v="0"/>
    <x v="54"/>
    <b v="1"/>
    <s v="film &amp; video/shorts"/>
    <n v="173"/>
    <n v="86.67"/>
    <x v="0"/>
    <x v="1"/>
    <x v="64"/>
    <d v="2013-07-08T00:26:21"/>
    <x v="4"/>
  </r>
  <r>
    <n v="65"/>
    <s v="Hello World - Post Production Funds"/>
    <x v="65"/>
    <x v="39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  <x v="65"/>
    <d v="2014-08-11T05:59:00"/>
    <x v="3"/>
  </r>
  <r>
    <n v="66"/>
    <s v="A Stagnant Fever: Short Film"/>
    <x v="66"/>
    <x v="13"/>
    <n v="2372"/>
    <x v="0"/>
    <x v="0"/>
    <s v="USD"/>
    <n v="1468873420"/>
    <n v="1466281420"/>
    <b v="0"/>
    <x v="55"/>
    <b v="1"/>
    <s v="film &amp; video/shorts"/>
    <n v="119"/>
    <n v="91.23"/>
    <x v="0"/>
    <x v="1"/>
    <x v="66"/>
    <d v="2016-07-18T20:23:40"/>
    <x v="2"/>
  </r>
  <r>
    <n v="67"/>
    <s v="You are a Priest Forever"/>
    <x v="67"/>
    <x v="13"/>
    <n v="2325"/>
    <x v="0"/>
    <x v="0"/>
    <s v="USD"/>
    <n v="1342360804"/>
    <n v="1339768804"/>
    <b v="0"/>
    <x v="9"/>
    <b v="1"/>
    <s v="film &amp; video/shorts"/>
    <n v="116"/>
    <n v="116.25"/>
    <x v="0"/>
    <x v="1"/>
    <x v="67"/>
    <d v="2012-07-15T14:00:04"/>
    <x v="5"/>
  </r>
  <r>
    <n v="68"/>
    <s v="King Eider: Short Film"/>
    <x v="68"/>
    <x v="20"/>
    <n v="763"/>
    <x v="0"/>
    <x v="1"/>
    <s v="GBP"/>
    <n v="1393162791"/>
    <n v="1390570791"/>
    <b v="0"/>
    <x v="17"/>
    <b v="1"/>
    <s v="film &amp; video/shorts"/>
    <n v="127"/>
    <n v="21.19"/>
    <x v="0"/>
    <x v="1"/>
    <x v="68"/>
    <d v="2014-02-23T13:39:51"/>
    <x v="3"/>
  </r>
  <r>
    <n v="69"/>
    <s v="More Than A Drive"/>
    <x v="69"/>
    <x v="3"/>
    <n v="11094.23"/>
    <x v="0"/>
    <x v="0"/>
    <s v="USD"/>
    <n v="1317538740"/>
    <n v="1314765025"/>
    <b v="0"/>
    <x v="56"/>
    <b v="1"/>
    <s v="film &amp; video/shorts"/>
    <n v="111"/>
    <n v="62.33"/>
    <x v="0"/>
    <x v="1"/>
    <x v="69"/>
    <d v="2011-10-02T06:59:00"/>
    <x v="6"/>
  </r>
  <r>
    <n v="70"/>
    <s v="Scraps"/>
    <x v="70"/>
    <x v="2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x v="71"/>
    <x v="40"/>
    <n v="2231"/>
    <x v="0"/>
    <x v="0"/>
    <s v="USD"/>
    <n v="1338186657"/>
    <n v="1333002657"/>
    <b v="0"/>
    <x v="58"/>
    <b v="1"/>
    <s v="film &amp; video/shorts"/>
    <n v="124"/>
    <n v="69.72"/>
    <x v="0"/>
    <x v="1"/>
    <x v="71"/>
    <d v="2012-05-28T06:30:57"/>
    <x v="5"/>
  </r>
  <r>
    <n v="72"/>
    <s v="Trickle"/>
    <x v="72"/>
    <x v="41"/>
    <n v="2385"/>
    <x v="0"/>
    <x v="0"/>
    <s v="USD"/>
    <n v="1352937600"/>
    <n v="1351210481"/>
    <b v="0"/>
    <x v="14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x v="73"/>
    <x v="42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  <x v="6"/>
  </r>
  <r>
    <n v="74"/>
    <s v="L'oiseau la nuit - Court-mÃ©trage"/>
    <x v="74"/>
    <x v="2"/>
    <n v="564.66"/>
    <x v="0"/>
    <x v="6"/>
    <s v="EUR"/>
    <n v="1453376495"/>
    <n v="1450784495"/>
    <b v="0"/>
    <x v="60"/>
    <b v="1"/>
    <s v="film &amp; video/shorts"/>
    <n v="113"/>
    <n v="19.47"/>
    <x v="0"/>
    <x v="1"/>
    <x v="74"/>
    <d v="2016-01-21T11:41:35"/>
    <x v="0"/>
  </r>
  <r>
    <n v="75"/>
    <s v="&quot;DAD&quot; - A USC Short Film"/>
    <x v="75"/>
    <x v="8"/>
    <n v="4040"/>
    <x v="0"/>
    <x v="0"/>
    <s v="USD"/>
    <n v="1366693272"/>
    <n v="1364101272"/>
    <b v="0"/>
    <x v="5"/>
    <b v="1"/>
    <s v="film &amp; video/shorts"/>
    <n v="115"/>
    <n v="85.96"/>
    <x v="0"/>
    <x v="1"/>
    <x v="75"/>
    <d v="2013-04-23T05:01:12"/>
    <x v="4"/>
  </r>
  <r>
    <n v="76"/>
    <s v="Star Wars: Insidious"/>
    <x v="76"/>
    <x v="43"/>
    <n v="460"/>
    <x v="0"/>
    <x v="0"/>
    <s v="USD"/>
    <n v="1325007358"/>
    <n v="1319819758"/>
    <b v="0"/>
    <x v="41"/>
    <b v="1"/>
    <s v="film &amp; video/shorts"/>
    <n v="153"/>
    <n v="30.67"/>
    <x v="0"/>
    <x v="1"/>
    <x v="76"/>
    <d v="2011-12-27T17:35:58"/>
    <x v="6"/>
  </r>
  <r>
    <n v="77"/>
    <s v="Jonah and the Crab"/>
    <x v="77"/>
    <x v="44"/>
    <n v="1570"/>
    <x v="0"/>
    <x v="0"/>
    <s v="USD"/>
    <n v="1337569140"/>
    <n v="1332991717"/>
    <b v="0"/>
    <x v="55"/>
    <b v="1"/>
    <s v="film &amp; video/shorts"/>
    <n v="393"/>
    <n v="60.38"/>
    <x v="0"/>
    <x v="1"/>
    <x v="77"/>
    <d v="2012-05-21T02:59:00"/>
    <x v="5"/>
  </r>
  <r>
    <n v="78"/>
    <s v="Daemon's scale up - Brieuc Le Meur _ Berlin"/>
    <x v="78"/>
    <x v="45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x v="79"/>
    <x v="46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  <x v="79"/>
    <d v="2014-04-25T18:38:13"/>
    <x v="3"/>
  </r>
  <r>
    <n v="80"/>
    <s v="Swingers Anonymous"/>
    <x v="80"/>
    <x v="14"/>
    <n v="12870"/>
    <x v="0"/>
    <x v="0"/>
    <s v="USD"/>
    <n v="1386640856"/>
    <n v="1383616856"/>
    <b v="0"/>
    <x v="5"/>
    <b v="1"/>
    <s v="film &amp; video/shorts"/>
    <n v="107"/>
    <n v="273.83"/>
    <x v="0"/>
    <x v="1"/>
    <x v="80"/>
    <d v="2013-12-10T02:00:56"/>
    <x v="4"/>
  </r>
  <r>
    <n v="81"/>
    <s v="Carrying Place: A film of Maine hauntings"/>
    <x v="81"/>
    <x v="47"/>
    <n v="1485"/>
    <x v="0"/>
    <x v="0"/>
    <s v="USD"/>
    <n v="1342234920"/>
    <n v="1341892127"/>
    <b v="0"/>
    <x v="33"/>
    <b v="1"/>
    <s v="film &amp; video/shorts"/>
    <n v="198"/>
    <n v="53.04"/>
    <x v="0"/>
    <x v="1"/>
    <x v="81"/>
    <d v="2012-07-14T03:02:00"/>
    <x v="5"/>
  </r>
  <r>
    <n v="82"/>
    <s v="&quot;T IS FOR TANTRUM&quot; - HORROR/COMEDY"/>
    <x v="82"/>
    <x v="23"/>
    <n v="4000.5"/>
    <x v="0"/>
    <x v="0"/>
    <s v="USD"/>
    <n v="1318189261"/>
    <n v="1315597261"/>
    <b v="0"/>
    <x v="61"/>
    <b v="1"/>
    <s v="film &amp; video/shorts"/>
    <n v="100"/>
    <n v="40.01"/>
    <x v="0"/>
    <x v="1"/>
    <x v="82"/>
    <d v="2011-10-09T19:41:01"/>
    <x v="6"/>
  </r>
  <r>
    <n v="83"/>
    <s v="Sleep Lovers - By Daniel Modeste"/>
    <x v="83"/>
    <x v="48"/>
    <n v="205"/>
    <x v="0"/>
    <x v="1"/>
    <s v="GBP"/>
    <n v="1424604600"/>
    <n v="1423320389"/>
    <b v="0"/>
    <x v="62"/>
    <b v="1"/>
    <s v="film &amp; video/shorts"/>
    <n v="103"/>
    <n v="15.77"/>
    <x v="0"/>
    <x v="1"/>
    <x v="83"/>
    <d v="2015-02-22T11:30:00"/>
    <x v="0"/>
  </r>
  <r>
    <n v="84"/>
    <s v="Redemption - Short Film"/>
    <x v="84"/>
    <x v="2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  <x v="84"/>
    <d v="2011-05-15T18:11:26"/>
    <x v="6"/>
  </r>
  <r>
    <n v="85"/>
    <s v="In Her Voice: short film"/>
    <x v="85"/>
    <x v="38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x v="86"/>
    <x v="12"/>
    <n v="6388"/>
    <x v="0"/>
    <x v="6"/>
    <s v="EUR"/>
    <n v="1451226045"/>
    <n v="1444828845"/>
    <b v="0"/>
    <x v="57"/>
    <b v="1"/>
    <s v="film &amp; video/shorts"/>
    <n v="106"/>
    <n v="375.76"/>
    <x v="0"/>
    <x v="1"/>
    <x v="86"/>
    <d v="2015-12-27T14:20:45"/>
    <x v="0"/>
  </r>
  <r>
    <n v="87"/>
    <s v="Village Films Summer Project Fund (TK 2)"/>
    <x v="87"/>
    <x v="30"/>
    <n v="2615"/>
    <x v="0"/>
    <x v="0"/>
    <s v="USD"/>
    <n v="1275529260"/>
    <n v="1274705803"/>
    <b v="0"/>
    <x v="20"/>
    <b v="1"/>
    <s v="film &amp; video/shorts"/>
    <n v="105"/>
    <n v="104.6"/>
    <x v="0"/>
    <x v="1"/>
    <x v="87"/>
    <d v="2010-06-03T01:41:00"/>
    <x v="7"/>
  </r>
  <r>
    <n v="88"/>
    <s v="The Recursion Theorem (Short Film)"/>
    <x v="88"/>
    <x v="8"/>
    <n v="3600"/>
    <x v="0"/>
    <x v="0"/>
    <s v="USD"/>
    <n v="1403452131"/>
    <n v="1401205731"/>
    <b v="0"/>
    <x v="65"/>
    <b v="1"/>
    <s v="film &amp; video/shorts"/>
    <n v="103"/>
    <n v="60"/>
    <x v="0"/>
    <x v="1"/>
    <x v="88"/>
    <d v="2014-06-22T15:48:51"/>
    <x v="3"/>
  </r>
  <r>
    <n v="89"/>
    <s v="The Southwest Chronicles"/>
    <x v="89"/>
    <x v="12"/>
    <n v="6904"/>
    <x v="0"/>
    <x v="0"/>
    <s v="USD"/>
    <n v="1370196192"/>
    <n v="1368036192"/>
    <b v="0"/>
    <x v="6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x v="90"/>
    <x v="2"/>
    <n v="502"/>
    <x v="0"/>
    <x v="0"/>
    <s v="USD"/>
    <n v="1310454499"/>
    <n v="1307862499"/>
    <b v="0"/>
    <x v="38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x v="91"/>
    <x v="9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  <x v="91"/>
    <d v="2011-05-17T09:39:24"/>
    <x v="6"/>
  </r>
  <r>
    <n v="92"/>
    <s v="Euphoria"/>
    <x v="92"/>
    <x v="10"/>
    <n v="5260"/>
    <x v="0"/>
    <x v="5"/>
    <s v="CAD"/>
    <n v="1485936000"/>
    <n v="1481949983"/>
    <b v="0"/>
    <x v="68"/>
    <b v="1"/>
    <s v="film &amp; video/shorts"/>
    <n v="105"/>
    <n v="122.33"/>
    <x v="0"/>
    <x v="1"/>
    <x v="92"/>
    <d v="2017-02-01T08:00:00"/>
    <x v="2"/>
  </r>
  <r>
    <n v="93"/>
    <s v="&quot;Someday Everyday&quot; Short Film"/>
    <x v="93"/>
    <x v="28"/>
    <n v="1106"/>
    <x v="0"/>
    <x v="0"/>
    <s v="USD"/>
    <n v="1341349200"/>
    <n v="1338928537"/>
    <b v="0"/>
    <x v="41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x v="94"/>
    <x v="49"/>
    <n v="260"/>
    <x v="0"/>
    <x v="1"/>
    <s v="GBP"/>
    <n v="1396890822"/>
    <n v="1395162822"/>
    <b v="0"/>
    <x v="8"/>
    <b v="1"/>
    <s v="film &amp; video/shorts"/>
    <n v="104"/>
    <n v="21.67"/>
    <x v="0"/>
    <x v="1"/>
    <x v="94"/>
    <d v="2014-04-07T17:13:42"/>
    <x v="3"/>
  </r>
  <r>
    <n v="95"/>
    <s v="Gotham Knight Terrors: Comedic Batman Short"/>
    <x v="95"/>
    <x v="18"/>
    <n v="460"/>
    <x v="0"/>
    <x v="0"/>
    <s v="USD"/>
    <n v="1330214841"/>
    <n v="1327622841"/>
    <b v="0"/>
    <x v="64"/>
    <b v="1"/>
    <s v="film &amp; video/shorts"/>
    <n v="131"/>
    <n v="21.9"/>
    <x v="0"/>
    <x v="1"/>
    <x v="95"/>
    <d v="2012-02-26T00:07:21"/>
    <x v="5"/>
  </r>
  <r>
    <n v="96"/>
    <s v="Ice Hockey"/>
    <x v="96"/>
    <x v="15"/>
    <n v="1720"/>
    <x v="0"/>
    <x v="0"/>
    <s v="USD"/>
    <n v="1280631600"/>
    <n v="1274889241"/>
    <b v="0"/>
    <x v="69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x v="97"/>
    <x v="44"/>
    <n v="425"/>
    <x v="0"/>
    <x v="0"/>
    <s v="USD"/>
    <n v="1310440482"/>
    <n v="1307848482"/>
    <b v="0"/>
    <x v="22"/>
    <b v="1"/>
    <s v="film &amp; video/shorts"/>
    <n v="106"/>
    <n v="53.13"/>
    <x v="0"/>
    <x v="1"/>
    <x v="97"/>
    <d v="2011-07-12T03:14:42"/>
    <x v="6"/>
  </r>
  <r>
    <n v="98"/>
    <s v="CUT OUT"/>
    <x v="98"/>
    <x v="50"/>
    <n v="3400"/>
    <x v="0"/>
    <x v="0"/>
    <s v="USD"/>
    <n v="1354923000"/>
    <n v="1351796674"/>
    <b v="0"/>
    <x v="65"/>
    <b v="1"/>
    <s v="film &amp; video/shorts"/>
    <n v="106"/>
    <n v="56.67"/>
    <x v="0"/>
    <x v="1"/>
    <x v="98"/>
    <d v="2012-12-07T23:30:00"/>
    <x v="5"/>
  </r>
  <r>
    <n v="99"/>
    <s v="BEAT: An Original Short Film"/>
    <x v="99"/>
    <x v="15"/>
    <n v="1590.29"/>
    <x v="0"/>
    <x v="0"/>
    <s v="USD"/>
    <n v="1390426799"/>
    <n v="1387834799"/>
    <b v="0"/>
    <x v="70"/>
    <b v="1"/>
    <s v="film &amp; video/shorts"/>
    <n v="106"/>
    <n v="40.78"/>
    <x v="0"/>
    <x v="1"/>
    <x v="99"/>
    <d v="2014-01-22T21:39:59"/>
    <x v="4"/>
  </r>
  <r>
    <n v="100"/>
    <s v="Two Sisters"/>
    <x v="100"/>
    <x v="10"/>
    <n v="5000"/>
    <x v="0"/>
    <x v="0"/>
    <s v="USD"/>
    <n v="1352055886"/>
    <n v="1350324286"/>
    <b v="0"/>
    <x v="55"/>
    <b v="1"/>
    <s v="film &amp; video/shorts"/>
    <n v="100"/>
    <n v="192.31"/>
    <x v="0"/>
    <x v="1"/>
    <x v="100"/>
    <d v="2012-11-04T19:04:46"/>
    <x v="5"/>
  </r>
  <r>
    <n v="101"/>
    <s v="In Their Turn : A MFA Thesis Film"/>
    <x v="101"/>
    <x v="8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  <x v="5"/>
  </r>
  <r>
    <n v="102"/>
    <s v="Dear God No!"/>
    <x v="102"/>
    <x v="12"/>
    <n v="7665"/>
    <x v="0"/>
    <x v="0"/>
    <s v="USD"/>
    <n v="1293073733"/>
    <n v="1290481733"/>
    <b v="0"/>
    <x v="71"/>
    <b v="1"/>
    <s v="film &amp; video/shorts"/>
    <n v="128"/>
    <n v="117.92"/>
    <x v="0"/>
    <x v="1"/>
    <x v="102"/>
    <d v="2010-12-23T03:08:53"/>
    <x v="7"/>
  </r>
  <r>
    <n v="103"/>
    <s v="I'M TWENTY SOMETHING"/>
    <x v="103"/>
    <x v="46"/>
    <n v="1367"/>
    <x v="0"/>
    <x v="1"/>
    <s v="GBP"/>
    <n v="1394220030"/>
    <n v="1392232830"/>
    <b v="0"/>
    <x v="72"/>
    <b v="1"/>
    <s v="film &amp; video/shorts"/>
    <n v="105"/>
    <n v="27.9"/>
    <x v="0"/>
    <x v="1"/>
    <x v="103"/>
    <d v="2014-03-07T19:20:30"/>
    <x v="3"/>
  </r>
  <r>
    <n v="104"/>
    <s v="Good 'Ol Trumpet"/>
    <x v="104"/>
    <x v="2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  <x v="6"/>
  </r>
  <r>
    <n v="105"/>
    <s v="Single Parent Date Night-A Comedic Short Film"/>
    <x v="105"/>
    <x v="41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  <x v="105"/>
    <d v="2016-05-14T00:00:00"/>
    <x v="2"/>
  </r>
  <r>
    <n v="106"/>
    <s v="LOST WEEKEND"/>
    <x v="106"/>
    <x v="10"/>
    <n v="5025"/>
    <x v="0"/>
    <x v="0"/>
    <s v="USD"/>
    <n v="1333391901"/>
    <n v="1332182301"/>
    <b v="0"/>
    <x v="74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x v="107"/>
    <x v="51"/>
    <n v="7685"/>
    <x v="0"/>
    <x v="0"/>
    <s v="USD"/>
    <n v="1303688087"/>
    <n v="1301787287"/>
    <b v="0"/>
    <x v="50"/>
    <b v="1"/>
    <s v="film &amp; video/shorts"/>
    <n v="102"/>
    <n v="111.38"/>
    <x v="0"/>
    <x v="1"/>
    <x v="107"/>
    <d v="2011-04-24T23:34:47"/>
    <x v="6"/>
  </r>
  <r>
    <n v="108"/>
    <s v="GLASS: A Love Story"/>
    <x v="108"/>
    <x v="15"/>
    <n v="3700"/>
    <x v="0"/>
    <x v="0"/>
    <s v="USD"/>
    <n v="1370011370"/>
    <n v="1364827370"/>
    <b v="0"/>
    <x v="5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x v="109"/>
    <x v="28"/>
    <n v="2195"/>
    <x v="0"/>
    <x v="0"/>
    <s v="USD"/>
    <n v="1298680630"/>
    <n v="1296088630"/>
    <b v="0"/>
    <x v="5"/>
    <b v="1"/>
    <s v="film &amp; video/shorts"/>
    <n v="220"/>
    <n v="46.7"/>
    <x v="0"/>
    <x v="1"/>
    <x v="109"/>
    <d v="2011-02-26T00:37:10"/>
    <x v="6"/>
  </r>
  <r>
    <n v="110"/>
    <s v="Earlids"/>
    <x v="110"/>
    <x v="46"/>
    <n v="1700"/>
    <x v="0"/>
    <x v="0"/>
    <s v="USD"/>
    <n v="1384408740"/>
    <n v="1381445253"/>
    <b v="0"/>
    <x v="55"/>
    <b v="1"/>
    <s v="film &amp; video/shorts"/>
    <n v="131"/>
    <n v="65.38"/>
    <x v="0"/>
    <x v="1"/>
    <x v="110"/>
    <d v="2013-11-14T05:59:00"/>
    <x v="4"/>
  </r>
  <r>
    <n v="111"/>
    <s v="Judi Dench is Cool in Person"/>
    <x v="111"/>
    <x v="8"/>
    <n v="5410"/>
    <x v="0"/>
    <x v="2"/>
    <s v="AUD"/>
    <n v="1433059187"/>
    <n v="1430467187"/>
    <b v="0"/>
    <x v="28"/>
    <b v="1"/>
    <s v="film &amp; video/shorts"/>
    <n v="155"/>
    <n v="102.08"/>
    <x v="0"/>
    <x v="1"/>
    <x v="111"/>
    <d v="2015-05-31T07:59:47"/>
    <x v="0"/>
  </r>
  <r>
    <n v="112"/>
    <s v="MITOSIS | a short film"/>
    <x v="112"/>
    <x v="10"/>
    <n v="5200"/>
    <x v="0"/>
    <x v="0"/>
    <s v="USD"/>
    <n v="1397354400"/>
    <n v="1395277318"/>
    <b v="0"/>
    <x v="75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x v="113"/>
    <x v="10"/>
    <n v="7050"/>
    <x v="0"/>
    <x v="0"/>
    <s v="USD"/>
    <n v="1312642800"/>
    <n v="1311963128"/>
    <b v="0"/>
    <x v="76"/>
    <b v="1"/>
    <s v="film &amp; video/shorts"/>
    <n v="141"/>
    <n v="90.38"/>
    <x v="0"/>
    <x v="1"/>
    <x v="113"/>
    <d v="2011-08-06T15:00:00"/>
    <x v="6"/>
  </r>
  <r>
    <n v="114"/>
    <s v="l'esprit d'escalier-a senior film"/>
    <x v="114"/>
    <x v="9"/>
    <n v="3100"/>
    <x v="0"/>
    <x v="0"/>
    <s v="USD"/>
    <n v="1326436488"/>
    <n v="1321252488"/>
    <b v="0"/>
    <x v="2"/>
    <b v="1"/>
    <s v="film &amp; video/shorts"/>
    <n v="103"/>
    <n v="88.57"/>
    <x v="0"/>
    <x v="1"/>
    <x v="114"/>
    <d v="2012-01-13T06:34:48"/>
    <x v="6"/>
  </r>
  <r>
    <n v="115"/>
    <s v="The World's Greatest Lover"/>
    <x v="115"/>
    <x v="52"/>
    <n v="632"/>
    <x v="0"/>
    <x v="0"/>
    <s v="USD"/>
    <n v="1328377444"/>
    <n v="1326217444"/>
    <b v="0"/>
    <x v="19"/>
    <b v="1"/>
    <s v="film &amp; video/shorts"/>
    <n v="140"/>
    <n v="28.73"/>
    <x v="0"/>
    <x v="1"/>
    <x v="115"/>
    <d v="2012-02-04T17:44:04"/>
    <x v="5"/>
  </r>
  <r>
    <n v="116"/>
    <s v="Villanelle"/>
    <x v="116"/>
    <x v="8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x v="117"/>
    <x v="37"/>
    <n v="4522.22"/>
    <x v="0"/>
    <x v="0"/>
    <s v="USD"/>
    <n v="1276110000"/>
    <n v="1268337744"/>
    <b v="0"/>
    <x v="74"/>
    <b v="1"/>
    <s v="film &amp; video/shorts"/>
    <n v="100"/>
    <n v="167.49"/>
    <x v="0"/>
    <x v="1"/>
    <x v="117"/>
    <d v="2010-06-09T19:00:00"/>
    <x v="7"/>
  </r>
  <r>
    <n v="118"/>
    <s v="DENOUNCED - A Short Film"/>
    <x v="118"/>
    <x v="10"/>
    <n v="5651.58"/>
    <x v="0"/>
    <x v="0"/>
    <s v="USD"/>
    <n v="1311902236"/>
    <n v="1309310236"/>
    <b v="0"/>
    <x v="70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x v="119"/>
    <x v="53"/>
    <n v="3398.1"/>
    <x v="0"/>
    <x v="0"/>
    <s v="USD"/>
    <n v="1313276400"/>
    <n v="1310693986"/>
    <b v="0"/>
    <x v="77"/>
    <b v="1"/>
    <s v="film &amp; video/shorts"/>
    <n v="105"/>
    <n v="91.84"/>
    <x v="0"/>
    <x v="1"/>
    <x v="119"/>
    <d v="2011-08-13T23:00:00"/>
    <x v="6"/>
  </r>
  <r>
    <n v="120"/>
    <s v="Time Live: A short film (Canceled)"/>
    <x v="120"/>
    <x v="54"/>
    <n v="10"/>
    <x v="1"/>
    <x v="7"/>
    <s v="HKD"/>
    <n v="1475457107"/>
    <n v="1472865107"/>
    <b v="0"/>
    <x v="29"/>
    <b v="0"/>
    <s v="film &amp; video/science fiction"/>
    <n v="0"/>
    <n v="10"/>
    <x v="0"/>
    <x v="2"/>
    <x v="120"/>
    <d v="2016-10-03T01:11:47"/>
    <x v="2"/>
  </r>
  <r>
    <n v="121"/>
    <s v="MICRO-MISSION"/>
    <x v="121"/>
    <x v="9"/>
    <n v="1"/>
    <x v="1"/>
    <x v="0"/>
    <s v="USD"/>
    <n v="1429352160"/>
    <n v="1427993710"/>
    <b v="0"/>
    <x v="29"/>
    <b v="0"/>
    <s v="film &amp; video/science fiction"/>
    <n v="0"/>
    <n v="1"/>
    <x v="0"/>
    <x v="2"/>
    <x v="121"/>
    <d v="2015-04-18T10:16:00"/>
    <x v="0"/>
  </r>
  <r>
    <n v="122"/>
    <s v="The Time Jumper (Canceled)"/>
    <x v="122"/>
    <x v="55"/>
    <n v="0"/>
    <x v="1"/>
    <x v="0"/>
    <s v="USD"/>
    <n v="1476094907"/>
    <n v="1470910907"/>
    <b v="0"/>
    <x v="78"/>
    <b v="0"/>
    <s v="film &amp; video/science fiction"/>
    <n v="0"/>
    <n v="0"/>
    <x v="0"/>
    <x v="2"/>
    <x v="122"/>
    <d v="2016-10-10T10:21:47"/>
    <x v="2"/>
  </r>
  <r>
    <n v="123"/>
    <s v="Sentient - The Web Series (Canceled)"/>
    <x v="123"/>
    <x v="56"/>
    <n v="151"/>
    <x v="1"/>
    <x v="0"/>
    <s v="USD"/>
    <n v="1414533600"/>
    <n v="1411411564"/>
    <b v="0"/>
    <x v="79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x v="124"/>
    <x v="23"/>
    <n v="0"/>
    <x v="1"/>
    <x v="0"/>
    <s v="USD"/>
    <n v="1431728242"/>
    <n v="1429568242"/>
    <b v="0"/>
    <x v="78"/>
    <b v="0"/>
    <s v="film &amp; video/science fiction"/>
    <n v="0"/>
    <n v="0"/>
    <x v="0"/>
    <x v="2"/>
    <x v="124"/>
    <d v="2015-05-15T22:17:22"/>
    <x v="0"/>
  </r>
  <r>
    <n v="125"/>
    <s v="Star Wars Fan Film (Canceled)"/>
    <x v="125"/>
    <x v="2"/>
    <n v="70"/>
    <x v="1"/>
    <x v="5"/>
    <s v="CAD"/>
    <n v="1486165880"/>
    <n v="1480981880"/>
    <b v="0"/>
    <x v="79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x v="126"/>
    <x v="31"/>
    <n v="1387"/>
    <x v="1"/>
    <x v="0"/>
    <s v="USD"/>
    <n v="1433988000"/>
    <n v="1431353337"/>
    <b v="0"/>
    <x v="62"/>
    <b v="0"/>
    <s v="film &amp; video/science fiction"/>
    <n v="6"/>
    <n v="106.69"/>
    <x v="0"/>
    <x v="2"/>
    <x v="126"/>
    <d v="2015-06-11T02:00:00"/>
    <x v="0"/>
  </r>
  <r>
    <n v="127"/>
    <s v="Human Evolution (Canceled)"/>
    <x v="127"/>
    <x v="6"/>
    <n v="190"/>
    <x v="1"/>
    <x v="0"/>
    <s v="USD"/>
    <n v="1428069541"/>
    <n v="1425481141"/>
    <b v="0"/>
    <x v="80"/>
    <b v="0"/>
    <s v="film &amp; video/science fiction"/>
    <n v="2"/>
    <n v="47.5"/>
    <x v="0"/>
    <x v="2"/>
    <x v="127"/>
    <d v="2015-04-03T13:59:01"/>
    <x v="0"/>
  </r>
  <r>
    <n v="128"/>
    <s v="Ralphi3 (Canceled)"/>
    <x v="128"/>
    <x v="57"/>
    <n v="1867"/>
    <x v="1"/>
    <x v="0"/>
    <s v="USD"/>
    <n v="1476941293"/>
    <n v="1473917293"/>
    <b v="0"/>
    <x v="79"/>
    <b v="0"/>
    <s v="film &amp; video/science fiction"/>
    <n v="2"/>
    <n v="311.17"/>
    <x v="0"/>
    <x v="2"/>
    <x v="128"/>
    <d v="2016-10-20T05:28:13"/>
    <x v="2"/>
  </r>
  <r>
    <n v="129"/>
    <s v="JUSTICE LEAGUE ORIGINS (Canceled)"/>
    <x v="129"/>
    <x v="22"/>
    <n v="0"/>
    <x v="1"/>
    <x v="0"/>
    <s v="USD"/>
    <n v="1414708183"/>
    <n v="1409524183"/>
    <b v="0"/>
    <x v="78"/>
    <b v="0"/>
    <s v="film &amp; video/science fiction"/>
    <n v="0"/>
    <n v="0"/>
    <x v="0"/>
    <x v="2"/>
    <x v="129"/>
    <d v="2014-10-30T22:29:43"/>
    <x v="3"/>
  </r>
  <r>
    <n v="130"/>
    <s v="Blue in the Green (Canceled)"/>
    <x v="130"/>
    <x v="20"/>
    <n v="0"/>
    <x v="1"/>
    <x v="1"/>
    <s v="GBP"/>
    <n v="1402949760"/>
    <n v="1400536692"/>
    <b v="0"/>
    <x v="78"/>
    <b v="0"/>
    <s v="film &amp; video/science fiction"/>
    <n v="0"/>
    <n v="0"/>
    <x v="0"/>
    <x v="2"/>
    <x v="130"/>
    <d v="2014-06-16T20:16:00"/>
    <x v="3"/>
  </r>
  <r>
    <n v="131"/>
    <s v="I (Canceled)"/>
    <x v="131"/>
    <x v="38"/>
    <n v="0"/>
    <x v="1"/>
    <x v="0"/>
    <s v="USD"/>
    <n v="1467763200"/>
    <n v="1466453161"/>
    <b v="0"/>
    <x v="78"/>
    <b v="0"/>
    <s v="film &amp; video/science fiction"/>
    <n v="0"/>
    <n v="0"/>
    <x v="0"/>
    <x v="2"/>
    <x v="131"/>
    <d v="2016-07-06T00:00:00"/>
    <x v="2"/>
  </r>
  <r>
    <n v="132"/>
    <s v="The Message (Canceled)"/>
    <x v="132"/>
    <x v="58"/>
    <n v="7655"/>
    <x v="1"/>
    <x v="0"/>
    <s v="USD"/>
    <n v="1415392207"/>
    <n v="1411500607"/>
    <b v="0"/>
    <x v="75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x v="133"/>
    <x v="59"/>
    <n v="0"/>
    <x v="1"/>
    <x v="0"/>
    <s v="USD"/>
    <n v="1464715860"/>
    <n v="1462130584"/>
    <b v="0"/>
    <x v="78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x v="134"/>
    <x v="10"/>
    <n v="0"/>
    <x v="1"/>
    <x v="0"/>
    <s v="USD"/>
    <n v="1441386000"/>
    <n v="1438811418"/>
    <b v="0"/>
    <x v="78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x v="135"/>
    <x v="9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x v="121"/>
    <x v="9"/>
    <n v="0"/>
    <x v="1"/>
    <x v="0"/>
    <s v="USD"/>
    <n v="1431771360"/>
    <n v="1427968234"/>
    <b v="0"/>
    <x v="78"/>
    <b v="0"/>
    <s v="film &amp; video/science fiction"/>
    <n v="0"/>
    <n v="0"/>
    <x v="0"/>
    <x v="2"/>
    <x v="136"/>
    <d v="2015-05-16T10:16:00"/>
    <x v="0"/>
  </r>
  <r>
    <n v="137"/>
    <s v="Predator : Repentance (Canceled)"/>
    <x v="136"/>
    <x v="56"/>
    <n v="0"/>
    <x v="1"/>
    <x v="8"/>
    <s v="DKK"/>
    <n v="1444657593"/>
    <n v="1440337593"/>
    <b v="0"/>
    <x v="78"/>
    <b v="0"/>
    <s v="film &amp; video/science fiction"/>
    <n v="0"/>
    <n v="0"/>
    <x v="0"/>
    <x v="2"/>
    <x v="137"/>
    <d v="2015-10-12T13:46:33"/>
    <x v="0"/>
  </r>
  <r>
    <n v="138"/>
    <s v="Thr33 Days Dead: The Sequ3l (Canceled)"/>
    <x v="137"/>
    <x v="6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  <x v="138"/>
    <d v="2015-08-01T04:59:00"/>
    <x v="0"/>
  </r>
  <r>
    <n v="139"/>
    <s v="Roman Dead (Canceled)"/>
    <x v="138"/>
    <x v="2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  <x v="0"/>
  </r>
  <r>
    <n v="140"/>
    <s v="Rome of the Dead (Canceled)"/>
    <x v="139"/>
    <x v="61"/>
    <n v="0"/>
    <x v="1"/>
    <x v="0"/>
    <s v="USD"/>
    <n v="1426823132"/>
    <n v="1424234732"/>
    <b v="0"/>
    <x v="78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x v="140"/>
    <x v="14"/>
    <n v="1293"/>
    <x v="1"/>
    <x v="0"/>
    <s v="USD"/>
    <n v="1433043623"/>
    <n v="1429155623"/>
    <b v="0"/>
    <x v="33"/>
    <b v="0"/>
    <s v="film &amp; video/science fiction"/>
    <n v="11"/>
    <n v="46.18"/>
    <x v="0"/>
    <x v="2"/>
    <x v="141"/>
    <d v="2015-05-31T03:40:23"/>
    <x v="0"/>
  </r>
  <r>
    <n v="142"/>
    <s v="SAMANTHA  SHADOW (Canceled)"/>
    <x v="141"/>
    <x v="9"/>
    <n v="10"/>
    <x v="1"/>
    <x v="0"/>
    <s v="USD"/>
    <n v="1416176778"/>
    <n v="1414358778"/>
    <b v="0"/>
    <x v="29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x v="142"/>
    <x v="62"/>
    <n v="0"/>
    <x v="1"/>
    <x v="2"/>
    <s v="AUD"/>
    <n v="1472882100"/>
    <n v="1467941542"/>
    <b v="0"/>
    <x v="78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x v="143"/>
    <x v="51"/>
    <n v="2070"/>
    <x v="1"/>
    <x v="5"/>
    <s v="CAD"/>
    <n v="1428945472"/>
    <n v="1423765072"/>
    <b v="0"/>
    <x v="77"/>
    <b v="0"/>
    <s v="film &amp; video/science fiction"/>
    <n v="28"/>
    <n v="55.95"/>
    <x v="0"/>
    <x v="2"/>
    <x v="144"/>
    <d v="2015-04-13T17:17:52"/>
    <x v="0"/>
  </r>
  <r>
    <n v="145"/>
    <s v="Threshold (Canceled)"/>
    <x v="144"/>
    <x v="37"/>
    <n v="338"/>
    <x v="1"/>
    <x v="0"/>
    <s v="USD"/>
    <n v="1439298052"/>
    <n v="1436965252"/>
    <b v="0"/>
    <x v="82"/>
    <b v="0"/>
    <s v="film &amp; video/science fiction"/>
    <n v="8"/>
    <n v="37.56"/>
    <x v="0"/>
    <x v="2"/>
    <x v="145"/>
    <d v="2015-08-11T13:00:52"/>
    <x v="0"/>
  </r>
  <r>
    <n v="146"/>
    <s v="#CalExit...War of 2020 (Canceled)"/>
    <x v="145"/>
    <x v="22"/>
    <n v="115"/>
    <x v="1"/>
    <x v="0"/>
    <s v="USD"/>
    <n v="1484698998"/>
    <n v="1479514998"/>
    <b v="0"/>
    <x v="83"/>
    <b v="0"/>
    <s v="film &amp; video/science fiction"/>
    <n v="1"/>
    <n v="38.33"/>
    <x v="0"/>
    <x v="2"/>
    <x v="146"/>
    <d v="2017-01-18T00:23:18"/>
    <x v="2"/>
  </r>
  <r>
    <n v="147"/>
    <s v="Consumed (Static Air) (Canceled)"/>
    <x v="146"/>
    <x v="39"/>
    <n v="0"/>
    <x v="1"/>
    <x v="1"/>
    <s v="GBP"/>
    <n v="1420741080"/>
    <n v="1417026340"/>
    <b v="0"/>
    <x v="78"/>
    <b v="0"/>
    <s v="film &amp; video/science fiction"/>
    <n v="0"/>
    <n v="0"/>
    <x v="0"/>
    <x v="2"/>
    <x v="147"/>
    <d v="2015-01-08T18:18:00"/>
    <x v="3"/>
  </r>
  <r>
    <n v="148"/>
    <s v="Space Gangstars (Canceled)"/>
    <x v="147"/>
    <x v="63"/>
    <n v="40"/>
    <x v="1"/>
    <x v="0"/>
    <s v="USD"/>
    <n v="1456555536"/>
    <n v="1453963536"/>
    <b v="0"/>
    <x v="84"/>
    <b v="0"/>
    <s v="film &amp; video/science fiction"/>
    <n v="0"/>
    <n v="20"/>
    <x v="0"/>
    <x v="2"/>
    <x v="148"/>
    <d v="2016-02-27T06:45:36"/>
    <x v="2"/>
  </r>
  <r>
    <n v="149"/>
    <s v="Dichotomy (Canceled)"/>
    <x v="148"/>
    <x v="3"/>
    <n v="92"/>
    <x v="1"/>
    <x v="0"/>
    <s v="USD"/>
    <n v="1419494400"/>
    <n v="1416888470"/>
    <b v="0"/>
    <x v="79"/>
    <b v="0"/>
    <s v="film &amp; video/science fiction"/>
    <n v="1"/>
    <n v="15.33"/>
    <x v="0"/>
    <x v="2"/>
    <x v="149"/>
    <d v="2014-12-25T08:00:00"/>
    <x v="3"/>
  </r>
  <r>
    <n v="150"/>
    <s v="Star Trek First Frontier (Canceled)"/>
    <x v="149"/>
    <x v="64"/>
    <n v="30112"/>
    <x v="1"/>
    <x v="0"/>
    <s v="USD"/>
    <n v="1432612382"/>
    <n v="1427428382"/>
    <b v="0"/>
    <x v="85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x v="150"/>
    <x v="65"/>
    <n v="140"/>
    <x v="1"/>
    <x v="2"/>
    <s v="AUD"/>
    <n v="1434633191"/>
    <n v="1429449191"/>
    <b v="0"/>
    <x v="81"/>
    <b v="0"/>
    <s v="film &amp; video/science fiction"/>
    <n v="0"/>
    <n v="28"/>
    <x v="0"/>
    <x v="2"/>
    <x v="151"/>
    <d v="2015-06-18T13:13:11"/>
    <x v="0"/>
  </r>
  <r>
    <n v="152"/>
    <s v="The Great Dark (Canceled)"/>
    <x v="151"/>
    <x v="66"/>
    <n v="30"/>
    <x v="1"/>
    <x v="0"/>
    <s v="USD"/>
    <n v="1411437100"/>
    <n v="1408845100"/>
    <b v="0"/>
    <x v="84"/>
    <b v="0"/>
    <s v="film &amp; video/science fiction"/>
    <n v="0"/>
    <n v="15"/>
    <x v="0"/>
    <x v="2"/>
    <x v="152"/>
    <d v="2014-09-23T01:51:40"/>
    <x v="3"/>
  </r>
  <r>
    <n v="153"/>
    <s v="Awakening (Canceled)"/>
    <x v="152"/>
    <x v="63"/>
    <n v="359"/>
    <x v="1"/>
    <x v="0"/>
    <s v="USD"/>
    <n v="1417532644"/>
    <n v="1413900244"/>
    <b v="0"/>
    <x v="73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x v="153"/>
    <x v="15"/>
    <n v="40"/>
    <x v="1"/>
    <x v="0"/>
    <s v="USD"/>
    <n v="1433336895"/>
    <n v="1429621695"/>
    <b v="0"/>
    <x v="83"/>
    <b v="0"/>
    <s v="film &amp; video/science fiction"/>
    <n v="3"/>
    <n v="13.33"/>
    <x v="0"/>
    <x v="2"/>
    <x v="154"/>
    <d v="2015-06-03T13:08:15"/>
    <x v="0"/>
  </r>
  <r>
    <n v="155"/>
    <s v="The Last Armada (Canceled)"/>
    <x v="154"/>
    <x v="67"/>
    <n v="81"/>
    <x v="1"/>
    <x v="0"/>
    <s v="USD"/>
    <n v="1437657935"/>
    <n v="1434201935"/>
    <b v="0"/>
    <x v="80"/>
    <b v="0"/>
    <s v="film &amp; video/science fiction"/>
    <n v="0"/>
    <n v="20.25"/>
    <x v="0"/>
    <x v="2"/>
    <x v="155"/>
    <d v="2015-07-23T13:25:35"/>
    <x v="0"/>
  </r>
  <r>
    <n v="156"/>
    <s v="Mosaics (Canceled)"/>
    <x v="155"/>
    <x v="19"/>
    <n v="1785"/>
    <x v="1"/>
    <x v="5"/>
    <s v="CAD"/>
    <n v="1407034796"/>
    <n v="1401850796"/>
    <b v="0"/>
    <x v="41"/>
    <b v="0"/>
    <s v="film &amp; video/science fiction"/>
    <n v="5"/>
    <n v="119"/>
    <x v="0"/>
    <x v="2"/>
    <x v="156"/>
    <d v="2014-08-03T02:59:56"/>
    <x v="3"/>
  </r>
  <r>
    <n v="157"/>
    <s v="Forever Man (short film) (Canceled)"/>
    <x v="156"/>
    <x v="68"/>
    <n v="8"/>
    <x v="1"/>
    <x v="0"/>
    <s v="USD"/>
    <n v="1456523572"/>
    <n v="1453931572"/>
    <b v="0"/>
    <x v="84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x v="157"/>
    <x v="10"/>
    <n v="0"/>
    <x v="1"/>
    <x v="0"/>
    <s v="USD"/>
    <n v="1413942628"/>
    <n v="1411350628"/>
    <b v="0"/>
    <x v="78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x v="158"/>
    <x v="69"/>
    <n v="10"/>
    <x v="1"/>
    <x v="0"/>
    <s v="USD"/>
    <n v="1467541545"/>
    <n v="1464085545"/>
    <b v="0"/>
    <x v="29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x v="159"/>
    <x v="10"/>
    <n v="0"/>
    <x v="2"/>
    <x v="0"/>
    <s v="USD"/>
    <n v="1439675691"/>
    <n v="1434491691"/>
    <b v="0"/>
    <x v="78"/>
    <b v="0"/>
    <s v="film &amp; video/drama"/>
    <n v="0"/>
    <n v="0"/>
    <x v="0"/>
    <x v="3"/>
    <x v="160"/>
    <d v="2015-08-15T21:54:51"/>
    <x v="0"/>
  </r>
  <r>
    <n v="161"/>
    <s v="Midway: The Turning Point"/>
    <x v="160"/>
    <x v="63"/>
    <n v="5"/>
    <x v="2"/>
    <x v="0"/>
    <s v="USD"/>
    <n v="1404318595"/>
    <n v="1401726595"/>
    <b v="0"/>
    <x v="29"/>
    <b v="0"/>
    <s v="film &amp; video/drama"/>
    <n v="0"/>
    <n v="5"/>
    <x v="0"/>
    <x v="3"/>
    <x v="161"/>
    <d v="2014-07-02T16:29:55"/>
    <x v="3"/>
  </r>
  <r>
    <n v="162"/>
    <s v="See It My Way"/>
    <x v="161"/>
    <x v="70"/>
    <n v="435"/>
    <x v="2"/>
    <x v="0"/>
    <s v="USD"/>
    <n v="1408232520"/>
    <n v="1405393356"/>
    <b v="0"/>
    <x v="73"/>
    <b v="0"/>
    <s v="film &amp; video/drama"/>
    <n v="16"/>
    <n v="43.5"/>
    <x v="0"/>
    <x v="3"/>
    <x v="162"/>
    <d v="2014-08-16T23:42:00"/>
    <x v="3"/>
  </r>
  <r>
    <n v="163"/>
    <s v="UNDIVIDED (Working Title)"/>
    <x v="162"/>
    <x v="71"/>
    <n v="0"/>
    <x v="2"/>
    <x v="0"/>
    <s v="USD"/>
    <n v="1443657600"/>
    <n v="1440716654"/>
    <b v="0"/>
    <x v="78"/>
    <b v="0"/>
    <s v="film &amp; video/drama"/>
    <n v="0"/>
    <n v="0"/>
    <x v="0"/>
    <x v="3"/>
    <x v="163"/>
    <d v="2015-10-01T00:00:00"/>
    <x v="0"/>
  </r>
  <r>
    <n v="164"/>
    <s v="Angelix"/>
    <x v="163"/>
    <x v="72"/>
    <n v="640"/>
    <x v="2"/>
    <x v="0"/>
    <s v="USD"/>
    <n v="1411150701"/>
    <n v="1405966701"/>
    <b v="0"/>
    <x v="63"/>
    <b v="0"/>
    <s v="film &amp; video/drama"/>
    <n v="1"/>
    <n v="91.43"/>
    <x v="0"/>
    <x v="3"/>
    <x v="164"/>
    <d v="2014-09-19T18:18:21"/>
    <x v="3"/>
  </r>
  <r>
    <n v="165"/>
    <s v="NET"/>
    <x v="164"/>
    <x v="73"/>
    <n v="0"/>
    <x v="2"/>
    <x v="1"/>
    <s v="GBP"/>
    <n v="1452613724"/>
    <n v="1450021724"/>
    <b v="0"/>
    <x v="78"/>
    <b v="0"/>
    <s v="film &amp; video/drama"/>
    <n v="0"/>
    <n v="0"/>
    <x v="0"/>
    <x v="3"/>
    <x v="165"/>
    <d v="2016-01-12T15:48:44"/>
    <x v="0"/>
  </r>
  <r>
    <n v="166"/>
    <s v="Pressure"/>
    <x v="165"/>
    <x v="1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  <x v="2"/>
  </r>
  <r>
    <n v="167"/>
    <s v="Past"/>
    <x v="166"/>
    <x v="74"/>
    <n v="11"/>
    <x v="2"/>
    <x v="0"/>
    <s v="USD"/>
    <n v="1438726535"/>
    <n v="1433542535"/>
    <b v="0"/>
    <x v="84"/>
    <b v="0"/>
    <s v="film &amp; video/drama"/>
    <n v="0"/>
    <n v="5.5"/>
    <x v="0"/>
    <x v="3"/>
    <x v="167"/>
    <d v="2015-08-04T22:15:35"/>
    <x v="0"/>
  </r>
  <r>
    <n v="168"/>
    <s v="Moving On"/>
    <x v="167"/>
    <x v="6"/>
    <n v="325"/>
    <x v="2"/>
    <x v="0"/>
    <s v="USD"/>
    <n v="1426791770"/>
    <n v="1424203370"/>
    <b v="0"/>
    <x v="83"/>
    <b v="0"/>
    <s v="film &amp; video/drama"/>
    <n v="4"/>
    <n v="108.33"/>
    <x v="0"/>
    <x v="3"/>
    <x v="168"/>
    <d v="2015-03-19T19:02:50"/>
    <x v="0"/>
  </r>
  <r>
    <n v="169"/>
    <s v="Family"/>
    <x v="168"/>
    <x v="30"/>
    <n v="560"/>
    <x v="2"/>
    <x v="1"/>
    <s v="GBP"/>
    <n v="1413634059"/>
    <n v="1411042059"/>
    <b v="0"/>
    <x v="73"/>
    <b v="0"/>
    <s v="film &amp; video/drama"/>
    <n v="22"/>
    <n v="56"/>
    <x v="0"/>
    <x v="3"/>
    <x v="169"/>
    <d v="2014-10-18T12:07:39"/>
    <x v="3"/>
  </r>
  <r>
    <n v="170"/>
    <s v="Letters to Daniel"/>
    <x v="169"/>
    <x v="3"/>
    <n v="325"/>
    <x v="2"/>
    <x v="0"/>
    <s v="USD"/>
    <n v="1440912480"/>
    <n v="1438385283"/>
    <b v="0"/>
    <x v="73"/>
    <b v="0"/>
    <s v="film &amp; video/drama"/>
    <n v="3"/>
    <n v="32.5"/>
    <x v="0"/>
    <x v="3"/>
    <x v="170"/>
    <d v="2015-08-30T05:28:00"/>
    <x v="0"/>
  </r>
  <r>
    <n v="171"/>
    <s v="IRL: Gamers Unite"/>
    <x v="170"/>
    <x v="63"/>
    <n v="1"/>
    <x v="2"/>
    <x v="0"/>
    <s v="USD"/>
    <n v="1470975614"/>
    <n v="1465791614"/>
    <b v="0"/>
    <x v="29"/>
    <b v="0"/>
    <s v="film &amp; video/drama"/>
    <n v="0"/>
    <n v="1"/>
    <x v="0"/>
    <x v="3"/>
    <x v="171"/>
    <d v="2016-08-12T04:20:14"/>
    <x v="2"/>
  </r>
  <r>
    <n v="172"/>
    <s v="The Blind Dolphin Story"/>
    <x v="171"/>
    <x v="75"/>
    <n v="0"/>
    <x v="2"/>
    <x v="0"/>
    <s v="USD"/>
    <n v="1426753723"/>
    <n v="1423733323"/>
    <b v="0"/>
    <x v="78"/>
    <b v="0"/>
    <s v="film &amp; video/drama"/>
    <n v="0"/>
    <n v="0"/>
    <x v="0"/>
    <x v="3"/>
    <x v="172"/>
    <d v="2015-03-19T08:28:43"/>
    <x v="0"/>
  </r>
  <r>
    <n v="173"/>
    <s v="7 Sins"/>
    <x v="172"/>
    <x v="76"/>
    <n v="0"/>
    <x v="2"/>
    <x v="1"/>
    <s v="GBP"/>
    <n v="1425131108"/>
    <n v="1422539108"/>
    <b v="0"/>
    <x v="78"/>
    <b v="0"/>
    <s v="film &amp; video/drama"/>
    <n v="0"/>
    <n v="0"/>
    <x v="0"/>
    <x v="3"/>
    <x v="173"/>
    <d v="2015-02-28T13:45:08"/>
    <x v="0"/>
  </r>
  <r>
    <n v="174"/>
    <s v="I Am Forgotten"/>
    <x v="173"/>
    <x v="12"/>
    <n v="0"/>
    <x v="2"/>
    <x v="9"/>
    <s v="EUR"/>
    <n v="1431108776"/>
    <n v="1425924776"/>
    <b v="0"/>
    <x v="78"/>
    <b v="0"/>
    <s v="film &amp; video/drama"/>
    <n v="0"/>
    <n v="0"/>
    <x v="0"/>
    <x v="3"/>
    <x v="174"/>
    <d v="2015-05-08T18:12:56"/>
    <x v="0"/>
  </r>
  <r>
    <n v="175"/>
    <s v="Gooseberry Fool - Feature Film"/>
    <x v="174"/>
    <x v="22"/>
    <n v="1297"/>
    <x v="2"/>
    <x v="1"/>
    <s v="GBP"/>
    <n v="1409337611"/>
    <n v="1407177611"/>
    <b v="0"/>
    <x v="55"/>
    <b v="0"/>
    <s v="film &amp; video/drama"/>
    <n v="6"/>
    <n v="49.88"/>
    <x v="0"/>
    <x v="3"/>
    <x v="175"/>
    <d v="2014-08-29T18:40:11"/>
    <x v="3"/>
  </r>
  <r>
    <n v="176"/>
    <s v="Silent Monster"/>
    <x v="175"/>
    <x v="15"/>
    <n v="0"/>
    <x v="2"/>
    <x v="0"/>
    <s v="USD"/>
    <n v="1438803999"/>
    <n v="1436211999"/>
    <b v="0"/>
    <x v="78"/>
    <b v="0"/>
    <s v="film &amp; video/drama"/>
    <n v="0"/>
    <n v="0"/>
    <x v="0"/>
    <x v="3"/>
    <x v="176"/>
    <d v="2015-08-05T19:46:39"/>
    <x v="0"/>
  </r>
  <r>
    <n v="177"/>
    <s v="The Good Samaritan"/>
    <x v="176"/>
    <x v="52"/>
    <n v="180"/>
    <x v="2"/>
    <x v="0"/>
    <s v="USD"/>
    <n v="1427155726"/>
    <n v="1425690526"/>
    <b v="0"/>
    <x v="63"/>
    <b v="0"/>
    <s v="film &amp; video/drama"/>
    <n v="40"/>
    <n v="25.71"/>
    <x v="0"/>
    <x v="3"/>
    <x v="177"/>
    <d v="2015-03-24T00:08:46"/>
    <x v="0"/>
  </r>
  <r>
    <n v="178"/>
    <s v="El viaje de LucÃ­a"/>
    <x v="177"/>
    <x v="69"/>
    <n v="0"/>
    <x v="2"/>
    <x v="3"/>
    <s v="EUR"/>
    <n v="1448582145"/>
    <n v="1445986545"/>
    <b v="0"/>
    <x v="78"/>
    <b v="0"/>
    <s v="film &amp; video/drama"/>
    <n v="0"/>
    <n v="0"/>
    <x v="0"/>
    <x v="3"/>
    <x v="178"/>
    <d v="2015-11-26T23:55:45"/>
    <x v="0"/>
  </r>
  <r>
    <n v="179"/>
    <s v="Sustain: A Film About Survival"/>
    <x v="178"/>
    <x v="28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  <x v="2"/>
  </r>
  <r>
    <n v="180"/>
    <s v="The Rest of Us Mini-Series"/>
    <x v="179"/>
    <x v="38"/>
    <n v="401"/>
    <x v="2"/>
    <x v="1"/>
    <s v="GBP"/>
    <n v="1428951600"/>
    <n v="1425512843"/>
    <b v="0"/>
    <x v="62"/>
    <b v="0"/>
    <s v="film &amp; video/drama"/>
    <n v="33"/>
    <n v="30.85"/>
    <x v="0"/>
    <x v="3"/>
    <x v="180"/>
    <d v="2015-04-13T19:00:00"/>
    <x v="0"/>
  </r>
  <r>
    <n v="181"/>
    <s v="Immemorial"/>
    <x v="180"/>
    <x v="77"/>
    <n v="722"/>
    <x v="2"/>
    <x v="1"/>
    <s v="GBP"/>
    <n v="1434995295"/>
    <n v="1432403295"/>
    <b v="0"/>
    <x v="80"/>
    <b v="0"/>
    <s v="film &amp; video/drama"/>
    <n v="21"/>
    <n v="180.5"/>
    <x v="0"/>
    <x v="3"/>
    <x v="181"/>
    <d v="2015-06-22T17:48:15"/>
    <x v="0"/>
  </r>
  <r>
    <n v="182"/>
    <s v="ABU Pakistani Independent Feature Film"/>
    <x v="181"/>
    <x v="28"/>
    <n v="0"/>
    <x v="2"/>
    <x v="0"/>
    <s v="USD"/>
    <n v="1483748232"/>
    <n v="1481156232"/>
    <b v="0"/>
    <x v="78"/>
    <b v="0"/>
    <s v="film &amp; video/drama"/>
    <n v="0"/>
    <n v="0"/>
    <x v="0"/>
    <x v="3"/>
    <x v="182"/>
    <d v="2017-01-07T00:17:12"/>
    <x v="2"/>
  </r>
  <r>
    <n v="183"/>
    <s v="Three Little Words"/>
    <x v="182"/>
    <x v="78"/>
    <n v="4482"/>
    <x v="2"/>
    <x v="1"/>
    <s v="GBP"/>
    <n v="1417033610"/>
    <n v="1414438010"/>
    <b v="0"/>
    <x v="8"/>
    <b v="0"/>
    <s v="film &amp; video/drama"/>
    <n v="36"/>
    <n v="373.5"/>
    <x v="0"/>
    <x v="3"/>
    <x v="183"/>
    <d v="2014-11-26T20:26:50"/>
    <x v="3"/>
  </r>
  <r>
    <n v="184"/>
    <s v="Lana - Short film"/>
    <x v="183"/>
    <x v="15"/>
    <n v="51"/>
    <x v="2"/>
    <x v="5"/>
    <s v="CAD"/>
    <n v="1409543940"/>
    <n v="1404586762"/>
    <b v="0"/>
    <x v="84"/>
    <b v="0"/>
    <s v="film &amp; video/drama"/>
    <n v="3"/>
    <n v="25.5"/>
    <x v="0"/>
    <x v="3"/>
    <x v="184"/>
    <d v="2014-09-01T03:59:00"/>
    <x v="3"/>
  </r>
  <r>
    <n v="185"/>
    <s v="BLANK Short Movie"/>
    <x v="184"/>
    <x v="79"/>
    <n v="2200"/>
    <x v="2"/>
    <x v="10"/>
    <s v="NOK"/>
    <n v="1471557139"/>
    <n v="1468965139"/>
    <b v="0"/>
    <x v="73"/>
    <b v="0"/>
    <s v="film &amp; video/drama"/>
    <n v="6"/>
    <n v="220"/>
    <x v="0"/>
    <x v="3"/>
    <x v="185"/>
    <d v="2016-08-18T21:52:19"/>
    <x v="2"/>
  </r>
  <r>
    <n v="186"/>
    <s v="Feature Film: The Wolfes"/>
    <x v="185"/>
    <x v="10"/>
    <n v="0"/>
    <x v="2"/>
    <x v="0"/>
    <s v="USD"/>
    <n v="1488571200"/>
    <n v="1485977434"/>
    <b v="0"/>
    <x v="78"/>
    <b v="0"/>
    <s v="film &amp; video/drama"/>
    <n v="0"/>
    <n v="0"/>
    <x v="0"/>
    <x v="3"/>
    <x v="186"/>
    <d v="2017-03-03T20:00:00"/>
    <x v="1"/>
  </r>
  <r>
    <n v="187"/>
    <s v="The Imbalanced Heart of a Symmetric Mind (film)"/>
    <x v="186"/>
    <x v="1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  <x v="0"/>
  </r>
  <r>
    <n v="188"/>
    <s v="Mariano (A Screenplay)"/>
    <x v="187"/>
    <x v="15"/>
    <n v="0"/>
    <x v="2"/>
    <x v="0"/>
    <s v="USD"/>
    <n v="1409891015"/>
    <n v="1407299015"/>
    <b v="0"/>
    <x v="78"/>
    <b v="0"/>
    <s v="film &amp; video/drama"/>
    <n v="0"/>
    <n v="0"/>
    <x v="0"/>
    <x v="3"/>
    <x v="188"/>
    <d v="2014-09-05T04:23:35"/>
    <x v="3"/>
  </r>
  <r>
    <n v="189"/>
    <s v="A GOOD MAN'S DECISION"/>
    <x v="188"/>
    <x v="69"/>
    <n v="345"/>
    <x v="2"/>
    <x v="0"/>
    <s v="USD"/>
    <n v="1472920477"/>
    <n v="1467736477"/>
    <b v="0"/>
    <x v="81"/>
    <b v="0"/>
    <s v="film &amp; video/drama"/>
    <n v="0"/>
    <n v="69"/>
    <x v="0"/>
    <x v="3"/>
    <x v="189"/>
    <d v="2016-09-03T16:34:37"/>
    <x v="2"/>
  </r>
  <r>
    <n v="190"/>
    <s v="REGIONRAT, the movie"/>
    <x v="189"/>
    <x v="14"/>
    <n v="50"/>
    <x v="2"/>
    <x v="0"/>
    <s v="USD"/>
    <n v="1466091446"/>
    <n v="1465227446"/>
    <b v="0"/>
    <x v="29"/>
    <b v="0"/>
    <s v="film &amp; video/drama"/>
    <n v="0"/>
    <n v="50"/>
    <x v="0"/>
    <x v="3"/>
    <x v="190"/>
    <d v="2016-06-16T15:37:26"/>
    <x v="2"/>
  </r>
  <r>
    <n v="191"/>
    <s v="Trillion: Feature Film"/>
    <x v="190"/>
    <x v="10"/>
    <n v="250"/>
    <x v="2"/>
    <x v="2"/>
    <s v="AUD"/>
    <n v="1443782138"/>
    <n v="1440326138"/>
    <b v="0"/>
    <x v="8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x v="191"/>
    <x v="80"/>
    <n v="17"/>
    <x v="2"/>
    <x v="0"/>
    <s v="USD"/>
    <n v="1413572432"/>
    <n v="1410980432"/>
    <b v="0"/>
    <x v="8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x v="192"/>
    <x v="28"/>
    <n v="0"/>
    <x v="2"/>
    <x v="1"/>
    <s v="GBP"/>
    <n v="1417217166"/>
    <n v="1412029566"/>
    <b v="0"/>
    <x v="78"/>
    <b v="0"/>
    <s v="film &amp; video/drama"/>
    <n v="0"/>
    <n v="0"/>
    <x v="0"/>
    <x v="3"/>
    <x v="193"/>
    <d v="2014-11-28T23:26:06"/>
    <x v="3"/>
  </r>
  <r>
    <n v="194"/>
    <s v="Desperation Short Film"/>
    <x v="193"/>
    <x v="30"/>
    <n v="3"/>
    <x v="2"/>
    <x v="1"/>
    <s v="GBP"/>
    <n v="1457308531"/>
    <n v="1452124531"/>
    <b v="0"/>
    <x v="83"/>
    <b v="0"/>
    <s v="film &amp; video/drama"/>
    <n v="0"/>
    <n v="1"/>
    <x v="0"/>
    <x v="3"/>
    <x v="194"/>
    <d v="2016-03-06T23:55:31"/>
    <x v="2"/>
  </r>
  <r>
    <n v="195"/>
    <s v="37 U.S. Navy Sailors Murdered, an American story"/>
    <x v="194"/>
    <x v="71"/>
    <n v="0"/>
    <x v="2"/>
    <x v="0"/>
    <s v="USD"/>
    <n v="1436544332"/>
    <n v="1431360332"/>
    <b v="0"/>
    <x v="78"/>
    <b v="0"/>
    <s v="film &amp; video/drama"/>
    <n v="0"/>
    <n v="0"/>
    <x v="0"/>
    <x v="3"/>
    <x v="195"/>
    <d v="2015-07-10T16:05:32"/>
    <x v="0"/>
  </r>
  <r>
    <n v="196"/>
    <s v="Thunder Under Control"/>
    <x v="195"/>
    <x v="8"/>
    <n v="1465"/>
    <x v="2"/>
    <x v="1"/>
    <s v="GBP"/>
    <n v="1444510800"/>
    <n v="1442062898"/>
    <b v="0"/>
    <x v="10"/>
    <b v="0"/>
    <s v="film &amp; video/drama"/>
    <n v="42"/>
    <n v="77.11"/>
    <x v="0"/>
    <x v="3"/>
    <x v="196"/>
    <d v="2015-10-10T21:00:00"/>
    <x v="0"/>
  </r>
  <r>
    <n v="197"/>
    <s v="Cole - A Short Film."/>
    <x v="196"/>
    <x v="30"/>
    <n v="262"/>
    <x v="2"/>
    <x v="1"/>
    <s v="GBP"/>
    <n v="1487365200"/>
    <n v="1483734100"/>
    <b v="0"/>
    <x v="22"/>
    <b v="0"/>
    <s v="film &amp; video/drama"/>
    <n v="10"/>
    <n v="32.75"/>
    <x v="0"/>
    <x v="3"/>
    <x v="197"/>
    <d v="2017-02-17T21:00:00"/>
    <x v="1"/>
  </r>
  <r>
    <n v="198"/>
    <s v="Nine Lives"/>
    <x v="197"/>
    <x v="31"/>
    <n v="279"/>
    <x v="2"/>
    <x v="0"/>
    <s v="USD"/>
    <n v="1412500322"/>
    <n v="1409908322"/>
    <b v="0"/>
    <x v="79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x v="198"/>
    <x v="3"/>
    <n v="0"/>
    <x v="2"/>
    <x v="0"/>
    <s v="USD"/>
    <n v="1472698702"/>
    <n v="1470106702"/>
    <b v="0"/>
    <x v="78"/>
    <b v="0"/>
    <s v="film &amp; video/drama"/>
    <n v="0"/>
    <n v="0"/>
    <x v="0"/>
    <x v="3"/>
    <x v="199"/>
    <d v="2016-09-01T02:58:22"/>
    <x v="2"/>
  </r>
  <r>
    <n v="200"/>
    <s v="The Crossing Shore"/>
    <x v="199"/>
    <x v="12"/>
    <n v="1571.55"/>
    <x v="2"/>
    <x v="0"/>
    <s v="USD"/>
    <n v="1410746403"/>
    <n v="1408154403"/>
    <b v="0"/>
    <x v="59"/>
    <b v="0"/>
    <s v="film &amp; video/drama"/>
    <n v="26"/>
    <n v="87.31"/>
    <x v="0"/>
    <x v="3"/>
    <x v="200"/>
    <d v="2014-09-15T02:00:03"/>
    <x v="3"/>
  </r>
  <r>
    <n v="201"/>
    <s v="Life of Change"/>
    <x v="200"/>
    <x v="81"/>
    <n v="380"/>
    <x v="2"/>
    <x v="0"/>
    <s v="USD"/>
    <n v="1423424329"/>
    <n v="1421696329"/>
    <b v="0"/>
    <x v="63"/>
    <b v="0"/>
    <s v="film &amp; video/drama"/>
    <n v="58"/>
    <n v="54.29"/>
    <x v="0"/>
    <x v="3"/>
    <x v="201"/>
    <d v="2015-02-08T19:38:49"/>
    <x v="0"/>
  </r>
  <r>
    <n v="202"/>
    <s v="Modern Gangsters"/>
    <x v="201"/>
    <x v="12"/>
    <n v="0"/>
    <x v="2"/>
    <x v="0"/>
    <s v="USD"/>
    <n v="1444337940"/>
    <n v="1441750564"/>
    <b v="0"/>
    <x v="78"/>
    <b v="0"/>
    <s v="film &amp; video/drama"/>
    <n v="0"/>
    <n v="0"/>
    <x v="0"/>
    <x v="3"/>
    <x v="202"/>
    <d v="2015-10-08T20:59:00"/>
    <x v="0"/>
  </r>
  <r>
    <n v="203"/>
    <s v="TheM"/>
    <x v="202"/>
    <x v="30"/>
    <n v="746"/>
    <x v="2"/>
    <x v="1"/>
    <s v="GBP"/>
    <n v="1422562864"/>
    <n v="1417378864"/>
    <b v="0"/>
    <x v="22"/>
    <b v="0"/>
    <s v="film &amp; video/drama"/>
    <n v="30"/>
    <n v="93.25"/>
    <x v="0"/>
    <x v="3"/>
    <x v="203"/>
    <d v="2015-01-29T20:21:04"/>
    <x v="3"/>
  </r>
  <r>
    <n v="204"/>
    <s v="WHERE IS DANIEL? The feature film"/>
    <x v="203"/>
    <x v="82"/>
    <n v="152165"/>
    <x v="2"/>
    <x v="2"/>
    <s v="AUD"/>
    <n v="1470319203"/>
    <n v="1467727203"/>
    <b v="0"/>
    <x v="86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x v="204"/>
    <x v="6"/>
    <n v="1300"/>
    <x v="2"/>
    <x v="0"/>
    <s v="USD"/>
    <n v="1444144222"/>
    <n v="1441120222"/>
    <b v="0"/>
    <x v="57"/>
    <b v="0"/>
    <s v="film &amp; video/drama"/>
    <n v="16"/>
    <n v="76.47"/>
    <x v="0"/>
    <x v="3"/>
    <x v="205"/>
    <d v="2015-10-06T15:10:22"/>
    <x v="0"/>
  </r>
  <r>
    <n v="206"/>
    <s v="Blood Bond Movie Development"/>
    <x v="205"/>
    <x v="83"/>
    <n v="0"/>
    <x v="2"/>
    <x v="0"/>
    <s v="USD"/>
    <n v="1470441983"/>
    <n v="1468627583"/>
    <b v="0"/>
    <x v="78"/>
    <b v="0"/>
    <s v="film &amp; video/drama"/>
    <n v="0"/>
    <n v="0"/>
    <x v="0"/>
    <x v="3"/>
    <x v="206"/>
    <d v="2016-08-06T00:06:23"/>
    <x v="2"/>
  </r>
  <r>
    <n v="207"/>
    <s v="M39 - Action film / Drama"/>
    <x v="206"/>
    <x v="32"/>
    <n v="2130"/>
    <x v="2"/>
    <x v="5"/>
    <s v="CAD"/>
    <n v="1420346638"/>
    <n v="1417754638"/>
    <b v="0"/>
    <x v="62"/>
    <b v="0"/>
    <s v="film &amp; video/drama"/>
    <n v="15"/>
    <n v="163.85"/>
    <x v="0"/>
    <x v="3"/>
    <x v="207"/>
    <d v="2015-01-04T04:43:58"/>
    <x v="3"/>
  </r>
  <r>
    <n v="208"/>
    <s v="OLIVIA"/>
    <x v="207"/>
    <x v="63"/>
    <n v="0"/>
    <x v="2"/>
    <x v="2"/>
    <s v="AUD"/>
    <n v="1418719967"/>
    <n v="1416127967"/>
    <b v="0"/>
    <x v="78"/>
    <b v="0"/>
    <s v="film &amp; video/drama"/>
    <n v="0"/>
    <n v="0"/>
    <x v="0"/>
    <x v="3"/>
    <x v="208"/>
    <d v="2014-12-16T08:52:47"/>
    <x v="3"/>
  </r>
  <r>
    <n v="209"/>
    <s v="&quot;A Brighter Day&quot;"/>
    <x v="208"/>
    <x v="31"/>
    <n v="0"/>
    <x v="2"/>
    <x v="0"/>
    <s v="USD"/>
    <n v="1436566135"/>
    <n v="1433974135"/>
    <b v="0"/>
    <x v="78"/>
    <b v="0"/>
    <s v="film &amp; video/drama"/>
    <n v="0"/>
    <n v="0"/>
    <x v="0"/>
    <x v="3"/>
    <x v="209"/>
    <d v="2015-07-10T22:08:55"/>
    <x v="0"/>
  </r>
  <r>
    <n v="210"/>
    <s v="Like Son, Like Father"/>
    <x v="209"/>
    <x v="14"/>
    <n v="3030"/>
    <x v="2"/>
    <x v="0"/>
    <s v="USD"/>
    <n v="1443675600"/>
    <n v="1441157592"/>
    <b v="0"/>
    <x v="51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x v="210"/>
    <x v="10"/>
    <n v="2230"/>
    <x v="2"/>
    <x v="0"/>
    <s v="USD"/>
    <n v="1442634617"/>
    <n v="1440042617"/>
    <b v="0"/>
    <x v="8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x v="211"/>
    <x v="84"/>
    <n v="1"/>
    <x v="2"/>
    <x v="0"/>
    <s v="USD"/>
    <n v="1460837320"/>
    <n v="1455656920"/>
    <b v="0"/>
    <x v="29"/>
    <b v="0"/>
    <s v="film &amp; video/drama"/>
    <n v="0"/>
    <n v="1"/>
    <x v="0"/>
    <x v="3"/>
    <x v="212"/>
    <d v="2016-04-16T20:08:40"/>
    <x v="2"/>
  </r>
  <r>
    <n v="213"/>
    <s v="Hart Blvd. A feature film by Andrew Greve"/>
    <x v="212"/>
    <x v="63"/>
    <n v="20"/>
    <x v="2"/>
    <x v="0"/>
    <s v="USD"/>
    <n v="1439734001"/>
    <n v="1437142547"/>
    <b v="0"/>
    <x v="29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x v="213"/>
    <x v="78"/>
    <n v="1"/>
    <x v="2"/>
    <x v="0"/>
    <s v="USD"/>
    <n v="1425655349"/>
    <n v="1420471349"/>
    <b v="0"/>
    <x v="29"/>
    <b v="0"/>
    <s v="film &amp; video/drama"/>
    <n v="0"/>
    <n v="1"/>
    <x v="0"/>
    <x v="3"/>
    <x v="214"/>
    <d v="2015-03-06T15:22:29"/>
    <x v="0"/>
  </r>
  <r>
    <n v="215"/>
    <s v="Invisible Scars"/>
    <x v="214"/>
    <x v="85"/>
    <n v="10"/>
    <x v="2"/>
    <x v="1"/>
    <s v="GBP"/>
    <n v="1455753540"/>
    <n v="1452058282"/>
    <b v="0"/>
    <x v="29"/>
    <b v="0"/>
    <s v="film &amp; video/drama"/>
    <n v="0"/>
    <n v="10"/>
    <x v="0"/>
    <x v="3"/>
    <x v="215"/>
    <d v="2016-02-17T23:59:00"/>
    <x v="2"/>
  </r>
  <r>
    <n v="216"/>
    <s v="Another Brick In The Wall - Feature Film"/>
    <x v="215"/>
    <x v="63"/>
    <n v="27849.22"/>
    <x v="2"/>
    <x v="0"/>
    <s v="USD"/>
    <n v="1429740037"/>
    <n v="1425423637"/>
    <b v="0"/>
    <x v="87"/>
    <b v="0"/>
    <s v="film &amp; video/drama"/>
    <n v="56"/>
    <n v="331.54"/>
    <x v="0"/>
    <x v="3"/>
    <x v="216"/>
    <d v="2015-04-22T22:00:37"/>
    <x v="0"/>
  </r>
  <r>
    <n v="217"/>
    <s v="Bitch"/>
    <x v="216"/>
    <x v="57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x v="217"/>
    <x v="1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  <x v="0"/>
  </r>
  <r>
    <n v="219"/>
    <s v="True Colors"/>
    <x v="218"/>
    <x v="63"/>
    <n v="8815"/>
    <x v="2"/>
    <x v="0"/>
    <s v="USD"/>
    <n v="1459493940"/>
    <n v="1456732225"/>
    <b v="0"/>
    <x v="88"/>
    <b v="0"/>
    <s v="film &amp; video/drama"/>
    <n v="18"/>
    <n v="115.99"/>
    <x v="0"/>
    <x v="3"/>
    <x v="219"/>
    <d v="2016-04-01T06:59:00"/>
    <x v="2"/>
  </r>
  <r>
    <n v="220"/>
    <s v="LA VIE"/>
    <x v="219"/>
    <x v="63"/>
    <n v="360"/>
    <x v="2"/>
    <x v="0"/>
    <s v="USD"/>
    <n v="1440101160"/>
    <n v="1436542030"/>
    <b v="0"/>
    <x v="83"/>
    <b v="0"/>
    <s v="film &amp; video/drama"/>
    <n v="1"/>
    <n v="120"/>
    <x v="0"/>
    <x v="3"/>
    <x v="220"/>
    <d v="2015-08-20T20:06:00"/>
    <x v="0"/>
  </r>
  <r>
    <n v="221"/>
    <s v="Archetypes"/>
    <x v="220"/>
    <x v="63"/>
    <n v="0"/>
    <x v="2"/>
    <x v="0"/>
    <s v="USD"/>
    <n v="1427569564"/>
    <n v="1422389164"/>
    <b v="0"/>
    <x v="78"/>
    <b v="0"/>
    <s v="film &amp; video/drama"/>
    <n v="0"/>
    <n v="0"/>
    <x v="0"/>
    <x v="3"/>
    <x v="221"/>
    <d v="2015-03-28T19:06:04"/>
    <x v="0"/>
  </r>
  <r>
    <n v="222"/>
    <s v="SICKNESS 2014 Build Killian's Bike"/>
    <x v="221"/>
    <x v="28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  <x v="0"/>
  </r>
  <r>
    <n v="223"/>
    <s v="The Pass"/>
    <x v="222"/>
    <x v="86"/>
    <n v="0"/>
    <x v="2"/>
    <x v="0"/>
    <s v="USD"/>
    <n v="1463879100"/>
    <n v="1461287350"/>
    <b v="0"/>
    <x v="78"/>
    <b v="0"/>
    <s v="film &amp; video/drama"/>
    <n v="0"/>
    <n v="0"/>
    <x v="0"/>
    <x v="3"/>
    <x v="223"/>
    <d v="2016-05-22T01:05:00"/>
    <x v="2"/>
  </r>
  <r>
    <n v="224"/>
    <s v="Legend of the Stolen Guitar -- (Zimbabwe film)"/>
    <x v="223"/>
    <x v="87"/>
    <n v="0"/>
    <x v="2"/>
    <x v="2"/>
    <s v="AUD"/>
    <n v="1436506726"/>
    <n v="1431322726"/>
    <b v="0"/>
    <x v="78"/>
    <b v="0"/>
    <s v="film &amp; video/drama"/>
    <n v="0"/>
    <n v="0"/>
    <x v="0"/>
    <x v="3"/>
    <x v="224"/>
    <d v="2015-07-10T05:38:46"/>
    <x v="0"/>
  </r>
  <r>
    <n v="225"/>
    <s v="Backpage Shawty"/>
    <x v="224"/>
    <x v="48"/>
    <n v="0"/>
    <x v="2"/>
    <x v="0"/>
    <s v="USD"/>
    <n v="1460153054"/>
    <n v="1457564654"/>
    <b v="0"/>
    <x v="78"/>
    <b v="0"/>
    <s v="film &amp; video/drama"/>
    <n v="0"/>
    <n v="0"/>
    <x v="0"/>
    <x v="3"/>
    <x v="225"/>
    <d v="2016-04-08T22:04:14"/>
    <x v="2"/>
  </r>
  <r>
    <n v="226"/>
    <s v="MAGGIE Film"/>
    <x v="225"/>
    <x v="88"/>
    <n v="250"/>
    <x v="2"/>
    <x v="1"/>
    <s v="GBP"/>
    <n v="1433064540"/>
    <n v="1428854344"/>
    <b v="0"/>
    <x v="84"/>
    <b v="0"/>
    <s v="film &amp; video/drama"/>
    <n v="1"/>
    <n v="125"/>
    <x v="0"/>
    <x v="3"/>
    <x v="226"/>
    <d v="2015-05-31T09:29:00"/>
    <x v="0"/>
  </r>
  <r>
    <n v="227"/>
    <s v="The Chance of Freedom Short Film"/>
    <x v="226"/>
    <x v="89"/>
    <n v="0"/>
    <x v="2"/>
    <x v="0"/>
    <s v="USD"/>
    <n v="1436477241"/>
    <n v="1433885241"/>
    <b v="0"/>
    <x v="78"/>
    <b v="0"/>
    <s v="film &amp; video/drama"/>
    <n v="0"/>
    <n v="0"/>
    <x v="0"/>
    <x v="3"/>
    <x v="227"/>
    <d v="2015-07-09T21:27:21"/>
    <x v="0"/>
  </r>
  <r>
    <n v="228"/>
    <s v="Facets of a Geek life"/>
    <x v="227"/>
    <x v="6"/>
    <n v="0"/>
    <x v="2"/>
    <x v="1"/>
    <s v="GBP"/>
    <n v="1433176105"/>
    <n v="1427992105"/>
    <b v="0"/>
    <x v="78"/>
    <b v="0"/>
    <s v="film &amp; video/drama"/>
    <n v="0"/>
    <n v="0"/>
    <x v="0"/>
    <x v="3"/>
    <x v="228"/>
    <d v="2015-06-01T16:28:25"/>
    <x v="0"/>
  </r>
  <r>
    <n v="229"/>
    <s v="The Perfect Plan"/>
    <x v="228"/>
    <x v="9"/>
    <n v="0"/>
    <x v="2"/>
    <x v="12"/>
    <s v="EUR"/>
    <n v="1455402297"/>
    <n v="1452810297"/>
    <b v="0"/>
    <x v="78"/>
    <b v="0"/>
    <s v="film &amp; video/drama"/>
    <n v="0"/>
    <n v="0"/>
    <x v="0"/>
    <x v="3"/>
    <x v="229"/>
    <d v="2016-02-13T22:24:57"/>
    <x v="2"/>
  </r>
  <r>
    <n v="230"/>
    <s v="In Love There's War"/>
    <x v="229"/>
    <x v="36"/>
    <n v="60"/>
    <x v="2"/>
    <x v="0"/>
    <s v="USD"/>
    <n v="1433443151"/>
    <n v="1430851151"/>
    <b v="0"/>
    <x v="84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x v="230"/>
    <x v="86"/>
    <n v="0"/>
    <x v="2"/>
    <x v="0"/>
    <s v="USD"/>
    <n v="1451775651"/>
    <n v="1449183651"/>
    <b v="0"/>
    <x v="78"/>
    <b v="0"/>
    <s v="film &amp; video/drama"/>
    <n v="0"/>
    <n v="0"/>
    <x v="0"/>
    <x v="3"/>
    <x v="231"/>
    <d v="2016-01-02T23:00:51"/>
    <x v="0"/>
  </r>
  <r>
    <n v="232"/>
    <s v="#noblurredlines"/>
    <x v="231"/>
    <x v="23"/>
    <n v="110"/>
    <x v="2"/>
    <x v="1"/>
    <s v="GBP"/>
    <n v="1425066546"/>
    <n v="1422474546"/>
    <b v="0"/>
    <x v="63"/>
    <b v="0"/>
    <s v="film &amp; video/drama"/>
    <n v="3"/>
    <n v="15.71"/>
    <x v="0"/>
    <x v="3"/>
    <x v="232"/>
    <d v="2015-02-27T19:49:06"/>
    <x v="0"/>
  </r>
  <r>
    <n v="233"/>
    <s v="Area 4 - The Film"/>
    <x v="232"/>
    <x v="90"/>
    <n v="0"/>
    <x v="2"/>
    <x v="0"/>
    <s v="USD"/>
    <n v="1475185972"/>
    <n v="1472593972"/>
    <b v="0"/>
    <x v="78"/>
    <b v="0"/>
    <s v="film &amp; video/drama"/>
    <n v="0"/>
    <n v="0"/>
    <x v="0"/>
    <x v="3"/>
    <x v="233"/>
    <d v="2016-09-29T21:52:52"/>
    <x v="2"/>
  </r>
  <r>
    <n v="234"/>
    <s v="The Interviewer (Charity Movie)"/>
    <x v="233"/>
    <x v="28"/>
    <n v="401"/>
    <x v="2"/>
    <x v="0"/>
    <s v="USD"/>
    <n v="1434847859"/>
    <n v="1431391859"/>
    <b v="0"/>
    <x v="81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x v="234"/>
    <x v="3"/>
    <n v="0"/>
    <x v="2"/>
    <x v="0"/>
    <s v="USD"/>
    <n v="1436478497"/>
    <n v="1433886497"/>
    <b v="0"/>
    <x v="78"/>
    <b v="0"/>
    <s v="film &amp; video/drama"/>
    <n v="0"/>
    <n v="0"/>
    <x v="0"/>
    <x v="3"/>
    <x v="235"/>
    <d v="2015-07-09T21:48:17"/>
    <x v="0"/>
  </r>
  <r>
    <n v="236"/>
    <s v="NYPD Internal Affairs bureau (IAB)(pilot) tv drama"/>
    <x v="235"/>
    <x v="60"/>
    <n v="0"/>
    <x v="2"/>
    <x v="0"/>
    <s v="USD"/>
    <n v="1451952000"/>
    <n v="1447380099"/>
    <b v="0"/>
    <x v="78"/>
    <b v="0"/>
    <s v="film &amp; video/drama"/>
    <n v="0"/>
    <n v="0"/>
    <x v="0"/>
    <x v="3"/>
    <x v="236"/>
    <d v="2016-01-05T00:00:00"/>
    <x v="0"/>
  </r>
  <r>
    <n v="237"/>
    <s v="Making The Choice"/>
    <x v="236"/>
    <x v="36"/>
    <n v="50"/>
    <x v="2"/>
    <x v="0"/>
    <s v="USD"/>
    <n v="1457445069"/>
    <n v="1452261069"/>
    <b v="0"/>
    <x v="29"/>
    <b v="0"/>
    <s v="film &amp; video/drama"/>
    <n v="0"/>
    <n v="50"/>
    <x v="0"/>
    <x v="3"/>
    <x v="237"/>
    <d v="2016-03-08T13:51:09"/>
    <x v="2"/>
  </r>
  <r>
    <n v="238"/>
    <s v="Within The Threshold"/>
    <x v="237"/>
    <x v="91"/>
    <n v="0"/>
    <x v="2"/>
    <x v="0"/>
    <s v="USD"/>
    <n v="1483088400"/>
    <n v="1481324760"/>
    <b v="0"/>
    <x v="78"/>
    <b v="0"/>
    <s v="film &amp; video/drama"/>
    <n v="0"/>
    <n v="0"/>
    <x v="0"/>
    <x v="3"/>
    <x v="238"/>
    <d v="2016-12-30T09:00:00"/>
    <x v="2"/>
  </r>
  <r>
    <n v="239"/>
    <s v="Filthy - Short Film"/>
    <x v="238"/>
    <x v="28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  <x v="0"/>
  </r>
  <r>
    <n v="240"/>
    <s v="Hackers in Uganda: A Documentary"/>
    <x v="239"/>
    <x v="36"/>
    <n v="16145.12"/>
    <x v="0"/>
    <x v="0"/>
    <s v="USD"/>
    <n v="1367773211"/>
    <n v="1363885211"/>
    <b v="1"/>
    <x v="89"/>
    <b v="1"/>
    <s v="film &amp; video/documentary"/>
    <n v="108"/>
    <n v="117.85"/>
    <x v="0"/>
    <x v="4"/>
    <x v="240"/>
    <d v="2013-05-05T17:00:11"/>
    <x v="4"/>
  </r>
  <r>
    <n v="241"/>
    <s v="&quot;LESLIE&quot;"/>
    <x v="240"/>
    <x v="92"/>
    <n v="41000"/>
    <x v="0"/>
    <x v="0"/>
    <s v="USD"/>
    <n v="1419180304"/>
    <n v="1415292304"/>
    <b v="1"/>
    <x v="90"/>
    <b v="1"/>
    <s v="film &amp; video/documentary"/>
    <n v="113"/>
    <n v="109.04"/>
    <x v="0"/>
    <x v="4"/>
    <x v="241"/>
    <d v="2014-12-21T16:45:04"/>
    <x v="3"/>
  </r>
  <r>
    <n v="242"/>
    <s v="Hardwater"/>
    <x v="241"/>
    <x v="93"/>
    <n v="14750"/>
    <x v="0"/>
    <x v="0"/>
    <s v="USD"/>
    <n v="1324381790"/>
    <n v="1321357790"/>
    <b v="1"/>
    <x v="91"/>
    <b v="1"/>
    <s v="film &amp; video/documentary"/>
    <n v="113"/>
    <n v="73.02"/>
    <x v="0"/>
    <x v="4"/>
    <x v="242"/>
    <d v="2011-12-20T11:49:50"/>
    <x v="6"/>
  </r>
  <r>
    <n v="243"/>
    <s v="Following Boruch"/>
    <x v="242"/>
    <x v="31"/>
    <n v="25648"/>
    <x v="0"/>
    <x v="0"/>
    <s v="USD"/>
    <n v="1393031304"/>
    <n v="1390439304"/>
    <b v="1"/>
    <x v="92"/>
    <b v="1"/>
    <s v="film &amp; video/documentary"/>
    <n v="103"/>
    <n v="78.2"/>
    <x v="0"/>
    <x v="4"/>
    <x v="243"/>
    <d v="2014-02-22T01:08:24"/>
    <x v="3"/>
  </r>
  <r>
    <n v="244"/>
    <d v="2008-11-04T00:00:00"/>
    <x v="243"/>
    <x v="8"/>
    <n v="3981.5"/>
    <x v="0"/>
    <x v="0"/>
    <s v="USD"/>
    <n v="1268723160"/>
    <n v="1265269559"/>
    <b v="1"/>
    <x v="87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x v="244"/>
    <x v="10"/>
    <n v="5186"/>
    <x v="0"/>
    <x v="0"/>
    <s v="USD"/>
    <n v="1345079785"/>
    <n v="1342487785"/>
    <b v="1"/>
    <x v="93"/>
    <b v="1"/>
    <s v="film &amp; video/documentary"/>
    <n v="104"/>
    <n v="54.02"/>
    <x v="0"/>
    <x v="4"/>
    <x v="245"/>
    <d v="2012-08-16T01:16:25"/>
    <x v="5"/>
  </r>
  <r>
    <n v="246"/>
    <s v="LEAVING ATLANTA THE FILM"/>
    <x v="245"/>
    <x v="1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x v="246"/>
    <x v="10"/>
    <n v="6705"/>
    <x v="0"/>
    <x v="0"/>
    <s v="USD"/>
    <n v="1287200340"/>
    <n v="1284042614"/>
    <b v="1"/>
    <x v="95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x v="247"/>
    <x v="94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x v="248"/>
    <x v="3"/>
    <n v="11292"/>
    <x v="0"/>
    <x v="0"/>
    <s v="USD"/>
    <n v="1282498800"/>
    <n v="1275603020"/>
    <b v="1"/>
    <x v="97"/>
    <b v="1"/>
    <s v="film &amp; video/documentary"/>
    <n v="113"/>
    <n v="48.05"/>
    <x v="0"/>
    <x v="4"/>
    <x v="249"/>
    <d v="2010-08-22T17:40:00"/>
    <x v="7"/>
  </r>
  <r>
    <n v="250"/>
    <s v="BOONE- THE DOCUMENTARY"/>
    <x v="249"/>
    <x v="11"/>
    <n v="31675"/>
    <x v="0"/>
    <x v="0"/>
    <s v="USD"/>
    <n v="1370525691"/>
    <n v="1367933691"/>
    <b v="1"/>
    <x v="98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x v="250"/>
    <x v="8"/>
    <n v="4395"/>
    <x v="0"/>
    <x v="0"/>
    <s v="USD"/>
    <n v="1337194800"/>
    <n v="1334429646"/>
    <b v="1"/>
    <x v="99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x v="251"/>
    <x v="10"/>
    <n v="9228"/>
    <x v="0"/>
    <x v="0"/>
    <s v="USD"/>
    <n v="1275364740"/>
    <n v="1269878058"/>
    <b v="1"/>
    <x v="52"/>
    <b v="1"/>
    <s v="film &amp; video/documentary"/>
    <n v="185"/>
    <n v="85.44"/>
    <x v="0"/>
    <x v="4"/>
    <x v="252"/>
    <d v="2010-06-01T03:59:00"/>
    <x v="7"/>
  </r>
  <r>
    <n v="253"/>
    <s v="Leon Claxton's HARLEM IN HAVANA"/>
    <x v="252"/>
    <x v="15"/>
    <n v="1511"/>
    <x v="0"/>
    <x v="0"/>
    <s v="USD"/>
    <n v="1329320235"/>
    <n v="1326728235"/>
    <b v="1"/>
    <x v="63"/>
    <b v="1"/>
    <s v="film &amp; video/documentary"/>
    <n v="101"/>
    <n v="215.86"/>
    <x v="0"/>
    <x v="4"/>
    <x v="253"/>
    <d v="2012-02-15T15:37:15"/>
    <x v="5"/>
  </r>
  <r>
    <n v="254"/>
    <s v="&quot;I Clown You&quot; Documentary"/>
    <x v="253"/>
    <x v="95"/>
    <n v="28067.34"/>
    <x v="0"/>
    <x v="0"/>
    <s v="USD"/>
    <n v="1445047200"/>
    <n v="1442443910"/>
    <b v="1"/>
    <x v="100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x v="254"/>
    <x v="6"/>
    <n v="8538.66"/>
    <x v="0"/>
    <x v="0"/>
    <s v="USD"/>
    <n v="1300275482"/>
    <n v="1297687082"/>
    <b v="1"/>
    <x v="101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x v="255"/>
    <x v="93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x v="256"/>
    <x v="19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x v="257"/>
    <x v="11"/>
    <n v="57342"/>
    <x v="0"/>
    <x v="0"/>
    <s v="USD"/>
    <n v="1308359666"/>
    <n v="1305767666"/>
    <b v="1"/>
    <x v="104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x v="258"/>
    <x v="96"/>
    <n v="98953.42"/>
    <x v="0"/>
    <x v="0"/>
    <s v="USD"/>
    <n v="1428514969"/>
    <n v="1425922969"/>
    <b v="1"/>
    <x v="105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x v="259"/>
    <x v="3"/>
    <n v="10640"/>
    <x v="0"/>
    <x v="0"/>
    <s v="USD"/>
    <n v="1279360740"/>
    <n v="1275415679"/>
    <b v="1"/>
    <x v="106"/>
    <b v="1"/>
    <s v="film &amp; video/documentary"/>
    <n v="106"/>
    <n v="120.91"/>
    <x v="0"/>
    <x v="4"/>
    <x v="260"/>
    <d v="2010-07-17T09:59:00"/>
    <x v="7"/>
  </r>
  <r>
    <n v="261"/>
    <s v="Empires: The Film"/>
    <x v="260"/>
    <x v="22"/>
    <n v="21480"/>
    <x v="0"/>
    <x v="0"/>
    <s v="USD"/>
    <n v="1339080900"/>
    <n v="1334783704"/>
    <b v="1"/>
    <x v="107"/>
    <b v="1"/>
    <s v="film &amp; video/documentary"/>
    <n v="107"/>
    <n v="97.64"/>
    <x v="0"/>
    <x v="4"/>
    <x v="261"/>
    <d v="2012-06-07T14:55:00"/>
    <x v="5"/>
  </r>
  <r>
    <n v="262"/>
    <s v="The Last Cosmonaut"/>
    <x v="261"/>
    <x v="30"/>
    <n v="6000"/>
    <x v="0"/>
    <x v="0"/>
    <s v="USD"/>
    <n v="1298699828"/>
    <n v="1294811828"/>
    <b v="1"/>
    <x v="108"/>
    <b v="1"/>
    <s v="film &amp; video/documentary"/>
    <n v="240"/>
    <n v="41.38"/>
    <x v="0"/>
    <x v="4"/>
    <x v="262"/>
    <d v="2011-02-26T05:57:08"/>
    <x v="6"/>
  </r>
  <r>
    <n v="263"/>
    <s v="AMERICAN WINTER: A Documentary Film"/>
    <x v="262"/>
    <x v="31"/>
    <n v="29520.27"/>
    <x v="0"/>
    <x v="0"/>
    <s v="USD"/>
    <n v="1348786494"/>
    <n v="1346194494"/>
    <b v="1"/>
    <x v="109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x v="263"/>
    <x v="10"/>
    <n v="5910"/>
    <x v="0"/>
    <x v="0"/>
    <s v="USD"/>
    <n v="1336747995"/>
    <n v="1334155995"/>
    <b v="1"/>
    <x v="110"/>
    <b v="1"/>
    <s v="film &amp; video/documentary"/>
    <n v="118"/>
    <n v="64.95"/>
    <x v="0"/>
    <x v="4"/>
    <x v="264"/>
    <d v="2012-05-11T14:53:15"/>
    <x v="5"/>
  </r>
  <r>
    <n v="265"/>
    <s v="The Garden Summer"/>
    <x v="264"/>
    <x v="10"/>
    <n v="5555"/>
    <x v="0"/>
    <x v="0"/>
    <s v="USD"/>
    <n v="1273522560"/>
    <n v="1269928430"/>
    <b v="1"/>
    <x v="6"/>
    <b v="1"/>
    <s v="film &amp; video/documentary"/>
    <n v="111"/>
    <n v="95.78"/>
    <x v="0"/>
    <x v="4"/>
    <x v="265"/>
    <d v="2010-05-10T20:16:00"/>
    <x v="7"/>
  </r>
  <r>
    <n v="266"/>
    <s v="The Eventful Life of Al Hawkes"/>
    <x v="265"/>
    <x v="28"/>
    <n v="1455"/>
    <x v="0"/>
    <x v="0"/>
    <s v="USD"/>
    <n v="1271994660"/>
    <n v="1264565507"/>
    <b v="1"/>
    <x v="17"/>
    <b v="1"/>
    <s v="film &amp; video/documentary"/>
    <n v="146"/>
    <n v="40.42"/>
    <x v="0"/>
    <x v="4"/>
    <x v="266"/>
    <d v="2010-04-23T03:51:00"/>
    <x v="7"/>
  </r>
  <r>
    <n v="267"/>
    <s v="Uncharted Amazon"/>
    <x v="266"/>
    <x v="97"/>
    <n v="12965.44"/>
    <x v="0"/>
    <x v="1"/>
    <s v="GBP"/>
    <n v="1403693499"/>
    <n v="1401101499"/>
    <b v="1"/>
    <x v="111"/>
    <b v="1"/>
    <s v="film &amp; video/documentary"/>
    <n v="132"/>
    <n v="78.58"/>
    <x v="0"/>
    <x v="4"/>
    <x v="267"/>
    <d v="2014-06-25T10:51:39"/>
    <x v="3"/>
  </r>
  <r>
    <n v="268"/>
    <s v="La Tierra de los Adioses"/>
    <x v="267"/>
    <x v="10"/>
    <n v="5570"/>
    <x v="0"/>
    <x v="0"/>
    <s v="USD"/>
    <n v="1320640778"/>
    <n v="1316749178"/>
    <b v="1"/>
    <x v="112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x v="268"/>
    <x v="57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x v="269"/>
    <x v="98"/>
    <n v="3510"/>
    <x v="0"/>
    <x v="0"/>
    <s v="USD"/>
    <n v="1306296000"/>
    <n v="1301950070"/>
    <b v="1"/>
    <x v="42"/>
    <b v="1"/>
    <s v="film &amp; video/documentary"/>
    <n v="153"/>
    <n v="57.54"/>
    <x v="0"/>
    <x v="4"/>
    <x v="270"/>
    <d v="2011-05-25T04:00:00"/>
    <x v="6"/>
  </r>
  <r>
    <n v="271"/>
    <s v="The Mathare Project"/>
    <x v="270"/>
    <x v="11"/>
    <n v="31404"/>
    <x v="0"/>
    <x v="0"/>
    <s v="USD"/>
    <n v="1388649600"/>
    <n v="1386123861"/>
    <b v="1"/>
    <x v="114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x v="271"/>
    <x v="9"/>
    <n v="5323.01"/>
    <x v="0"/>
    <x v="0"/>
    <s v="USD"/>
    <n v="1272480540"/>
    <n v="1267220191"/>
    <b v="1"/>
    <x v="71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x v="272"/>
    <x v="10"/>
    <n v="5388.79"/>
    <x v="0"/>
    <x v="0"/>
    <s v="USD"/>
    <n v="1309694266"/>
    <n v="1307102266"/>
    <b v="1"/>
    <x v="115"/>
    <b v="1"/>
    <s v="film &amp; video/documentary"/>
    <n v="108"/>
    <n v="45.67"/>
    <x v="0"/>
    <x v="4"/>
    <x v="273"/>
    <d v="2011-07-03T11:57:46"/>
    <x v="6"/>
  </r>
  <r>
    <n v="274"/>
    <s v="In Search of Nabad (Documentary Film)"/>
    <x v="273"/>
    <x v="23"/>
    <n v="6240"/>
    <x v="0"/>
    <x v="0"/>
    <s v="USD"/>
    <n v="1333609140"/>
    <n v="1330638829"/>
    <b v="1"/>
    <x v="116"/>
    <b v="1"/>
    <s v="film &amp; video/documentary"/>
    <n v="156"/>
    <n v="55.22"/>
    <x v="0"/>
    <x v="4"/>
    <x v="274"/>
    <d v="2012-04-05T06:59:00"/>
    <x v="5"/>
  </r>
  <r>
    <n v="275"/>
    <s v="Finding the Funk"/>
    <x v="274"/>
    <x v="22"/>
    <n v="21679"/>
    <x v="0"/>
    <x v="0"/>
    <s v="USD"/>
    <n v="1352511966"/>
    <n v="1349916366"/>
    <b v="1"/>
    <x v="117"/>
    <b v="1"/>
    <s v="film &amp; video/documentary"/>
    <n v="108"/>
    <n v="65.3"/>
    <x v="0"/>
    <x v="4"/>
    <x v="275"/>
    <d v="2012-11-10T01:46:06"/>
    <x v="5"/>
  </r>
  <r>
    <n v="276"/>
    <s v="Abalimi"/>
    <x v="275"/>
    <x v="23"/>
    <n v="5904"/>
    <x v="0"/>
    <x v="0"/>
    <s v="USD"/>
    <n v="1335574674"/>
    <n v="1330394274"/>
    <b v="1"/>
    <x v="95"/>
    <b v="1"/>
    <s v="film &amp; video/documentary"/>
    <n v="148"/>
    <n v="95.23"/>
    <x v="0"/>
    <x v="4"/>
    <x v="276"/>
    <d v="2012-04-28T00:57:54"/>
    <x v="5"/>
  </r>
  <r>
    <n v="277"/>
    <s v="Pressing On: The Letterpress Film"/>
    <x v="276"/>
    <x v="99"/>
    <n v="71748"/>
    <x v="0"/>
    <x v="0"/>
    <s v="USD"/>
    <n v="1432416219"/>
    <n v="1429824219"/>
    <b v="1"/>
    <x v="118"/>
    <b v="1"/>
    <s v="film &amp; video/documentary"/>
    <n v="110"/>
    <n v="75.44"/>
    <x v="0"/>
    <x v="4"/>
    <x v="277"/>
    <d v="2015-05-23T21:23:39"/>
    <x v="0"/>
  </r>
  <r>
    <n v="278"/>
    <s v="The Babushkas of Chernobyl"/>
    <x v="277"/>
    <x v="100"/>
    <n v="40594"/>
    <x v="0"/>
    <x v="0"/>
    <s v="USD"/>
    <n v="1350003539"/>
    <n v="1347411539"/>
    <b v="1"/>
    <x v="119"/>
    <b v="1"/>
    <s v="film &amp; video/documentary"/>
    <n v="150"/>
    <n v="97.82"/>
    <x v="0"/>
    <x v="4"/>
    <x v="278"/>
    <d v="2012-10-12T00:58:59"/>
    <x v="5"/>
  </r>
  <r>
    <n v="279"/>
    <s v="Instructions on Parting"/>
    <x v="278"/>
    <x v="73"/>
    <n v="26744.11"/>
    <x v="0"/>
    <x v="0"/>
    <s v="USD"/>
    <n v="1488160860"/>
    <n v="1485237096"/>
    <b v="1"/>
    <x v="120"/>
    <b v="1"/>
    <s v="film &amp; video/documentary"/>
    <n v="157"/>
    <n v="87.69"/>
    <x v="0"/>
    <x v="4"/>
    <x v="279"/>
    <d v="2017-02-27T02:01:00"/>
    <x v="1"/>
  </r>
  <r>
    <n v="280"/>
    <s v="Korengal Theatrical Release"/>
    <x v="279"/>
    <x v="96"/>
    <n v="117108"/>
    <x v="0"/>
    <x v="0"/>
    <s v="USD"/>
    <n v="1401459035"/>
    <n v="1397571035"/>
    <b v="1"/>
    <x v="121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x v="280"/>
    <x v="62"/>
    <n v="6632.32"/>
    <x v="0"/>
    <x v="0"/>
    <s v="USD"/>
    <n v="1249932360"/>
    <n v="1242532513"/>
    <b v="1"/>
    <x v="1"/>
    <b v="1"/>
    <s v="film &amp; video/documentary"/>
    <n v="121"/>
    <n v="83.95"/>
    <x v="0"/>
    <x v="4"/>
    <x v="281"/>
    <d v="2009-08-10T19:26:00"/>
    <x v="8"/>
  </r>
  <r>
    <n v="282"/>
    <s v="Greenlight the PATROL BASE JAKER Movie"/>
    <x v="281"/>
    <x v="101"/>
    <n v="45535"/>
    <x v="0"/>
    <x v="0"/>
    <s v="USD"/>
    <n v="1266876000"/>
    <n v="1263679492"/>
    <b v="1"/>
    <x v="122"/>
    <b v="1"/>
    <s v="film &amp; video/documentary"/>
    <n v="101"/>
    <n v="254.39"/>
    <x v="0"/>
    <x v="4"/>
    <x v="282"/>
    <d v="2010-02-22T22:00:00"/>
    <x v="7"/>
  </r>
  <r>
    <n v="283"/>
    <s v="SOLE SURVIVOR"/>
    <x v="282"/>
    <x v="102"/>
    <n v="20569.05"/>
    <x v="0"/>
    <x v="0"/>
    <s v="USD"/>
    <n v="1306904340"/>
    <n v="1305219744"/>
    <b v="1"/>
    <x v="91"/>
    <b v="1"/>
    <s v="film &amp; video/documentary"/>
    <n v="114"/>
    <n v="101.83"/>
    <x v="0"/>
    <x v="4"/>
    <x v="283"/>
    <d v="2011-06-01T04:59:00"/>
    <x v="6"/>
  </r>
  <r>
    <n v="284"/>
    <s v="Wisconsin Rising"/>
    <x v="283"/>
    <x v="79"/>
    <n v="41850.46"/>
    <x v="0"/>
    <x v="0"/>
    <s v="USD"/>
    <n v="1327167780"/>
    <n v="1325007780"/>
    <b v="1"/>
    <x v="123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x v="284"/>
    <x v="32"/>
    <n v="32035.51"/>
    <x v="0"/>
    <x v="0"/>
    <s v="USD"/>
    <n v="1379614128"/>
    <n v="1377022128"/>
    <b v="1"/>
    <x v="124"/>
    <b v="1"/>
    <s v="film &amp; video/documentary"/>
    <n v="229"/>
    <n v="56.9"/>
    <x v="0"/>
    <x v="4"/>
    <x v="285"/>
    <d v="2013-09-19T18:08:48"/>
    <x v="4"/>
  </r>
  <r>
    <n v="286"/>
    <s v="George Tice: Seeing Beyond the Moment"/>
    <x v="285"/>
    <x v="36"/>
    <n v="16373"/>
    <x v="0"/>
    <x v="0"/>
    <s v="USD"/>
    <n v="1364236524"/>
    <n v="1360352124"/>
    <b v="1"/>
    <x v="12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x v="286"/>
    <x v="36"/>
    <n v="26445"/>
    <x v="0"/>
    <x v="0"/>
    <s v="USD"/>
    <n v="1351828800"/>
    <n v="1349160018"/>
    <b v="1"/>
    <x v="126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x v="287"/>
    <x v="63"/>
    <n v="51605.31"/>
    <x v="0"/>
    <x v="0"/>
    <s v="USD"/>
    <n v="1340683393"/>
    <n v="1337659393"/>
    <b v="1"/>
    <x v="12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x v="288"/>
    <x v="36"/>
    <n v="15723"/>
    <x v="0"/>
    <x v="1"/>
    <s v="GBP"/>
    <n v="1383389834"/>
    <n v="1380797834"/>
    <b v="1"/>
    <x v="128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x v="289"/>
    <x v="37"/>
    <n v="4800.8"/>
    <x v="0"/>
    <x v="0"/>
    <s v="USD"/>
    <n v="1296633540"/>
    <n v="1292316697"/>
    <b v="1"/>
    <x v="129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x v="290"/>
    <x v="10"/>
    <n v="6001"/>
    <x v="0"/>
    <x v="0"/>
    <s v="USD"/>
    <n v="1367366460"/>
    <n v="1365791246"/>
    <b v="1"/>
    <x v="130"/>
    <b v="1"/>
    <s v="film &amp; video/documentary"/>
    <n v="120"/>
    <n v="46.88"/>
    <x v="0"/>
    <x v="4"/>
    <x v="291"/>
    <d v="2013-05-01T00:01:00"/>
    <x v="4"/>
  </r>
  <r>
    <n v="292"/>
    <s v="The Undocumented"/>
    <x v="291"/>
    <x v="96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x v="292"/>
    <x v="91"/>
    <n v="26360"/>
    <x v="0"/>
    <x v="0"/>
    <s v="USD"/>
    <n v="1398009714"/>
    <n v="1395417714"/>
    <b v="1"/>
    <x v="132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x v="293"/>
    <x v="1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x v="294"/>
    <x v="63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  <x v="295"/>
    <d v="2013-11-01T00:00:00"/>
    <x v="4"/>
  </r>
  <r>
    <n v="296"/>
    <s v="Bel Borba Is Here!"/>
    <x v="295"/>
    <x v="31"/>
    <n v="29681.55"/>
    <x v="0"/>
    <x v="0"/>
    <s v="USD"/>
    <n v="1347017083"/>
    <n v="1344857083"/>
    <b v="1"/>
    <x v="135"/>
    <b v="1"/>
    <s v="film &amp; video/documentary"/>
    <n v="119"/>
    <n v="230.09"/>
    <x v="0"/>
    <x v="4"/>
    <x v="296"/>
    <d v="2012-09-07T11:24:43"/>
    <x v="5"/>
  </r>
  <r>
    <n v="297"/>
    <s v="Who Owns Yoga?"/>
    <x v="296"/>
    <x v="22"/>
    <n v="20128"/>
    <x v="0"/>
    <x v="0"/>
    <s v="USD"/>
    <n v="1430452740"/>
    <n v="1427390901"/>
    <b v="1"/>
    <x v="136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x v="297"/>
    <x v="103"/>
    <n v="137254.84"/>
    <x v="0"/>
    <x v="0"/>
    <s v="USD"/>
    <n v="1399669200"/>
    <n v="1394536048"/>
    <b v="1"/>
    <x v="137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x v="298"/>
    <x v="3"/>
    <n v="17895.25"/>
    <x v="0"/>
    <x v="0"/>
    <s v="USD"/>
    <n v="1289975060"/>
    <n v="1287379460"/>
    <b v="1"/>
    <x v="138"/>
    <b v="1"/>
    <s v="film &amp; video/documentary"/>
    <n v="179"/>
    <n v="73.34"/>
    <x v="0"/>
    <x v="4"/>
    <x v="299"/>
    <d v="2010-11-17T06:24:20"/>
    <x v="7"/>
  </r>
  <r>
    <n v="300"/>
    <s v="The Bus "/>
    <x v="299"/>
    <x v="31"/>
    <n v="25430.66"/>
    <x v="0"/>
    <x v="0"/>
    <s v="USD"/>
    <n v="1303686138"/>
    <n v="1301007738"/>
    <b v="1"/>
    <x v="139"/>
    <b v="1"/>
    <s v="film &amp; video/documentary"/>
    <n v="102"/>
    <n v="85.34"/>
    <x v="0"/>
    <x v="4"/>
    <x v="300"/>
    <d v="2011-04-24T23:02:18"/>
    <x v="6"/>
  </r>
  <r>
    <n v="301"/>
    <s v="WORLD FAIR"/>
    <x v="300"/>
    <x v="93"/>
    <n v="15435.55"/>
    <x v="0"/>
    <x v="0"/>
    <s v="USD"/>
    <n v="1363711335"/>
    <n v="1360258935"/>
    <b v="1"/>
    <x v="140"/>
    <b v="1"/>
    <s v="film &amp; video/documentary"/>
    <n v="119"/>
    <n v="61.5"/>
    <x v="0"/>
    <x v="4"/>
    <x v="301"/>
    <d v="2013-03-19T16:42:15"/>
    <x v="4"/>
  </r>
  <r>
    <n v="302"/>
    <s v="(UN)CUT"/>
    <x v="301"/>
    <x v="3"/>
    <n v="10046"/>
    <x v="0"/>
    <x v="0"/>
    <s v="USD"/>
    <n v="1330115638"/>
    <n v="1327523638"/>
    <b v="1"/>
    <x v="52"/>
    <b v="1"/>
    <s v="film &amp; video/documentary"/>
    <n v="100"/>
    <n v="93.02"/>
    <x v="0"/>
    <x v="4"/>
    <x v="302"/>
    <d v="2012-02-24T20:33:58"/>
    <x v="5"/>
  </r>
  <r>
    <n v="303"/>
    <s v="The Forest for the Trees"/>
    <x v="302"/>
    <x v="9"/>
    <n v="4124"/>
    <x v="0"/>
    <x v="0"/>
    <s v="USD"/>
    <n v="1338601346"/>
    <n v="1336009346"/>
    <b v="1"/>
    <x v="141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x v="303"/>
    <x v="104"/>
    <n v="7876"/>
    <x v="0"/>
    <x v="0"/>
    <s v="USD"/>
    <n v="1346464800"/>
    <n v="1343096197"/>
    <b v="1"/>
    <x v="142"/>
    <b v="1"/>
    <s v="film &amp; video/documentary"/>
    <n v="232"/>
    <n v="106.43"/>
    <x v="0"/>
    <x v="4"/>
    <x v="304"/>
    <d v="2012-09-01T02:00:00"/>
    <x v="5"/>
  </r>
  <r>
    <n v="305"/>
    <s v="My Friend Mott-ly"/>
    <x v="304"/>
    <x v="51"/>
    <n v="9775"/>
    <x v="0"/>
    <x v="0"/>
    <s v="USD"/>
    <n v="1331392049"/>
    <n v="1328800049"/>
    <b v="1"/>
    <x v="143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x v="305"/>
    <x v="28"/>
    <n v="2929"/>
    <x v="0"/>
    <x v="0"/>
    <s v="USD"/>
    <n v="1363806333"/>
    <n v="1362081933"/>
    <b v="1"/>
    <x v="144"/>
    <b v="1"/>
    <s v="film &amp; video/documentary"/>
    <n v="293"/>
    <n v="36.61"/>
    <x v="0"/>
    <x v="4"/>
    <x v="306"/>
    <d v="2013-03-20T19:05:33"/>
    <x v="4"/>
  </r>
  <r>
    <n v="307"/>
    <s v="Grammar Revolution"/>
    <x v="306"/>
    <x v="29"/>
    <n v="24490"/>
    <x v="0"/>
    <x v="0"/>
    <s v="USD"/>
    <n v="1360276801"/>
    <n v="1357684801"/>
    <b v="1"/>
    <x v="145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x v="307"/>
    <x v="14"/>
    <n v="12668"/>
    <x v="0"/>
    <x v="0"/>
    <s v="USD"/>
    <n v="1299775210"/>
    <n v="1295887210"/>
    <b v="1"/>
    <x v="91"/>
    <b v="1"/>
    <s v="film &amp; video/documentary"/>
    <n v="106"/>
    <n v="62.71"/>
    <x v="0"/>
    <x v="4"/>
    <x v="308"/>
    <d v="2011-03-10T16:40:10"/>
    <x v="6"/>
  </r>
  <r>
    <n v="309"/>
    <s v="SOLE SURVIVOR FILM - Finishing Funds"/>
    <x v="308"/>
    <x v="102"/>
    <n v="21410"/>
    <x v="0"/>
    <x v="0"/>
    <s v="USD"/>
    <n v="1346695334"/>
    <n v="1344880934"/>
    <b v="1"/>
    <x v="146"/>
    <b v="1"/>
    <s v="film &amp; video/documentary"/>
    <n v="119"/>
    <n v="89.96"/>
    <x v="0"/>
    <x v="4"/>
    <x v="309"/>
    <d v="2012-09-03T18:02:14"/>
    <x v="5"/>
  </r>
  <r>
    <n v="310"/>
    <s v="Feels Like Coming Home Tour"/>
    <x v="309"/>
    <x v="28"/>
    <n v="1041.29"/>
    <x v="0"/>
    <x v="0"/>
    <s v="USD"/>
    <n v="1319076000"/>
    <n v="1317788623"/>
    <b v="1"/>
    <x v="17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x v="310"/>
    <x v="22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x v="311"/>
    <x v="6"/>
    <n v="8950"/>
    <x v="0"/>
    <x v="0"/>
    <s v="USD"/>
    <n v="1365973432"/>
    <n v="1363381432"/>
    <b v="1"/>
    <x v="96"/>
    <b v="1"/>
    <s v="film &amp; video/documentary"/>
    <n v="112"/>
    <n v="61.3"/>
    <x v="0"/>
    <x v="4"/>
    <x v="312"/>
    <d v="2013-04-14T21:03:52"/>
    <x v="4"/>
  </r>
  <r>
    <n v="313"/>
    <s v="DEVIL MAY CARE"/>
    <x v="312"/>
    <x v="73"/>
    <n v="17805"/>
    <x v="0"/>
    <x v="0"/>
    <s v="USD"/>
    <n v="1281542340"/>
    <n v="1277702894"/>
    <b v="1"/>
    <x v="147"/>
    <b v="1"/>
    <s v="film &amp; video/documentary"/>
    <n v="105"/>
    <n v="80.2"/>
    <x v="0"/>
    <x v="4"/>
    <x v="313"/>
    <d v="2010-08-11T15:59:00"/>
    <x v="7"/>
  </r>
  <r>
    <n v="314"/>
    <s v="Making Mail: A Documentary"/>
    <x v="313"/>
    <x v="28"/>
    <n v="3851.5"/>
    <x v="0"/>
    <x v="0"/>
    <s v="USD"/>
    <n v="1362167988"/>
    <n v="1359575988"/>
    <b v="1"/>
    <x v="148"/>
    <b v="1"/>
    <s v="film &amp; video/documentary"/>
    <n v="385"/>
    <n v="32.1"/>
    <x v="0"/>
    <x v="4"/>
    <x v="314"/>
    <d v="2013-03-01T19:59:48"/>
    <x v="4"/>
  </r>
  <r>
    <n v="315"/>
    <s v="Arias With A Twist: The Docufantasy"/>
    <x v="314"/>
    <x v="31"/>
    <n v="25312"/>
    <x v="0"/>
    <x v="0"/>
    <s v="USD"/>
    <n v="1345660334"/>
    <n v="1343068334"/>
    <b v="1"/>
    <x v="149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x v="315"/>
    <x v="36"/>
    <n v="17066"/>
    <x v="0"/>
    <x v="5"/>
    <s v="CAD"/>
    <n v="1418273940"/>
    <n v="1415398197"/>
    <b v="1"/>
    <x v="150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x v="316"/>
    <x v="11"/>
    <n v="30241"/>
    <x v="0"/>
    <x v="0"/>
    <s v="USD"/>
    <n v="1386778483"/>
    <n v="1384186483"/>
    <b v="1"/>
    <x v="151"/>
    <b v="1"/>
    <s v="film &amp; video/documentary"/>
    <n v="101"/>
    <n v="95.7"/>
    <x v="0"/>
    <x v="4"/>
    <x v="317"/>
    <d v="2013-12-11T16:14:43"/>
    <x v="4"/>
  </r>
  <r>
    <n v="318"/>
    <s v="Friend Request: Accepted"/>
    <x v="317"/>
    <x v="10"/>
    <n v="14166"/>
    <x v="0"/>
    <x v="0"/>
    <s v="USD"/>
    <n v="1364342151"/>
    <n v="1361753751"/>
    <b v="1"/>
    <x v="4"/>
    <b v="1"/>
    <s v="film &amp; video/documentary"/>
    <n v="283"/>
    <n v="49.88"/>
    <x v="0"/>
    <x v="4"/>
    <x v="318"/>
    <d v="2013-03-26T23:55:51"/>
    <x v="4"/>
  </r>
  <r>
    <n v="319"/>
    <s v="EDIBLE CITY - a movie in the making"/>
    <x v="318"/>
    <x v="10"/>
    <n v="5634"/>
    <x v="0"/>
    <x v="0"/>
    <s v="USD"/>
    <n v="1265097540"/>
    <n v="1257538029"/>
    <b v="1"/>
    <x v="13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x v="319"/>
    <x v="22"/>
    <n v="21316"/>
    <x v="0"/>
    <x v="1"/>
    <s v="GBP"/>
    <n v="1450825200"/>
    <n v="1448284433"/>
    <b v="1"/>
    <x v="150"/>
    <b v="1"/>
    <s v="film &amp; video/documentary"/>
    <n v="107"/>
    <n v="134.91"/>
    <x v="0"/>
    <x v="4"/>
    <x v="320"/>
    <d v="2015-12-22T23:00:00"/>
    <x v="0"/>
  </r>
  <r>
    <n v="321"/>
    <s v="An Impossible Project"/>
    <x v="320"/>
    <x v="19"/>
    <n v="35932"/>
    <x v="0"/>
    <x v="12"/>
    <s v="EUR"/>
    <n v="1478605386"/>
    <n v="1475577786"/>
    <b v="1"/>
    <x v="152"/>
    <b v="1"/>
    <s v="film &amp; video/documentary"/>
    <n v="103"/>
    <n v="106.62"/>
    <x v="0"/>
    <x v="4"/>
    <x v="321"/>
    <d v="2016-11-08T11:43:06"/>
    <x v="2"/>
  </r>
  <r>
    <n v="322"/>
    <s v="Last of the Big Tuskers"/>
    <x v="321"/>
    <x v="31"/>
    <n v="26978"/>
    <x v="0"/>
    <x v="0"/>
    <s v="USD"/>
    <n v="1463146848"/>
    <n v="1460554848"/>
    <b v="1"/>
    <x v="153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x v="322"/>
    <x v="105"/>
    <n v="6646"/>
    <x v="0"/>
    <x v="0"/>
    <s v="USD"/>
    <n v="1482307140"/>
    <n v="1479886966"/>
    <b v="1"/>
    <x v="6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x v="323"/>
    <x v="0"/>
    <n v="8636"/>
    <x v="0"/>
    <x v="0"/>
    <s v="USD"/>
    <n v="1438441308"/>
    <n v="1435590108"/>
    <b v="1"/>
    <x v="141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x v="324"/>
    <x v="63"/>
    <n v="52198"/>
    <x v="0"/>
    <x v="0"/>
    <s v="USD"/>
    <n v="1482208233"/>
    <n v="1479184233"/>
    <b v="1"/>
    <x v="154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x v="325"/>
    <x v="6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x v="326"/>
    <x v="23"/>
    <n v="5456"/>
    <x v="0"/>
    <x v="0"/>
    <s v="USD"/>
    <n v="1427011200"/>
    <n v="1424669929"/>
    <b v="1"/>
    <x v="69"/>
    <b v="1"/>
    <s v="film &amp; video/documentary"/>
    <n v="136"/>
    <n v="160.47"/>
    <x v="0"/>
    <x v="4"/>
    <x v="327"/>
    <d v="2015-03-22T08:00:00"/>
    <x v="0"/>
  </r>
  <r>
    <n v="328"/>
    <s v="Edgar Allan Poe: Buried Alive"/>
    <x v="327"/>
    <x v="96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x v="328"/>
    <x v="3"/>
    <n v="10550"/>
    <x v="0"/>
    <x v="0"/>
    <s v="USD"/>
    <n v="1446868800"/>
    <n v="1444821127"/>
    <b v="1"/>
    <x v="157"/>
    <b v="1"/>
    <s v="film &amp; video/documentary"/>
    <n v="106"/>
    <n v="63.17"/>
    <x v="0"/>
    <x v="4"/>
    <x v="329"/>
    <d v="2015-11-07T04:00:00"/>
    <x v="0"/>
  </r>
  <r>
    <n v="330"/>
    <s v="The Power of Place"/>
    <x v="329"/>
    <x v="19"/>
    <n v="35640"/>
    <x v="0"/>
    <x v="0"/>
    <s v="USD"/>
    <n v="1368763140"/>
    <n v="1366028563"/>
    <b v="1"/>
    <x v="158"/>
    <b v="1"/>
    <s v="film &amp; video/documentary"/>
    <n v="102"/>
    <n v="104.82"/>
    <x v="0"/>
    <x v="4"/>
    <x v="330"/>
    <d v="2013-05-17T03:59:00"/>
    <x v="4"/>
  </r>
  <r>
    <n v="331"/>
    <s v="Living On Soul: The Family Daptone"/>
    <x v="330"/>
    <x v="79"/>
    <n v="42642"/>
    <x v="0"/>
    <x v="0"/>
    <s v="USD"/>
    <n v="1466171834"/>
    <n v="1463493434"/>
    <b v="1"/>
    <x v="159"/>
    <b v="1"/>
    <s v="film &amp; video/documentary"/>
    <n v="107"/>
    <n v="97.36"/>
    <x v="0"/>
    <x v="4"/>
    <x v="331"/>
    <d v="2016-06-17T13:57:14"/>
    <x v="2"/>
  </r>
  <r>
    <n v="332"/>
    <s v="Changing of the Gods"/>
    <x v="331"/>
    <x v="57"/>
    <n v="113015"/>
    <x v="0"/>
    <x v="0"/>
    <s v="USD"/>
    <n v="1446019200"/>
    <n v="1442420377"/>
    <b v="1"/>
    <x v="160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x v="332"/>
    <x v="79"/>
    <n v="50091"/>
    <x v="0"/>
    <x v="0"/>
    <s v="USD"/>
    <n v="1460038591"/>
    <n v="1457450191"/>
    <b v="1"/>
    <x v="161"/>
    <b v="1"/>
    <s v="film &amp; video/documentary"/>
    <n v="125"/>
    <n v="188.31"/>
    <x v="0"/>
    <x v="4"/>
    <x v="333"/>
    <d v="2016-04-07T14:16:31"/>
    <x v="2"/>
  </r>
  <r>
    <n v="334"/>
    <s v="The Little Girl with the Big Voice"/>
    <x v="333"/>
    <x v="3"/>
    <n v="10119"/>
    <x v="0"/>
    <x v="0"/>
    <s v="USD"/>
    <n v="1431716400"/>
    <n v="1428423757"/>
    <b v="1"/>
    <x v="50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x v="334"/>
    <x v="0"/>
    <n v="8735"/>
    <x v="0"/>
    <x v="0"/>
    <s v="USD"/>
    <n v="1431122400"/>
    <n v="1428428515"/>
    <b v="1"/>
    <x v="144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x v="335"/>
    <x v="31"/>
    <n v="29209.78"/>
    <x v="0"/>
    <x v="0"/>
    <s v="USD"/>
    <n v="1447427918"/>
    <n v="1444832318"/>
    <b v="1"/>
    <x v="131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x v="336"/>
    <x v="9"/>
    <n v="3035.05"/>
    <x v="0"/>
    <x v="0"/>
    <s v="USD"/>
    <n v="1426298708"/>
    <n v="1423710308"/>
    <b v="1"/>
    <x v="162"/>
    <b v="1"/>
    <s v="film &amp; video/documentary"/>
    <n v="101"/>
    <n v="97.9"/>
    <x v="0"/>
    <x v="4"/>
    <x v="337"/>
    <d v="2015-03-14T02:05:08"/>
    <x v="0"/>
  </r>
  <r>
    <n v="338"/>
    <s v="Queer Genius"/>
    <x v="337"/>
    <x v="36"/>
    <n v="16520.04"/>
    <x v="0"/>
    <x v="0"/>
    <s v="USD"/>
    <n v="1472864400"/>
    <n v="1468001290"/>
    <b v="1"/>
    <x v="163"/>
    <b v="1"/>
    <s v="film &amp; video/documentary"/>
    <n v="110"/>
    <n v="70"/>
    <x v="0"/>
    <x v="4"/>
    <x v="338"/>
    <d v="2016-09-03T01:00:00"/>
    <x v="2"/>
  </r>
  <r>
    <n v="339"/>
    <s v="A Man, A Plan, A Palindrome (Feature)"/>
    <x v="338"/>
    <x v="12"/>
    <n v="6485"/>
    <x v="0"/>
    <x v="0"/>
    <s v="USD"/>
    <n v="1430331268"/>
    <n v="1427739268"/>
    <b v="1"/>
    <x v="30"/>
    <b v="1"/>
    <s v="film &amp; video/documentary"/>
    <n v="108"/>
    <n v="72.87"/>
    <x v="0"/>
    <x v="4"/>
    <x v="339"/>
    <d v="2015-04-29T18:14:28"/>
    <x v="0"/>
  </r>
  <r>
    <n v="340"/>
    <s v="Somaliland: The Abaarso Story"/>
    <x v="339"/>
    <x v="19"/>
    <n v="43758"/>
    <x v="0"/>
    <x v="0"/>
    <s v="USD"/>
    <n v="1489006800"/>
    <n v="1486397007"/>
    <b v="1"/>
    <x v="164"/>
    <b v="1"/>
    <s v="film &amp; video/documentary"/>
    <n v="125"/>
    <n v="146.35"/>
    <x v="0"/>
    <x v="4"/>
    <x v="340"/>
    <d v="2017-03-08T21:00:00"/>
    <x v="1"/>
  </r>
  <r>
    <n v="341"/>
    <s v="Video of Connections: A Mural"/>
    <x v="340"/>
    <x v="8"/>
    <n v="3735"/>
    <x v="0"/>
    <x v="0"/>
    <s v="USD"/>
    <n v="1412135940"/>
    <n v="1410555998"/>
    <b v="1"/>
    <x v="16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x v="341"/>
    <x v="56"/>
    <n v="55201.52"/>
    <x v="0"/>
    <x v="0"/>
    <s v="USD"/>
    <n v="1461955465"/>
    <n v="1459363465"/>
    <b v="1"/>
    <x v="166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x v="342"/>
    <x v="11"/>
    <n v="30608.59"/>
    <x v="0"/>
    <x v="0"/>
    <s v="USD"/>
    <n v="1415934000"/>
    <n v="1413308545"/>
    <b v="1"/>
    <x v="167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x v="343"/>
    <x v="106"/>
    <n v="34198"/>
    <x v="0"/>
    <x v="0"/>
    <s v="USD"/>
    <n v="1433125200"/>
    <n v="1429312694"/>
    <b v="1"/>
    <x v="168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x v="344"/>
    <x v="107"/>
    <n v="17875"/>
    <x v="0"/>
    <x v="0"/>
    <s v="USD"/>
    <n v="1432161590"/>
    <n v="1429569590"/>
    <b v="1"/>
    <x v="122"/>
    <b v="1"/>
    <s v="film &amp; video/documentary"/>
    <n v="123"/>
    <n v="99.86"/>
    <x v="0"/>
    <x v="4"/>
    <x v="345"/>
    <d v="2015-05-20T22:39:50"/>
    <x v="0"/>
  </r>
  <r>
    <n v="346"/>
    <s v="THE ABILITY EXCHANGE - a documentary"/>
    <x v="345"/>
    <x v="3"/>
    <n v="17028.88"/>
    <x v="0"/>
    <x v="0"/>
    <s v="USD"/>
    <n v="1444824021"/>
    <n v="1442232021"/>
    <b v="1"/>
    <x v="101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x v="346"/>
    <x v="79"/>
    <n v="44636.2"/>
    <x v="0"/>
    <x v="0"/>
    <s v="USD"/>
    <n v="1447505609"/>
    <n v="1444910009"/>
    <b v="1"/>
    <x v="16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x v="347"/>
    <x v="3"/>
    <n v="10300"/>
    <x v="0"/>
    <x v="0"/>
    <s v="USD"/>
    <n v="1440165916"/>
    <n v="1437573916"/>
    <b v="1"/>
    <x v="46"/>
    <b v="1"/>
    <s v="film &amp; video/documentary"/>
    <n v="103"/>
    <n v="86.55"/>
    <x v="0"/>
    <x v="4"/>
    <x v="348"/>
    <d v="2015-08-21T14:05:16"/>
    <x v="0"/>
  </r>
  <r>
    <n v="349"/>
    <s v="Strangers To Peace: A Documentary"/>
    <x v="348"/>
    <x v="108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x v="349"/>
    <x v="31"/>
    <n v="28690"/>
    <x v="0"/>
    <x v="0"/>
    <s v="USD"/>
    <n v="1473566340"/>
    <n v="1470274509"/>
    <b v="1"/>
    <x v="170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x v="350"/>
    <x v="109"/>
    <n v="43296"/>
    <x v="0"/>
    <x v="3"/>
    <s v="EUR"/>
    <n v="1460066954"/>
    <n v="1456614554"/>
    <b v="1"/>
    <x v="171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x v="351"/>
    <x v="3"/>
    <n v="11656"/>
    <x v="0"/>
    <x v="0"/>
    <s v="USD"/>
    <n v="1412740868"/>
    <n v="1410148868"/>
    <b v="1"/>
    <x v="172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x v="352"/>
    <x v="110"/>
    <n v="63460.18"/>
    <x v="0"/>
    <x v="0"/>
    <s v="USD"/>
    <n v="1447963219"/>
    <n v="1445367619"/>
    <b v="1"/>
    <x v="17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x v="353"/>
    <x v="8"/>
    <n v="3638"/>
    <x v="0"/>
    <x v="0"/>
    <s v="USD"/>
    <n v="1460141521"/>
    <n v="1457553121"/>
    <b v="1"/>
    <x v="60"/>
    <b v="1"/>
    <s v="film &amp; video/documentary"/>
    <n v="104"/>
    <n v="125.45"/>
    <x v="0"/>
    <x v="4"/>
    <x v="354"/>
    <d v="2016-04-08T18:52:01"/>
    <x v="2"/>
  </r>
  <r>
    <n v="355"/>
    <s v="REZA ABDOH -Theatre Visionary"/>
    <x v="354"/>
    <x v="19"/>
    <n v="40690"/>
    <x v="0"/>
    <x v="0"/>
    <s v="USD"/>
    <n v="1417420994"/>
    <n v="1414738994"/>
    <b v="1"/>
    <x v="111"/>
    <b v="1"/>
    <s v="film &amp; video/documentary"/>
    <n v="116"/>
    <n v="246.61"/>
    <x v="0"/>
    <x v="4"/>
    <x v="355"/>
    <d v="2014-12-01T08:03:14"/>
    <x v="3"/>
  </r>
  <r>
    <n v="356"/>
    <s v="43 and 80"/>
    <x v="355"/>
    <x v="51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x v="356"/>
    <x v="36"/>
    <n v="26100"/>
    <x v="0"/>
    <x v="0"/>
    <s v="USD"/>
    <n v="1429852797"/>
    <n v="1426396797"/>
    <b v="1"/>
    <x v="175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x v="357"/>
    <x v="63"/>
    <n v="51544"/>
    <x v="0"/>
    <x v="0"/>
    <s v="USD"/>
    <n v="1466002800"/>
    <n v="1463517521"/>
    <b v="1"/>
    <x v="176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x v="358"/>
    <x v="111"/>
    <n v="25375"/>
    <x v="0"/>
    <x v="0"/>
    <s v="USD"/>
    <n v="1415941920"/>
    <n v="1414028490"/>
    <b v="1"/>
    <x v="177"/>
    <b v="1"/>
    <s v="film &amp; video/documentary"/>
    <n v="105"/>
    <n v="84.02"/>
    <x v="0"/>
    <x v="4"/>
    <x v="359"/>
    <d v="2014-11-14T05:12:00"/>
    <x v="3"/>
  </r>
  <r>
    <n v="360"/>
    <s v="Faith: A Documentary"/>
    <x v="359"/>
    <x v="14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x v="360"/>
    <x v="19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  <x v="361"/>
    <d v="2014-11-23T01:01:46"/>
    <x v="3"/>
  </r>
  <r>
    <n v="362"/>
    <s v="THE RIDGE: TEN FOR THIRTY"/>
    <x v="361"/>
    <x v="112"/>
    <n v="12000"/>
    <x v="0"/>
    <x v="0"/>
    <s v="USD"/>
    <n v="1407456000"/>
    <n v="1405573391"/>
    <b v="0"/>
    <x v="48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x v="362"/>
    <x v="113"/>
    <n v="9044"/>
    <x v="0"/>
    <x v="0"/>
    <s v="USD"/>
    <n v="1272828120"/>
    <n v="1268934736"/>
    <b v="0"/>
    <x v="55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x v="363"/>
    <x v="39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  <x v="364"/>
    <d v="2014-06-21T03:59:00"/>
    <x v="3"/>
  </r>
  <r>
    <n v="365"/>
    <s v="A QUEER COUNTRY"/>
    <x v="364"/>
    <x v="36"/>
    <n v="15596"/>
    <x v="0"/>
    <x v="1"/>
    <s v="GBP"/>
    <n v="1393597999"/>
    <n v="1391005999"/>
    <b v="0"/>
    <x v="71"/>
    <b v="1"/>
    <s v="film &amp; video/documentary"/>
    <n v="104"/>
    <n v="239.94"/>
    <x v="0"/>
    <x v="4"/>
    <x v="365"/>
    <d v="2014-02-28T14:33:19"/>
    <x v="3"/>
  </r>
  <r>
    <n v="366"/>
    <s v="A BUSHMAN ODYSSEY"/>
    <x v="365"/>
    <x v="114"/>
    <n v="38500"/>
    <x v="0"/>
    <x v="0"/>
    <s v="USD"/>
    <n v="1337540518"/>
    <n v="1334948518"/>
    <b v="0"/>
    <x v="179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x v="366"/>
    <x v="3"/>
    <n v="10335.01"/>
    <x v="0"/>
    <x v="0"/>
    <s v="USD"/>
    <n v="1367384340"/>
    <n v="1363960278"/>
    <b v="0"/>
    <x v="46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x v="367"/>
    <x v="78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  <x v="368"/>
    <d v="2015-03-15T13:32:02"/>
    <x v="0"/>
  </r>
  <r>
    <n v="369"/>
    <s v="Alpine Zone"/>
    <x v="368"/>
    <x v="115"/>
    <n v="7160.12"/>
    <x v="0"/>
    <x v="0"/>
    <s v="USD"/>
    <n v="1326633269"/>
    <n v="1324041269"/>
    <b v="0"/>
    <x v="15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x v="369"/>
    <x v="31"/>
    <n v="30505"/>
    <x v="0"/>
    <x v="0"/>
    <s v="USD"/>
    <n v="1483729500"/>
    <n v="1481137500"/>
    <b v="0"/>
    <x v="68"/>
    <b v="1"/>
    <s v="film &amp; video/documentary"/>
    <n v="122"/>
    <n v="709.42"/>
    <x v="0"/>
    <x v="4"/>
    <x v="370"/>
    <d v="2017-01-06T19:05:00"/>
    <x v="2"/>
  </r>
  <r>
    <n v="371"/>
    <s v="Unbranded"/>
    <x v="370"/>
    <x v="60"/>
    <n v="171253"/>
    <x v="0"/>
    <x v="0"/>
    <s v="USD"/>
    <n v="1359743139"/>
    <n v="1355855139"/>
    <b v="0"/>
    <x v="181"/>
    <b v="1"/>
    <s v="film &amp; video/documentary"/>
    <n v="114"/>
    <n v="161.26"/>
    <x v="0"/>
    <x v="4"/>
    <x v="371"/>
    <d v="2013-02-01T18:25:39"/>
    <x v="5"/>
  </r>
  <r>
    <n v="372"/>
    <s v="Wild Equus"/>
    <x v="371"/>
    <x v="43"/>
    <n v="376"/>
    <x v="0"/>
    <x v="1"/>
    <s v="GBP"/>
    <n v="1459872000"/>
    <n v="1456408244"/>
    <b v="0"/>
    <x v="82"/>
    <b v="1"/>
    <s v="film &amp; video/documentary"/>
    <n v="125"/>
    <n v="41.78"/>
    <x v="0"/>
    <x v="4"/>
    <x v="372"/>
    <d v="2016-04-05T16:00:00"/>
    <x v="2"/>
  </r>
  <r>
    <n v="373"/>
    <s v="The Boing Heard 'Round the World"/>
    <x v="372"/>
    <x v="51"/>
    <n v="8000"/>
    <x v="0"/>
    <x v="0"/>
    <s v="USD"/>
    <n v="1342648398"/>
    <n v="1340056398"/>
    <b v="0"/>
    <x v="30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x v="373"/>
    <x v="12"/>
    <n v="7839"/>
    <x v="0"/>
    <x v="0"/>
    <s v="USD"/>
    <n v="1316208031"/>
    <n v="1312320031"/>
    <b v="0"/>
    <x v="49"/>
    <b v="1"/>
    <s v="film &amp; video/documentary"/>
    <n v="131"/>
    <n v="45.05"/>
    <x v="0"/>
    <x v="4"/>
    <x v="374"/>
    <d v="2011-09-16T21:20:31"/>
    <x v="6"/>
  </r>
  <r>
    <n v="375"/>
    <s v="Project Reconnect: WHERE WE ARE NOW"/>
    <x v="374"/>
    <x v="2"/>
    <n v="600"/>
    <x v="0"/>
    <x v="0"/>
    <s v="USD"/>
    <n v="1393694280"/>
    <n v="1390088311"/>
    <b v="0"/>
    <x v="25"/>
    <b v="1"/>
    <s v="film &amp; video/documentary"/>
    <n v="120"/>
    <n v="42.86"/>
    <x v="0"/>
    <x v="4"/>
    <x v="375"/>
    <d v="2014-03-01T17:18:00"/>
    <x v="3"/>
  </r>
  <r>
    <n v="376"/>
    <s v="Quintessential: The Journey"/>
    <x v="375"/>
    <x v="116"/>
    <n v="2596"/>
    <x v="0"/>
    <x v="1"/>
    <s v="GBP"/>
    <n v="1472122316"/>
    <n v="1469443916"/>
    <b v="0"/>
    <x v="53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x v="376"/>
    <x v="14"/>
    <n v="13728"/>
    <x v="0"/>
    <x v="0"/>
    <s v="USD"/>
    <n v="1447484460"/>
    <n v="1444888868"/>
    <b v="0"/>
    <x v="182"/>
    <b v="1"/>
    <s v="film &amp; video/documentary"/>
    <n v="114"/>
    <n v="103.22"/>
    <x v="0"/>
    <x v="4"/>
    <x v="377"/>
    <d v="2015-11-14T07:01:00"/>
    <x v="0"/>
  </r>
  <r>
    <n v="378"/>
    <s v="Where is Home?"/>
    <x v="377"/>
    <x v="9"/>
    <n v="3353"/>
    <x v="0"/>
    <x v="5"/>
    <s v="CAD"/>
    <n v="1453765920"/>
    <n v="1451655808"/>
    <b v="0"/>
    <x v="183"/>
    <b v="1"/>
    <s v="film &amp; video/documentary"/>
    <n v="112"/>
    <n v="40.4"/>
    <x v="0"/>
    <x v="4"/>
    <x v="378"/>
    <d v="2016-01-25T23:52:00"/>
    <x v="2"/>
  </r>
  <r>
    <n v="379"/>
    <s v="The Unknowns"/>
    <x v="378"/>
    <x v="36"/>
    <n v="17412"/>
    <x v="0"/>
    <x v="0"/>
    <s v="USD"/>
    <n v="1336062672"/>
    <n v="1332174672"/>
    <b v="0"/>
    <x v="184"/>
    <b v="1"/>
    <s v="film &amp; video/documentary"/>
    <n v="116"/>
    <n v="116.86"/>
    <x v="0"/>
    <x v="4"/>
    <x v="379"/>
    <d v="2012-05-03T16:31:12"/>
    <x v="5"/>
  </r>
  <r>
    <n v="380"/>
    <s v="Steamboat Springs Van Clan"/>
    <x v="379"/>
    <x v="23"/>
    <n v="5660"/>
    <x v="0"/>
    <x v="0"/>
    <s v="USD"/>
    <n v="1453569392"/>
    <n v="1451409392"/>
    <b v="0"/>
    <x v="72"/>
    <b v="1"/>
    <s v="film &amp; video/documentary"/>
    <n v="142"/>
    <n v="115.51"/>
    <x v="0"/>
    <x v="4"/>
    <x v="380"/>
    <d v="2016-01-23T17:16:32"/>
    <x v="0"/>
  </r>
  <r>
    <n v="381"/>
    <s v="Clearwater"/>
    <x v="380"/>
    <x v="31"/>
    <n v="26182.5"/>
    <x v="0"/>
    <x v="0"/>
    <s v="USD"/>
    <n v="1343624400"/>
    <n v="1340642717"/>
    <b v="0"/>
    <x v="140"/>
    <b v="1"/>
    <s v="film &amp; video/documentary"/>
    <n v="105"/>
    <n v="104.31"/>
    <x v="0"/>
    <x v="4"/>
    <x v="381"/>
    <d v="2012-07-30T05:00:00"/>
    <x v="5"/>
  </r>
  <r>
    <n v="382"/>
    <s v="99% Declaration Mini-Doc"/>
    <x v="381"/>
    <x v="20"/>
    <n v="1535"/>
    <x v="0"/>
    <x v="0"/>
    <s v="USD"/>
    <n v="1346950900"/>
    <n v="1345741300"/>
    <b v="0"/>
    <x v="19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x v="382"/>
    <x v="117"/>
    <n v="2065"/>
    <x v="0"/>
    <x v="0"/>
    <s v="USD"/>
    <n v="1400467759"/>
    <n v="1398480559"/>
    <b v="0"/>
    <x v="53"/>
    <b v="1"/>
    <s v="film &amp; video/documentary"/>
    <n v="207"/>
    <n v="43.02"/>
    <x v="0"/>
    <x v="4"/>
    <x v="383"/>
    <d v="2014-05-19T02:49:19"/>
    <x v="3"/>
  </r>
  <r>
    <n v="384"/>
    <s v="Nurse Mare Foals: Born to Die"/>
    <x v="383"/>
    <x v="22"/>
    <n v="22421"/>
    <x v="0"/>
    <x v="0"/>
    <s v="USD"/>
    <n v="1420569947"/>
    <n v="1417977947"/>
    <b v="0"/>
    <x v="185"/>
    <b v="1"/>
    <s v="film &amp; video/documentary"/>
    <n v="112"/>
    <n v="58.54"/>
    <x v="0"/>
    <x v="4"/>
    <x v="384"/>
    <d v="2015-01-06T18:45:47"/>
    <x v="3"/>
  </r>
  <r>
    <n v="385"/>
    <s v="Luke and Jedi"/>
    <x v="384"/>
    <x v="31"/>
    <n v="26495.5"/>
    <x v="0"/>
    <x v="0"/>
    <s v="USD"/>
    <n v="1416582101"/>
    <n v="1413986501"/>
    <b v="0"/>
    <x v="186"/>
    <b v="1"/>
    <s v="film &amp; video/documentary"/>
    <n v="106"/>
    <n v="111.8"/>
    <x v="0"/>
    <x v="4"/>
    <x v="385"/>
    <d v="2014-11-21T15:01:41"/>
    <x v="3"/>
  </r>
  <r>
    <n v="386"/>
    <s v="Submarine: Diving Away From Adulthood"/>
    <x v="385"/>
    <x v="20"/>
    <n v="601"/>
    <x v="0"/>
    <x v="0"/>
    <s v="USD"/>
    <n v="1439246991"/>
    <n v="1437950991"/>
    <b v="0"/>
    <x v="62"/>
    <b v="1"/>
    <s v="film &amp; video/documentary"/>
    <n v="100"/>
    <n v="46.23"/>
    <x v="0"/>
    <x v="4"/>
    <x v="386"/>
    <d v="2015-08-10T22:49:51"/>
    <x v="0"/>
  </r>
  <r>
    <n v="387"/>
    <s v="On the Back of a Tiger"/>
    <x v="386"/>
    <x v="114"/>
    <n v="81316"/>
    <x v="0"/>
    <x v="0"/>
    <s v="USD"/>
    <n v="1439618400"/>
    <n v="1436976858"/>
    <b v="0"/>
    <x v="187"/>
    <b v="1"/>
    <s v="film &amp; video/documentary"/>
    <n v="214"/>
    <n v="144.69"/>
    <x v="0"/>
    <x v="4"/>
    <x v="387"/>
    <d v="2015-08-15T06:00:00"/>
    <x v="0"/>
  </r>
  <r>
    <n v="388"/>
    <s v="Another Man's Treasure documentary"/>
    <x v="387"/>
    <x v="10"/>
    <n v="6308"/>
    <x v="0"/>
    <x v="0"/>
    <s v="USD"/>
    <n v="1469670580"/>
    <n v="1467078580"/>
    <b v="0"/>
    <x v="26"/>
    <b v="1"/>
    <s v="film &amp; video/documentary"/>
    <n v="126"/>
    <n v="88.85"/>
    <x v="0"/>
    <x v="4"/>
    <x v="388"/>
    <d v="2016-07-28T01:49:40"/>
    <x v="2"/>
  </r>
  <r>
    <n v="389"/>
    <s v="The Food Cure"/>
    <x v="388"/>
    <x v="118"/>
    <n v="123444.12"/>
    <x v="0"/>
    <x v="0"/>
    <s v="USD"/>
    <n v="1394233140"/>
    <n v="1391477450"/>
    <b v="0"/>
    <x v="188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x v="389"/>
    <x v="28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x v="390"/>
    <x v="22"/>
    <n v="20122"/>
    <x v="0"/>
    <x v="0"/>
    <s v="USD"/>
    <n v="1324169940"/>
    <n v="1321578051"/>
    <b v="0"/>
    <x v="189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x v="391"/>
    <x v="17"/>
    <n v="18667"/>
    <x v="0"/>
    <x v="0"/>
    <s v="USD"/>
    <n v="1315450800"/>
    <n v="1312823571"/>
    <b v="0"/>
    <x v="190"/>
    <b v="1"/>
    <s v="film &amp; video/documentary"/>
    <n v="101"/>
    <n v="90.62"/>
    <x v="0"/>
    <x v="4"/>
    <x v="392"/>
    <d v="2011-09-08T03:00:00"/>
    <x v="6"/>
  </r>
  <r>
    <n v="393"/>
    <s v="THE PENGUIN COUNTERS Documentary Film"/>
    <x v="392"/>
    <x v="63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x v="393"/>
    <x v="119"/>
    <n v="5259"/>
    <x v="0"/>
    <x v="3"/>
    <s v="EUR"/>
    <n v="1460918282"/>
    <n v="1455737882"/>
    <b v="0"/>
    <x v="133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x v="394"/>
    <x v="3"/>
    <n v="10804.45"/>
    <x v="0"/>
    <x v="0"/>
    <s v="USD"/>
    <n v="1335562320"/>
    <n v="1332452960"/>
    <b v="0"/>
    <x v="192"/>
    <b v="1"/>
    <s v="film &amp; video/documentary"/>
    <n v="108"/>
    <n v="58.72"/>
    <x v="0"/>
    <x v="4"/>
    <x v="395"/>
    <d v="2012-04-27T21:32:00"/>
    <x v="5"/>
  </r>
  <r>
    <n v="396"/>
    <s v="No Act of Ours Film"/>
    <x v="395"/>
    <x v="36"/>
    <n v="16000"/>
    <x v="0"/>
    <x v="0"/>
    <s v="USD"/>
    <n v="1341668006"/>
    <n v="1340372006"/>
    <b v="0"/>
    <x v="193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x v="396"/>
    <x v="120"/>
    <n v="12929.35"/>
    <x v="0"/>
    <x v="0"/>
    <s v="USD"/>
    <n v="1283312640"/>
    <n v="1279651084"/>
    <b v="0"/>
    <x v="194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x v="397"/>
    <x v="51"/>
    <n v="9387"/>
    <x v="0"/>
    <x v="0"/>
    <s v="USD"/>
    <n v="1430334126"/>
    <n v="1426446126"/>
    <b v="0"/>
    <x v="85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x v="398"/>
    <x v="22"/>
    <n v="21361"/>
    <x v="0"/>
    <x v="1"/>
    <s v="GBP"/>
    <n v="1481716800"/>
    <n v="1479070867"/>
    <b v="0"/>
    <x v="1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x v="399"/>
    <x v="3"/>
    <n v="11230.25"/>
    <x v="0"/>
    <x v="0"/>
    <s v="USD"/>
    <n v="1400297400"/>
    <n v="1397661347"/>
    <b v="0"/>
    <x v="95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x v="400"/>
    <x v="63"/>
    <n v="51906"/>
    <x v="0"/>
    <x v="0"/>
    <s v="USD"/>
    <n v="1312747970"/>
    <n v="1310155970"/>
    <b v="0"/>
    <x v="196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x v="401"/>
    <x v="13"/>
    <n v="2833"/>
    <x v="0"/>
    <x v="0"/>
    <s v="USD"/>
    <n v="1446731817"/>
    <n v="1444913817"/>
    <b v="0"/>
    <x v="68"/>
    <b v="1"/>
    <s v="film &amp; video/documentary"/>
    <n v="142"/>
    <n v="65.88"/>
    <x v="0"/>
    <x v="4"/>
    <x v="402"/>
    <d v="2015-11-05T13:56:57"/>
    <x v="0"/>
  </r>
  <r>
    <n v="403"/>
    <s v="MONDO BANANA"/>
    <x v="402"/>
    <x v="10"/>
    <n v="5263"/>
    <x v="0"/>
    <x v="0"/>
    <s v="USD"/>
    <n v="1312960080"/>
    <n v="1308900441"/>
    <b v="0"/>
    <x v="16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x v="403"/>
    <x v="19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  <x v="404"/>
    <d v="2014-02-05T23:04:00"/>
    <x v="3"/>
  </r>
  <r>
    <n v="405"/>
    <s v="The Healing Effect Movie"/>
    <x v="404"/>
    <x v="121"/>
    <n v="3036"/>
    <x v="0"/>
    <x v="0"/>
    <s v="USD"/>
    <n v="1394071339"/>
    <n v="1391479339"/>
    <b v="0"/>
    <x v="165"/>
    <b v="1"/>
    <s v="film &amp; video/documentary"/>
    <n v="108"/>
    <n v="55.2"/>
    <x v="0"/>
    <x v="4"/>
    <x v="405"/>
    <d v="2014-03-06T02:02:19"/>
    <x v="3"/>
  </r>
  <r>
    <n v="406"/>
    <s v="The Desert River Bends"/>
    <x v="405"/>
    <x v="70"/>
    <n v="3015.73"/>
    <x v="0"/>
    <x v="0"/>
    <s v="USD"/>
    <n v="1304920740"/>
    <n v="1301975637"/>
    <b v="0"/>
    <x v="2"/>
    <b v="1"/>
    <s v="film &amp; video/documentary"/>
    <n v="108"/>
    <n v="86.16"/>
    <x v="0"/>
    <x v="4"/>
    <x v="406"/>
    <d v="2011-05-09T05:59:00"/>
    <x v="6"/>
  </r>
  <r>
    <n v="407"/>
    <s v="Haymarket Documentary"/>
    <x v="406"/>
    <x v="13"/>
    <n v="2031"/>
    <x v="0"/>
    <x v="0"/>
    <s v="USD"/>
    <n v="1321739650"/>
    <n v="1316552050"/>
    <b v="0"/>
    <x v="19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x v="407"/>
    <x v="12"/>
    <n v="6086.26"/>
    <x v="0"/>
    <x v="0"/>
    <s v="USD"/>
    <n v="1383676790"/>
    <n v="1380217190"/>
    <b v="0"/>
    <x v="44"/>
    <b v="1"/>
    <s v="film &amp; video/documentary"/>
    <n v="101"/>
    <n v="160.16"/>
    <x v="0"/>
    <x v="4"/>
    <x v="408"/>
    <d v="2013-11-05T18:39:50"/>
    <x v="4"/>
  </r>
  <r>
    <n v="409"/>
    <s v="The Lost Generation"/>
    <x v="408"/>
    <x v="2"/>
    <n v="684"/>
    <x v="0"/>
    <x v="1"/>
    <s v="GBP"/>
    <n v="1469220144"/>
    <n v="1466628144"/>
    <b v="0"/>
    <x v="41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x v="409"/>
    <x v="28"/>
    <n v="1283"/>
    <x v="0"/>
    <x v="5"/>
    <s v="CAD"/>
    <n v="1434670397"/>
    <n v="1429486397"/>
    <b v="0"/>
    <x v="63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x v="410"/>
    <x v="11"/>
    <n v="30315"/>
    <x v="0"/>
    <x v="0"/>
    <s v="USD"/>
    <n v="1387688400"/>
    <n v="1384920804"/>
    <b v="0"/>
    <x v="198"/>
    <b v="1"/>
    <s v="film &amp; video/documentary"/>
    <n v="101"/>
    <n v="125.79"/>
    <x v="0"/>
    <x v="4"/>
    <x v="411"/>
    <d v="2013-12-22T05:00:00"/>
    <x v="4"/>
  </r>
  <r>
    <n v="412"/>
    <s v="Southern Oregon VS. LNG"/>
    <x v="411"/>
    <x v="30"/>
    <n v="3171"/>
    <x v="0"/>
    <x v="0"/>
    <s v="USD"/>
    <n v="1343238578"/>
    <n v="1341856178"/>
    <b v="0"/>
    <x v="165"/>
    <b v="1"/>
    <s v="film &amp; video/documentary"/>
    <n v="127"/>
    <n v="57.65"/>
    <x v="0"/>
    <x v="4"/>
    <x v="412"/>
    <d v="2012-07-25T17:49:38"/>
    <x v="5"/>
  </r>
  <r>
    <n v="413"/>
    <s v="Through the Fire: Rebuilding Somalia"/>
    <x v="412"/>
    <x v="122"/>
    <n v="13451"/>
    <x v="0"/>
    <x v="0"/>
    <s v="USD"/>
    <n v="1342731811"/>
    <n v="1340139811"/>
    <b v="0"/>
    <x v="199"/>
    <b v="1"/>
    <s v="film &amp; video/documentary"/>
    <n v="105"/>
    <n v="78.66"/>
    <x v="0"/>
    <x v="4"/>
    <x v="413"/>
    <d v="2012-07-19T21:03:31"/>
    <x v="5"/>
  </r>
  <r>
    <n v="414"/>
    <s v="thisisstuttering: A Documentary"/>
    <x v="413"/>
    <x v="17"/>
    <n v="19028"/>
    <x v="0"/>
    <x v="0"/>
    <s v="USD"/>
    <n v="1381541465"/>
    <n v="1378949465"/>
    <b v="0"/>
    <x v="200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x v="414"/>
    <x v="123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x v="415"/>
    <x v="28"/>
    <n v="1202.17"/>
    <x v="0"/>
    <x v="0"/>
    <s v="USD"/>
    <n v="1391851831"/>
    <n v="1389259831"/>
    <b v="0"/>
    <x v="20"/>
    <b v="1"/>
    <s v="film &amp; video/documentary"/>
    <n v="120"/>
    <n v="48.09"/>
    <x v="0"/>
    <x v="4"/>
    <x v="416"/>
    <d v="2014-02-08T09:30:31"/>
    <x v="3"/>
  </r>
  <r>
    <n v="417"/>
    <s v="Cycle of Life"/>
    <x v="416"/>
    <x v="124"/>
    <n v="10526"/>
    <x v="0"/>
    <x v="0"/>
    <s v="USD"/>
    <n v="1365395580"/>
    <n v="1364426260"/>
    <b v="0"/>
    <x v="47"/>
    <b v="1"/>
    <s v="film &amp; video/documentary"/>
    <n v="100"/>
    <n v="202.42"/>
    <x v="0"/>
    <x v="4"/>
    <x v="417"/>
    <d v="2013-04-08T04:33:00"/>
    <x v="4"/>
  </r>
  <r>
    <n v="418"/>
    <s v="Swim for the Reef"/>
    <x v="417"/>
    <x v="125"/>
    <n v="22542"/>
    <x v="0"/>
    <x v="0"/>
    <s v="USD"/>
    <n v="1437633997"/>
    <n v="1435041997"/>
    <b v="0"/>
    <x v="201"/>
    <b v="1"/>
    <s v="film &amp; video/documentary"/>
    <n v="101"/>
    <n v="216.75"/>
    <x v="0"/>
    <x v="4"/>
    <x v="418"/>
    <d v="2015-07-23T06:46:37"/>
    <x v="0"/>
  </r>
  <r>
    <n v="419"/>
    <s v="BEYOND LOCAL"/>
    <x v="418"/>
    <x v="6"/>
    <n v="8035"/>
    <x v="0"/>
    <x v="0"/>
    <s v="USD"/>
    <n v="1372536787"/>
    <n v="1367352787"/>
    <b v="0"/>
    <x v="196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x v="419"/>
    <x v="126"/>
    <n v="14.5"/>
    <x v="2"/>
    <x v="0"/>
    <s v="USD"/>
    <n v="1394772031"/>
    <n v="1392183631"/>
    <b v="0"/>
    <x v="83"/>
    <b v="0"/>
    <s v="film &amp; video/animation"/>
    <n v="0"/>
    <n v="4.83"/>
    <x v="0"/>
    <x v="5"/>
    <x v="420"/>
    <d v="2014-03-14T04:40:31"/>
    <x v="3"/>
  </r>
  <r>
    <n v="421"/>
    <s v="The monster Inside"/>
    <x v="420"/>
    <x v="36"/>
    <n v="301"/>
    <x v="2"/>
    <x v="0"/>
    <s v="USD"/>
    <n v="1440157656"/>
    <n v="1434973656"/>
    <b v="0"/>
    <x v="79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x v="421"/>
    <x v="79"/>
    <n v="430"/>
    <x v="2"/>
    <x v="0"/>
    <s v="USD"/>
    <n v="1410416097"/>
    <n v="1407824097"/>
    <b v="0"/>
    <x v="8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x v="422"/>
    <x v="22"/>
    <n v="153"/>
    <x v="2"/>
    <x v="0"/>
    <s v="USD"/>
    <n v="1370470430"/>
    <n v="1367878430"/>
    <b v="0"/>
    <x v="62"/>
    <b v="0"/>
    <s v="film &amp; video/animation"/>
    <n v="1"/>
    <n v="11.77"/>
    <x v="0"/>
    <x v="5"/>
    <x v="423"/>
    <d v="2013-06-05T22:13:50"/>
    <x v="4"/>
  </r>
  <r>
    <n v="424"/>
    <s v="Drowning -Short animated Film"/>
    <x v="423"/>
    <x v="9"/>
    <n v="203.9"/>
    <x v="2"/>
    <x v="0"/>
    <s v="USD"/>
    <n v="1332748899"/>
    <n v="1327568499"/>
    <b v="0"/>
    <x v="81"/>
    <b v="0"/>
    <s v="film &amp; video/animation"/>
    <n v="7"/>
    <n v="40.78"/>
    <x v="0"/>
    <x v="5"/>
    <x v="424"/>
    <d v="2012-03-26T08:01:39"/>
    <x v="5"/>
  </r>
  <r>
    <n v="425"/>
    <s v="Patch Bo - Organic toons"/>
    <x v="424"/>
    <x v="63"/>
    <n v="6"/>
    <x v="2"/>
    <x v="0"/>
    <s v="USD"/>
    <n v="1448660404"/>
    <n v="1443472804"/>
    <b v="0"/>
    <x v="84"/>
    <b v="0"/>
    <s v="film &amp; video/animation"/>
    <n v="0"/>
    <n v="3"/>
    <x v="0"/>
    <x v="5"/>
    <x v="425"/>
    <d v="2015-11-27T21:40:04"/>
    <x v="0"/>
  </r>
  <r>
    <n v="426"/>
    <s v="Dewey Does 110 Animation"/>
    <x v="425"/>
    <x v="3"/>
    <n v="133"/>
    <x v="2"/>
    <x v="0"/>
    <s v="USD"/>
    <n v="1456851914"/>
    <n v="1454259914"/>
    <b v="0"/>
    <x v="22"/>
    <b v="0"/>
    <s v="film &amp; video/animation"/>
    <n v="1"/>
    <n v="16.63"/>
    <x v="0"/>
    <x v="5"/>
    <x v="426"/>
    <d v="2016-03-01T17:05:14"/>
    <x v="2"/>
  </r>
  <r>
    <n v="427"/>
    <s v="Hard Times Charles Video Book"/>
    <x v="426"/>
    <x v="115"/>
    <n v="0"/>
    <x v="2"/>
    <x v="0"/>
    <s v="USD"/>
    <n v="1445540340"/>
    <n v="1444340940"/>
    <b v="0"/>
    <x v="78"/>
    <b v="0"/>
    <s v="film &amp; video/animation"/>
    <n v="0"/>
    <n v="0"/>
    <x v="0"/>
    <x v="5"/>
    <x v="427"/>
    <d v="2015-10-22T18:59:00"/>
    <x v="0"/>
  </r>
  <r>
    <n v="428"/>
    <s v="Little Clay Bible - Zacchaeus"/>
    <x v="427"/>
    <x v="14"/>
    <n v="676"/>
    <x v="2"/>
    <x v="0"/>
    <s v="USD"/>
    <n v="1402956000"/>
    <n v="1400523845"/>
    <b v="0"/>
    <x v="62"/>
    <b v="0"/>
    <s v="film &amp; video/animation"/>
    <n v="6"/>
    <n v="52"/>
    <x v="0"/>
    <x v="5"/>
    <x v="428"/>
    <d v="2014-06-16T22:00:00"/>
    <x v="3"/>
  </r>
  <r>
    <n v="429"/>
    <s v="THE FUTURE"/>
    <x v="428"/>
    <x v="10"/>
    <n v="0"/>
    <x v="2"/>
    <x v="0"/>
    <s v="USD"/>
    <n v="1259297940"/>
    <n v="1252964282"/>
    <b v="0"/>
    <x v="78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x v="429"/>
    <x v="28"/>
    <n v="24"/>
    <x v="2"/>
    <x v="0"/>
    <s v="USD"/>
    <n v="1378866867"/>
    <n v="1377570867"/>
    <b v="0"/>
    <x v="81"/>
    <b v="0"/>
    <s v="film &amp; video/animation"/>
    <n v="2"/>
    <n v="4.8"/>
    <x v="0"/>
    <x v="5"/>
    <x v="430"/>
    <d v="2013-09-11T02:34:27"/>
    <x v="4"/>
  </r>
  <r>
    <n v="431"/>
    <s v="Bump in the road short stop motion animation"/>
    <x v="430"/>
    <x v="9"/>
    <n v="415"/>
    <x v="2"/>
    <x v="1"/>
    <s v="GBP"/>
    <n v="1467752083"/>
    <n v="1465160083"/>
    <b v="0"/>
    <x v="22"/>
    <b v="0"/>
    <s v="film &amp; video/animation"/>
    <n v="14"/>
    <n v="51.88"/>
    <x v="0"/>
    <x v="5"/>
    <x v="431"/>
    <d v="2016-07-05T20:54:43"/>
    <x v="2"/>
  </r>
  <r>
    <n v="432"/>
    <s v="The Zombie Next Door"/>
    <x v="431"/>
    <x v="12"/>
    <n v="570"/>
    <x v="2"/>
    <x v="0"/>
    <s v="USD"/>
    <n v="1445448381"/>
    <n v="1440264381"/>
    <b v="0"/>
    <x v="22"/>
    <b v="0"/>
    <s v="film &amp; video/animation"/>
    <n v="10"/>
    <n v="71.25"/>
    <x v="0"/>
    <x v="5"/>
    <x v="432"/>
    <d v="2015-10-21T17:26:21"/>
    <x v="0"/>
  </r>
  <r>
    <n v="433"/>
    <s v="Le Legend of le Dragon Slayers"/>
    <x v="432"/>
    <x v="9"/>
    <n v="0"/>
    <x v="2"/>
    <x v="0"/>
    <s v="USD"/>
    <n v="1444576022"/>
    <n v="1439392022"/>
    <b v="0"/>
    <x v="78"/>
    <b v="0"/>
    <s v="film &amp; video/animation"/>
    <n v="0"/>
    <n v="0"/>
    <x v="0"/>
    <x v="5"/>
    <x v="433"/>
    <d v="2015-10-11T15:07:02"/>
    <x v="0"/>
  </r>
  <r>
    <n v="434"/>
    <s v="Trumpy and Viola take to the Big Apple"/>
    <x v="433"/>
    <x v="3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  <x v="4"/>
  </r>
  <r>
    <n v="435"/>
    <s v="Planet Earth Superheroes"/>
    <x v="434"/>
    <x v="74"/>
    <n v="3"/>
    <x v="2"/>
    <x v="0"/>
    <s v="USD"/>
    <n v="1379094980"/>
    <n v="1376502980"/>
    <b v="0"/>
    <x v="83"/>
    <b v="0"/>
    <s v="film &amp; video/animation"/>
    <n v="0"/>
    <n v="1"/>
    <x v="0"/>
    <x v="5"/>
    <x v="435"/>
    <d v="2013-09-13T17:56:20"/>
    <x v="4"/>
  </r>
  <r>
    <n v="436"/>
    <s v="Blinky"/>
    <x v="435"/>
    <x v="28"/>
    <n v="0"/>
    <x v="2"/>
    <x v="0"/>
    <s v="USD"/>
    <n v="1375260113"/>
    <n v="1372668113"/>
    <b v="0"/>
    <x v="78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x v="436"/>
    <x v="39"/>
    <n v="0"/>
    <x v="2"/>
    <x v="5"/>
    <s v="CAD"/>
    <n v="1475912326"/>
    <n v="1470728326"/>
    <b v="0"/>
    <x v="78"/>
    <b v="0"/>
    <s v="film &amp; video/animation"/>
    <n v="0"/>
    <n v="0"/>
    <x v="0"/>
    <x v="5"/>
    <x v="437"/>
    <d v="2016-10-08T07:38:46"/>
    <x v="2"/>
  </r>
  <r>
    <n v="438"/>
    <s v="In Game: The Animated Series"/>
    <x v="437"/>
    <x v="22"/>
    <n v="1876"/>
    <x v="2"/>
    <x v="0"/>
    <s v="USD"/>
    <n v="1447830958"/>
    <n v="1445235358"/>
    <b v="0"/>
    <x v="202"/>
    <b v="0"/>
    <s v="film &amp; video/animation"/>
    <n v="9"/>
    <n v="170.55"/>
    <x v="0"/>
    <x v="5"/>
    <x v="438"/>
    <d v="2015-11-18T07:15:58"/>
    <x v="0"/>
  </r>
  <r>
    <n v="439"/>
    <s v="Starting a cartoon series"/>
    <x v="438"/>
    <x v="52"/>
    <n v="0"/>
    <x v="2"/>
    <x v="0"/>
    <s v="USD"/>
    <n v="1413569818"/>
    <n v="1412705818"/>
    <b v="0"/>
    <x v="78"/>
    <b v="0"/>
    <s v="film &amp; video/animation"/>
    <n v="0"/>
    <n v="0"/>
    <x v="0"/>
    <x v="5"/>
    <x v="439"/>
    <d v="2014-10-17T18:16:58"/>
    <x v="3"/>
  </r>
  <r>
    <n v="440"/>
    <s v="Consumed"/>
    <x v="439"/>
    <x v="10"/>
    <n v="5"/>
    <x v="2"/>
    <x v="0"/>
    <s v="USD"/>
    <n v="1458859153"/>
    <n v="1456270753"/>
    <b v="0"/>
    <x v="29"/>
    <b v="0"/>
    <s v="film &amp; video/animation"/>
    <n v="0"/>
    <n v="5"/>
    <x v="0"/>
    <x v="5"/>
    <x v="440"/>
    <d v="2016-03-24T22:39:13"/>
    <x v="2"/>
  </r>
  <r>
    <n v="441"/>
    <s v="Wolf Squad Lego Stop Motion"/>
    <x v="440"/>
    <x v="44"/>
    <n v="0"/>
    <x v="2"/>
    <x v="1"/>
    <s v="GBP"/>
    <n v="1383418996"/>
    <n v="1380826996"/>
    <b v="0"/>
    <x v="78"/>
    <b v="0"/>
    <s v="film &amp; video/animation"/>
    <n v="0"/>
    <n v="0"/>
    <x v="0"/>
    <x v="5"/>
    <x v="441"/>
    <d v="2013-11-02T19:03:16"/>
    <x v="4"/>
  </r>
  <r>
    <n v="442"/>
    <s v="The Paranormal Idiot"/>
    <x v="441"/>
    <x v="73"/>
    <n v="6691"/>
    <x v="2"/>
    <x v="0"/>
    <s v="USD"/>
    <n v="1424380783"/>
    <n v="1421788783"/>
    <b v="0"/>
    <x v="57"/>
    <b v="0"/>
    <s v="film &amp; video/animation"/>
    <n v="39"/>
    <n v="393.59"/>
    <x v="0"/>
    <x v="5"/>
    <x v="442"/>
    <d v="2015-02-19T21:19:43"/>
    <x v="0"/>
  </r>
  <r>
    <n v="443"/>
    <s v="Bad Teddy Studios"/>
    <x v="442"/>
    <x v="3"/>
    <n v="10"/>
    <x v="2"/>
    <x v="5"/>
    <s v="CAD"/>
    <n v="1391991701"/>
    <n v="1389399701"/>
    <b v="0"/>
    <x v="84"/>
    <b v="0"/>
    <s v="film &amp; video/animation"/>
    <n v="0"/>
    <n v="5"/>
    <x v="0"/>
    <x v="5"/>
    <x v="443"/>
    <d v="2014-02-10T00:21:41"/>
    <x v="3"/>
  </r>
  <r>
    <n v="444"/>
    <s v="Discovering the Other Woman"/>
    <x v="443"/>
    <x v="28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x v="444"/>
    <x v="127"/>
    <n v="2"/>
    <x v="2"/>
    <x v="0"/>
    <s v="USD"/>
    <n v="1432195375"/>
    <n v="1430899375"/>
    <b v="0"/>
    <x v="84"/>
    <b v="0"/>
    <s v="film &amp; video/animation"/>
    <n v="0"/>
    <n v="1"/>
    <x v="0"/>
    <x v="5"/>
    <x v="445"/>
    <d v="2015-05-21T08:02:55"/>
    <x v="0"/>
  </r>
  <r>
    <n v="446"/>
    <s v="DisChord"/>
    <x v="445"/>
    <x v="124"/>
    <n v="766"/>
    <x v="2"/>
    <x v="0"/>
    <s v="USD"/>
    <n v="1425434420"/>
    <n v="1422842420"/>
    <b v="0"/>
    <x v="38"/>
    <b v="0"/>
    <s v="film &amp; video/animation"/>
    <n v="7"/>
    <n v="47.88"/>
    <x v="0"/>
    <x v="5"/>
    <x v="446"/>
    <d v="2015-03-04T02:00:20"/>
    <x v="0"/>
  </r>
  <r>
    <n v="447"/>
    <s v="Fat Rich Bastards Animated videos"/>
    <x v="446"/>
    <x v="11"/>
    <n v="5"/>
    <x v="2"/>
    <x v="1"/>
    <s v="GBP"/>
    <n v="1364041163"/>
    <n v="1361884763"/>
    <b v="0"/>
    <x v="29"/>
    <b v="0"/>
    <s v="film &amp; video/animation"/>
    <n v="0"/>
    <n v="5"/>
    <x v="0"/>
    <x v="5"/>
    <x v="447"/>
    <d v="2013-03-23T12:19:23"/>
    <x v="4"/>
  </r>
  <r>
    <n v="448"/>
    <s v="The Last Mice"/>
    <x v="447"/>
    <x v="30"/>
    <n v="82.01"/>
    <x v="2"/>
    <x v="0"/>
    <s v="USD"/>
    <n v="1400091095"/>
    <n v="1398363095"/>
    <b v="0"/>
    <x v="80"/>
    <b v="0"/>
    <s v="film &amp; video/animation"/>
    <n v="3"/>
    <n v="20.5"/>
    <x v="0"/>
    <x v="5"/>
    <x v="448"/>
    <d v="2014-05-14T18:11:35"/>
    <x v="3"/>
  </r>
  <r>
    <n v="449"/>
    <s v="Shell &amp; Paddy"/>
    <x v="448"/>
    <x v="13"/>
    <n v="45"/>
    <x v="2"/>
    <x v="1"/>
    <s v="GBP"/>
    <n v="1382017085"/>
    <n v="1379425085"/>
    <b v="0"/>
    <x v="81"/>
    <b v="0"/>
    <s v="film &amp; video/animation"/>
    <n v="2"/>
    <n v="9"/>
    <x v="0"/>
    <x v="5"/>
    <x v="449"/>
    <d v="2013-10-17T13:38:05"/>
    <x v="4"/>
  </r>
  <r>
    <n v="450"/>
    <s v="DreamAfrica"/>
    <x v="449"/>
    <x v="63"/>
    <n v="396"/>
    <x v="2"/>
    <x v="0"/>
    <s v="USD"/>
    <n v="1392417800"/>
    <n v="1389825800"/>
    <b v="0"/>
    <x v="63"/>
    <b v="0"/>
    <s v="film &amp; video/animation"/>
    <n v="1"/>
    <n v="56.57"/>
    <x v="0"/>
    <x v="5"/>
    <x v="450"/>
    <d v="2014-02-14T22:43:20"/>
    <x v="3"/>
  </r>
  <r>
    <n v="451"/>
    <s v="The Gangbangers"/>
    <x v="450"/>
    <x v="22"/>
    <n v="0"/>
    <x v="2"/>
    <x v="0"/>
    <s v="USD"/>
    <n v="1390669791"/>
    <n v="1388077791"/>
    <b v="0"/>
    <x v="78"/>
    <b v="0"/>
    <s v="film &amp; video/animation"/>
    <n v="0"/>
    <n v="0"/>
    <x v="0"/>
    <x v="5"/>
    <x v="451"/>
    <d v="2014-01-25T17:09:51"/>
    <x v="4"/>
  </r>
  <r>
    <n v="452"/>
    <s v="Lost in the Shadows"/>
    <x v="451"/>
    <x v="47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  <x v="0"/>
  </r>
  <r>
    <n v="453"/>
    <s v="Jamboni Brothers Pizza Pilot"/>
    <x v="452"/>
    <x v="128"/>
    <n v="26"/>
    <x v="2"/>
    <x v="0"/>
    <s v="USD"/>
    <n v="1424375279"/>
    <n v="1422992879"/>
    <b v="0"/>
    <x v="84"/>
    <b v="0"/>
    <s v="film &amp; video/animation"/>
    <n v="0"/>
    <n v="13"/>
    <x v="0"/>
    <x v="5"/>
    <x v="453"/>
    <d v="2015-02-19T19:47:59"/>
    <x v="0"/>
  </r>
  <r>
    <n v="454"/>
    <s v="Super Hi-Speed Road Strikers"/>
    <x v="453"/>
    <x v="3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  <x v="454"/>
    <d v="2014-11-26T13:14:00"/>
    <x v="3"/>
  </r>
  <r>
    <n v="455"/>
    <s v="The FunBunch Cartoon!!!"/>
    <x v="454"/>
    <x v="99"/>
    <n v="45"/>
    <x v="2"/>
    <x v="0"/>
    <s v="USD"/>
    <n v="1334622660"/>
    <n v="1330733022"/>
    <b v="0"/>
    <x v="84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x v="455"/>
    <x v="129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  <x v="456"/>
    <d v="2013-10-22T03:59:00"/>
    <x v="4"/>
  </r>
  <r>
    <n v="457"/>
    <s v="phenix heart 3D animation"/>
    <x v="456"/>
    <x v="22"/>
    <n v="0"/>
    <x v="2"/>
    <x v="5"/>
    <s v="CAD"/>
    <n v="1408213512"/>
    <n v="1405621512"/>
    <b v="0"/>
    <x v="78"/>
    <b v="0"/>
    <s v="film &amp; video/animation"/>
    <n v="0"/>
    <n v="0"/>
    <x v="0"/>
    <x v="5"/>
    <x v="457"/>
    <d v="2014-08-16T18:25:12"/>
    <x v="3"/>
  </r>
  <r>
    <n v="458"/>
    <s v="DE_dust2: Hacker's Wrath"/>
    <x v="457"/>
    <x v="3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x v="458"/>
    <x v="130"/>
    <n v="25"/>
    <x v="2"/>
    <x v="0"/>
    <s v="USD"/>
    <n v="1321201327"/>
    <n v="1316013727"/>
    <b v="0"/>
    <x v="29"/>
    <b v="0"/>
    <s v="film &amp; video/animation"/>
    <n v="0"/>
    <n v="25"/>
    <x v="0"/>
    <x v="5"/>
    <x v="459"/>
    <d v="2011-11-13T16:22:07"/>
    <x v="6"/>
  </r>
  <r>
    <n v="460"/>
    <s v="Darwin's Kiss"/>
    <x v="459"/>
    <x v="0"/>
    <n v="25"/>
    <x v="2"/>
    <x v="0"/>
    <s v="USD"/>
    <n v="1401595200"/>
    <n v="1398862875"/>
    <b v="0"/>
    <x v="84"/>
    <b v="0"/>
    <s v="film &amp; video/animation"/>
    <n v="0"/>
    <n v="12.5"/>
    <x v="0"/>
    <x v="5"/>
    <x v="460"/>
    <d v="2014-06-01T04:00:00"/>
    <x v="3"/>
  </r>
  <r>
    <n v="461"/>
    <s v="Machinima film project : Open 24/7"/>
    <x v="460"/>
    <x v="131"/>
    <n v="0"/>
    <x v="2"/>
    <x v="1"/>
    <s v="GBP"/>
    <n v="1370204367"/>
    <n v="1368476367"/>
    <b v="0"/>
    <x v="78"/>
    <b v="0"/>
    <s v="film &amp; video/animation"/>
    <n v="0"/>
    <n v="0"/>
    <x v="0"/>
    <x v="5"/>
    <x v="461"/>
    <d v="2013-06-02T20:19:27"/>
    <x v="4"/>
  </r>
  <r>
    <n v="462"/>
    <s v="THE FORGOTTEN LAND"/>
    <x v="461"/>
    <x v="57"/>
    <n v="0"/>
    <x v="2"/>
    <x v="0"/>
    <s v="USD"/>
    <n v="1312945341"/>
    <n v="1307761341"/>
    <b v="0"/>
    <x v="78"/>
    <b v="0"/>
    <s v="film &amp; video/animation"/>
    <n v="0"/>
    <n v="0"/>
    <x v="0"/>
    <x v="5"/>
    <x v="462"/>
    <d v="2011-08-10T03:02:21"/>
    <x v="6"/>
  </r>
  <r>
    <n v="463"/>
    <s v="Tuskegee Redtails"/>
    <x v="462"/>
    <x v="56"/>
    <n v="1250"/>
    <x v="2"/>
    <x v="0"/>
    <s v="USD"/>
    <n v="1316883753"/>
    <n v="1311699753"/>
    <b v="0"/>
    <x v="202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x v="463"/>
    <x v="132"/>
    <n v="1"/>
    <x v="2"/>
    <x v="12"/>
    <s v="EUR"/>
    <n v="1463602935"/>
    <n v="1461874935"/>
    <b v="0"/>
    <x v="29"/>
    <b v="0"/>
    <s v="film &amp; video/animation"/>
    <n v="0"/>
    <n v="1"/>
    <x v="0"/>
    <x v="5"/>
    <x v="464"/>
    <d v="2016-05-18T20:22:15"/>
    <x v="2"/>
  </r>
  <r>
    <n v="465"/>
    <s v="&quot;Amp&quot; A Story About a Robot"/>
    <x v="464"/>
    <x v="133"/>
    <n v="138"/>
    <x v="2"/>
    <x v="0"/>
    <s v="USD"/>
    <n v="1403837574"/>
    <n v="1402455174"/>
    <b v="0"/>
    <x v="22"/>
    <b v="0"/>
    <s v="film &amp; video/animation"/>
    <n v="27"/>
    <n v="17.25"/>
    <x v="0"/>
    <x v="5"/>
    <x v="465"/>
    <d v="2014-06-27T02:52:54"/>
    <x v="3"/>
  </r>
  <r>
    <n v="466"/>
    <s v="The Legend Of The Crimson Knight"/>
    <x v="465"/>
    <x v="3"/>
    <n v="76"/>
    <x v="2"/>
    <x v="0"/>
    <s v="USD"/>
    <n v="1347057464"/>
    <n v="1344465464"/>
    <b v="0"/>
    <x v="81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x v="466"/>
    <x v="22"/>
    <n v="4315"/>
    <x v="2"/>
    <x v="0"/>
    <s v="USD"/>
    <n v="1348849134"/>
    <n v="1344961134"/>
    <b v="0"/>
    <x v="70"/>
    <b v="0"/>
    <s v="film &amp; video/animation"/>
    <n v="22"/>
    <n v="110.64"/>
    <x v="0"/>
    <x v="5"/>
    <x v="467"/>
    <d v="2012-09-28T16:18:54"/>
    <x v="5"/>
  </r>
  <r>
    <n v="468"/>
    <s v="Storyville: Return of the Vodou Queen"/>
    <x v="467"/>
    <x v="51"/>
    <n v="0"/>
    <x v="2"/>
    <x v="0"/>
    <s v="USD"/>
    <n v="1341978665"/>
    <n v="1336795283"/>
    <b v="0"/>
    <x v="78"/>
    <b v="0"/>
    <s v="film &amp; video/animation"/>
    <n v="0"/>
    <n v="0"/>
    <x v="0"/>
    <x v="5"/>
    <x v="468"/>
    <d v="2012-07-11T03:51:05"/>
    <x v="5"/>
  </r>
  <r>
    <n v="469"/>
    <s v="Dreamland PERSONALISED Animated Shorts Film"/>
    <x v="468"/>
    <x v="12"/>
    <n v="0"/>
    <x v="2"/>
    <x v="1"/>
    <s v="GBP"/>
    <n v="1409960724"/>
    <n v="1404776724"/>
    <b v="0"/>
    <x v="78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x v="469"/>
    <x v="10"/>
    <n v="51"/>
    <x v="2"/>
    <x v="0"/>
    <s v="USD"/>
    <n v="1389844800"/>
    <n v="1385524889"/>
    <b v="0"/>
    <x v="84"/>
    <b v="0"/>
    <s v="film &amp; video/animation"/>
    <n v="1"/>
    <n v="25.5"/>
    <x v="0"/>
    <x v="5"/>
    <x v="470"/>
    <d v="2014-01-16T04:00:00"/>
    <x v="4"/>
  </r>
  <r>
    <n v="471"/>
    <s v="Red Origins"/>
    <x v="470"/>
    <x v="56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x v="471"/>
    <x v="134"/>
    <n v="141"/>
    <x v="2"/>
    <x v="0"/>
    <s v="USD"/>
    <n v="1408831718"/>
    <n v="1406239718"/>
    <b v="0"/>
    <x v="81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x v="472"/>
    <x v="11"/>
    <n v="861"/>
    <x v="2"/>
    <x v="0"/>
    <s v="USD"/>
    <n v="1410972319"/>
    <n v="1408380319"/>
    <b v="0"/>
    <x v="25"/>
    <b v="0"/>
    <s v="film &amp; video/animation"/>
    <n v="3"/>
    <n v="61.5"/>
    <x v="0"/>
    <x v="5"/>
    <x v="473"/>
    <d v="2014-09-17T16:45:19"/>
    <x v="3"/>
  </r>
  <r>
    <n v="474"/>
    <s v="TAO Mr. Fantastic!!"/>
    <x v="473"/>
    <x v="126"/>
    <n v="1"/>
    <x v="2"/>
    <x v="0"/>
    <s v="USD"/>
    <n v="1487318029"/>
    <n v="1484726029"/>
    <b v="0"/>
    <x v="29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x v="474"/>
    <x v="13"/>
    <n v="0"/>
    <x v="2"/>
    <x v="0"/>
    <s v="USD"/>
    <n v="1430877843"/>
    <n v="1428285843"/>
    <b v="0"/>
    <x v="78"/>
    <b v="0"/>
    <s v="film &amp; video/animation"/>
    <n v="0"/>
    <n v="0"/>
    <x v="0"/>
    <x v="5"/>
    <x v="475"/>
    <d v="2015-05-06T02:04:03"/>
    <x v="0"/>
  </r>
  <r>
    <n v="476"/>
    <s v="Sight Word Music Videos"/>
    <x v="475"/>
    <x v="135"/>
    <n v="4906.59"/>
    <x v="2"/>
    <x v="0"/>
    <s v="USD"/>
    <n v="1401767940"/>
    <n v="1398727441"/>
    <b v="0"/>
    <x v="204"/>
    <b v="0"/>
    <s v="film &amp; video/animation"/>
    <n v="2"/>
    <n v="39.57"/>
    <x v="0"/>
    <x v="5"/>
    <x v="476"/>
    <d v="2014-06-03T03:59:00"/>
    <x v="3"/>
  </r>
  <r>
    <n v="477"/>
    <s v="Hymn of Unity"/>
    <x v="476"/>
    <x v="15"/>
    <n v="0"/>
    <x v="2"/>
    <x v="0"/>
    <s v="USD"/>
    <n v="1337371334"/>
    <n v="1332187334"/>
    <b v="0"/>
    <x v="78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x v="477"/>
    <x v="3"/>
    <n v="0"/>
    <x v="2"/>
    <x v="0"/>
    <s v="USD"/>
    <n v="1427921509"/>
    <n v="1425333109"/>
    <b v="0"/>
    <x v="78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x v="478"/>
    <x v="36"/>
    <n v="4884"/>
    <x v="2"/>
    <x v="0"/>
    <s v="USD"/>
    <n v="1416566835"/>
    <n v="1411379235"/>
    <b v="0"/>
    <x v="165"/>
    <b v="0"/>
    <s v="film &amp; video/animation"/>
    <n v="33"/>
    <n v="88.8"/>
    <x v="0"/>
    <x v="5"/>
    <x v="479"/>
    <d v="2014-11-21T10:47:15"/>
    <x v="3"/>
  </r>
  <r>
    <n v="480"/>
    <s v="The CafÃ©"/>
    <x v="479"/>
    <x v="79"/>
    <n v="7764"/>
    <x v="2"/>
    <x v="0"/>
    <s v="USD"/>
    <n v="1376049615"/>
    <n v="1373457615"/>
    <b v="0"/>
    <x v="205"/>
    <b v="0"/>
    <s v="film &amp; video/animation"/>
    <n v="19"/>
    <n v="55.46"/>
    <x v="0"/>
    <x v="5"/>
    <x v="480"/>
    <d v="2013-08-09T12:00:15"/>
    <x v="4"/>
  </r>
  <r>
    <n v="481"/>
    <s v="ERA"/>
    <x v="480"/>
    <x v="11"/>
    <n v="1830"/>
    <x v="2"/>
    <x v="0"/>
    <s v="USD"/>
    <n v="1349885289"/>
    <n v="1347293289"/>
    <b v="0"/>
    <x v="64"/>
    <b v="0"/>
    <s v="film &amp; video/animation"/>
    <n v="6"/>
    <n v="87.14"/>
    <x v="0"/>
    <x v="5"/>
    <x v="481"/>
    <d v="2012-10-10T16:08:09"/>
    <x v="5"/>
  </r>
  <r>
    <n v="482"/>
    <s v="Animated Stand-up Routines Shenanigans"/>
    <x v="481"/>
    <x v="3"/>
    <n v="10"/>
    <x v="2"/>
    <x v="0"/>
    <s v="USD"/>
    <n v="1460644440"/>
    <n v="1458336690"/>
    <b v="0"/>
    <x v="29"/>
    <b v="0"/>
    <s v="film &amp; video/animation"/>
    <n v="0"/>
    <n v="10"/>
    <x v="0"/>
    <x v="5"/>
    <x v="482"/>
    <d v="2016-04-14T14:34:00"/>
    <x v="2"/>
  </r>
  <r>
    <n v="483"/>
    <s v="Misri Bunch: Names of Allah series 2"/>
    <x v="482"/>
    <x v="36"/>
    <n v="7530"/>
    <x v="2"/>
    <x v="1"/>
    <s v="GBP"/>
    <n v="1359434672"/>
    <n v="1354250672"/>
    <b v="0"/>
    <x v="206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x v="483"/>
    <x v="58"/>
    <n v="149"/>
    <x v="2"/>
    <x v="1"/>
    <s v="GBP"/>
    <n v="1446766372"/>
    <n v="1443220372"/>
    <b v="0"/>
    <x v="202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x v="484"/>
    <x v="136"/>
    <n v="8315.01"/>
    <x v="2"/>
    <x v="1"/>
    <s v="GBP"/>
    <n v="1368792499"/>
    <n v="1366200499"/>
    <b v="0"/>
    <x v="207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x v="485"/>
    <x v="137"/>
    <n v="50"/>
    <x v="2"/>
    <x v="2"/>
    <s v="AUD"/>
    <n v="1401662239"/>
    <n v="1399070239"/>
    <b v="0"/>
    <x v="29"/>
    <b v="0"/>
    <s v="film &amp; video/animation"/>
    <n v="0"/>
    <n v="50"/>
    <x v="0"/>
    <x v="5"/>
    <x v="486"/>
    <d v="2014-06-01T22:37:19"/>
    <x v="3"/>
  </r>
  <r>
    <n v="487"/>
    <s v="The Adventures of Daryl and Straight Man"/>
    <x v="486"/>
    <x v="63"/>
    <n v="0"/>
    <x v="2"/>
    <x v="5"/>
    <s v="CAD"/>
    <n v="1482678994"/>
    <n v="1477491394"/>
    <b v="0"/>
    <x v="78"/>
    <b v="0"/>
    <s v="film &amp; video/animation"/>
    <n v="0"/>
    <n v="0"/>
    <x v="0"/>
    <x v="5"/>
    <x v="487"/>
    <d v="2016-12-25T15:16:34"/>
    <x v="2"/>
  </r>
  <r>
    <n v="488"/>
    <s v="City Animals independent cartoon series"/>
    <x v="487"/>
    <x v="14"/>
    <n v="0"/>
    <x v="2"/>
    <x v="0"/>
    <s v="USD"/>
    <n v="1483924700"/>
    <n v="1481332700"/>
    <b v="0"/>
    <x v="78"/>
    <b v="0"/>
    <s v="film &amp; video/animation"/>
    <n v="0"/>
    <n v="0"/>
    <x v="0"/>
    <x v="5"/>
    <x v="488"/>
    <d v="2017-01-09T01:18:20"/>
    <x v="2"/>
  </r>
  <r>
    <n v="489"/>
    <s v="THE GUINEAS SHOW"/>
    <x v="488"/>
    <x v="138"/>
    <n v="215"/>
    <x v="2"/>
    <x v="0"/>
    <s v="USD"/>
    <n v="1325763180"/>
    <n v="1323084816"/>
    <b v="0"/>
    <x v="83"/>
    <b v="0"/>
    <s v="film &amp; video/animation"/>
    <n v="0"/>
    <n v="71.67"/>
    <x v="0"/>
    <x v="5"/>
    <x v="489"/>
    <d v="2012-01-05T11:33:00"/>
    <x v="6"/>
  </r>
  <r>
    <n v="490"/>
    <s v="PROJECT IS CANCELLED"/>
    <x v="489"/>
    <x v="28"/>
    <n v="0"/>
    <x v="2"/>
    <x v="0"/>
    <s v="USD"/>
    <n v="1345677285"/>
    <n v="1343085285"/>
    <b v="0"/>
    <x v="78"/>
    <b v="0"/>
    <s v="film &amp; video/animation"/>
    <n v="0"/>
    <n v="0"/>
    <x v="0"/>
    <x v="5"/>
    <x v="490"/>
    <d v="2012-08-22T23:14:45"/>
    <x v="5"/>
  </r>
  <r>
    <n v="491"/>
    <s v="Guess What? Gus"/>
    <x v="490"/>
    <x v="3"/>
    <n v="0"/>
    <x v="2"/>
    <x v="0"/>
    <s v="USD"/>
    <n v="1453937699"/>
    <n v="1451345699"/>
    <b v="0"/>
    <x v="78"/>
    <b v="0"/>
    <s v="film &amp; video/animation"/>
    <n v="0"/>
    <n v="0"/>
    <x v="0"/>
    <x v="5"/>
    <x v="491"/>
    <d v="2016-01-27T23:34:59"/>
    <x v="0"/>
  </r>
  <r>
    <n v="492"/>
    <s v="Project: eXelcius - Next Generation Movie"/>
    <x v="491"/>
    <x v="139"/>
    <n v="0"/>
    <x v="2"/>
    <x v="11"/>
    <s v="SEK"/>
    <n v="1476319830"/>
    <n v="1471135830"/>
    <b v="0"/>
    <x v="78"/>
    <b v="0"/>
    <s v="film &amp; video/animation"/>
    <n v="0"/>
    <n v="0"/>
    <x v="0"/>
    <x v="5"/>
    <x v="492"/>
    <d v="2016-10-13T00:50:30"/>
    <x v="2"/>
  </r>
  <r>
    <n v="493"/>
    <s v="Joc Barrera The Chupacabra Hunter"/>
    <x v="492"/>
    <x v="11"/>
    <n v="0"/>
    <x v="2"/>
    <x v="1"/>
    <s v="GBP"/>
    <n v="1432142738"/>
    <n v="1429550738"/>
    <b v="0"/>
    <x v="78"/>
    <b v="0"/>
    <s v="film &amp; video/animation"/>
    <n v="0"/>
    <n v="0"/>
    <x v="0"/>
    <x v="5"/>
    <x v="493"/>
    <d v="2015-05-20T17:25:38"/>
    <x v="0"/>
  </r>
  <r>
    <n v="494"/>
    <s v="The Grigori"/>
    <x v="493"/>
    <x v="22"/>
    <n v="31"/>
    <x v="2"/>
    <x v="0"/>
    <s v="USD"/>
    <n v="1404356400"/>
    <n v="1402343765"/>
    <b v="0"/>
    <x v="83"/>
    <b v="0"/>
    <s v="film &amp; video/animation"/>
    <n v="0"/>
    <n v="10.33"/>
    <x v="0"/>
    <x v="5"/>
    <x v="494"/>
    <d v="2014-07-03T03:00:00"/>
    <x v="3"/>
  </r>
  <r>
    <n v="495"/>
    <s v="Average Heroes pilot"/>
    <x v="494"/>
    <x v="39"/>
    <n v="0"/>
    <x v="2"/>
    <x v="0"/>
    <s v="USD"/>
    <n v="1437076305"/>
    <n v="1434484305"/>
    <b v="0"/>
    <x v="78"/>
    <b v="0"/>
    <s v="film &amp; video/animation"/>
    <n v="0"/>
    <n v="0"/>
    <x v="0"/>
    <x v="5"/>
    <x v="495"/>
    <d v="2015-07-16T19:51:45"/>
    <x v="0"/>
  </r>
  <r>
    <n v="496"/>
    <s v="Airships and Anatasia: The Movie"/>
    <x v="495"/>
    <x v="127"/>
    <n v="1"/>
    <x v="2"/>
    <x v="0"/>
    <s v="USD"/>
    <n v="1392070874"/>
    <n v="1386886874"/>
    <b v="0"/>
    <x v="29"/>
    <b v="0"/>
    <s v="film &amp; video/animation"/>
    <n v="0"/>
    <n v="1"/>
    <x v="0"/>
    <x v="5"/>
    <x v="496"/>
    <d v="2014-02-10T22:21:14"/>
    <x v="4"/>
  </r>
  <r>
    <n v="497"/>
    <s v="Galaxy Probe Kids"/>
    <x v="496"/>
    <x v="140"/>
    <n v="30"/>
    <x v="2"/>
    <x v="0"/>
    <s v="USD"/>
    <n v="1419483600"/>
    <n v="1414889665"/>
    <b v="0"/>
    <x v="83"/>
    <b v="0"/>
    <s v="film &amp; video/animation"/>
    <n v="1"/>
    <n v="10"/>
    <x v="0"/>
    <x v="5"/>
    <x v="497"/>
    <d v="2014-12-25T05:00:00"/>
    <x v="3"/>
  </r>
  <r>
    <n v="498"/>
    <s v="ANGAL TENTARA and The Root of All Evil"/>
    <x v="497"/>
    <x v="141"/>
    <n v="2994"/>
    <x v="2"/>
    <x v="0"/>
    <s v="USD"/>
    <n v="1324664249"/>
    <n v="1321035449"/>
    <b v="0"/>
    <x v="19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x v="498"/>
    <x v="22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x v="499"/>
    <x v="115"/>
    <n v="215"/>
    <x v="2"/>
    <x v="0"/>
    <s v="USD"/>
    <n v="1273356960"/>
    <n v="1268255751"/>
    <b v="0"/>
    <x v="80"/>
    <b v="0"/>
    <s v="film &amp; video/animation"/>
    <n v="3"/>
    <n v="53.75"/>
    <x v="0"/>
    <x v="5"/>
    <x v="500"/>
    <d v="2010-05-08T22:16:00"/>
    <x v="7"/>
  </r>
  <r>
    <n v="501"/>
    <s v="World War 4"/>
    <x v="500"/>
    <x v="3"/>
    <n v="0"/>
    <x v="2"/>
    <x v="0"/>
    <s v="USD"/>
    <n v="1310189851"/>
    <n v="1307597851"/>
    <b v="0"/>
    <x v="78"/>
    <b v="0"/>
    <s v="film &amp; video/animation"/>
    <n v="0"/>
    <n v="0"/>
    <x v="0"/>
    <x v="5"/>
    <x v="501"/>
    <d v="2011-07-09T05:37:31"/>
    <x v="6"/>
  </r>
  <r>
    <n v="502"/>
    <s v="Strawberry Bowl"/>
    <x v="501"/>
    <x v="22"/>
    <n v="230"/>
    <x v="2"/>
    <x v="0"/>
    <s v="USD"/>
    <n v="1332073025"/>
    <n v="1329484625"/>
    <b v="0"/>
    <x v="80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x v="502"/>
    <x v="115"/>
    <n v="114"/>
    <x v="2"/>
    <x v="1"/>
    <s v="GBP"/>
    <n v="1421498303"/>
    <n v="1418906303"/>
    <b v="0"/>
    <x v="82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x v="503"/>
    <x v="142"/>
    <n v="335"/>
    <x v="2"/>
    <x v="0"/>
    <s v="USD"/>
    <n v="1334097387"/>
    <n v="1328916987"/>
    <b v="0"/>
    <x v="81"/>
    <b v="0"/>
    <s v="film &amp; video/animation"/>
    <n v="1"/>
    <n v="67"/>
    <x v="0"/>
    <x v="5"/>
    <x v="504"/>
    <d v="2012-04-10T22:36:27"/>
    <x v="5"/>
  </r>
  <r>
    <n v="505"/>
    <s v="MY4FACES THE ANIMATED MOVIE"/>
    <x v="504"/>
    <x v="14"/>
    <n v="52"/>
    <x v="2"/>
    <x v="0"/>
    <s v="USD"/>
    <n v="1451010086"/>
    <n v="1447122086"/>
    <b v="0"/>
    <x v="25"/>
    <b v="0"/>
    <s v="film &amp; video/animation"/>
    <n v="0"/>
    <n v="3.71"/>
    <x v="0"/>
    <x v="5"/>
    <x v="505"/>
    <d v="2015-12-25T02:21:26"/>
    <x v="0"/>
  </r>
  <r>
    <n v="506"/>
    <s v="Age of Spirit: The Battle in Heaven"/>
    <x v="505"/>
    <x v="61"/>
    <n v="250"/>
    <x v="2"/>
    <x v="0"/>
    <s v="USD"/>
    <n v="1376140520"/>
    <n v="1373548520"/>
    <b v="0"/>
    <x v="29"/>
    <b v="0"/>
    <s v="film &amp; video/animation"/>
    <n v="0"/>
    <n v="250"/>
    <x v="0"/>
    <x v="5"/>
    <x v="506"/>
    <d v="2013-08-10T13:15:20"/>
    <x v="4"/>
  </r>
  <r>
    <n v="507"/>
    <s v="Code Monkeys"/>
    <x v="506"/>
    <x v="22"/>
    <n v="640"/>
    <x v="2"/>
    <x v="0"/>
    <s v="USD"/>
    <n v="1350687657"/>
    <n v="1346799657"/>
    <b v="0"/>
    <x v="73"/>
    <b v="0"/>
    <s v="film &amp; video/animation"/>
    <n v="3"/>
    <n v="64"/>
    <x v="0"/>
    <x v="5"/>
    <x v="507"/>
    <d v="2012-10-19T23:00:57"/>
    <x v="5"/>
  </r>
  <r>
    <n v="508"/>
    <s v="Heroes Faith II (Superior Soldier)"/>
    <x v="507"/>
    <x v="63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x v="508"/>
    <x v="10"/>
    <n v="10"/>
    <x v="2"/>
    <x v="1"/>
    <s v="GBP"/>
    <n v="1435504170"/>
    <n v="1432912170"/>
    <b v="0"/>
    <x v="29"/>
    <b v="0"/>
    <s v="film &amp; video/animation"/>
    <n v="0"/>
    <n v="10"/>
    <x v="0"/>
    <x v="5"/>
    <x v="509"/>
    <d v="2015-06-28T15:09:30"/>
    <x v="0"/>
  </r>
  <r>
    <n v="510"/>
    <s v="TPI Episode 2: Doomsday Dean"/>
    <x v="509"/>
    <x v="32"/>
    <n v="0"/>
    <x v="2"/>
    <x v="0"/>
    <s v="USD"/>
    <n v="1456805639"/>
    <n v="1454213639"/>
    <b v="0"/>
    <x v="78"/>
    <b v="0"/>
    <s v="film &amp; video/animation"/>
    <n v="0"/>
    <n v="0"/>
    <x v="0"/>
    <x v="5"/>
    <x v="510"/>
    <d v="2016-03-01T04:13:59"/>
    <x v="2"/>
  </r>
  <r>
    <n v="511"/>
    <s v="Stuck On An Eyeland"/>
    <x v="510"/>
    <x v="1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  <x v="4"/>
  </r>
  <r>
    <n v="512"/>
    <s v="Otherkin The Animated Series"/>
    <x v="511"/>
    <x v="6"/>
    <n v="11"/>
    <x v="2"/>
    <x v="0"/>
    <s v="USD"/>
    <n v="1479667727"/>
    <n v="1475776127"/>
    <b v="0"/>
    <x v="84"/>
    <b v="0"/>
    <s v="film &amp; video/animation"/>
    <n v="0"/>
    <n v="5.5"/>
    <x v="0"/>
    <x v="5"/>
    <x v="512"/>
    <d v="2016-11-20T18:48:47"/>
    <x v="2"/>
  </r>
  <r>
    <n v="513"/>
    <s v="Paradigm Spiral - The Animated Series"/>
    <x v="512"/>
    <x v="63"/>
    <n v="6962"/>
    <x v="2"/>
    <x v="0"/>
    <s v="USD"/>
    <n v="1471244400"/>
    <n v="1467387705"/>
    <b v="0"/>
    <x v="32"/>
    <b v="0"/>
    <s v="film &amp; video/animation"/>
    <n v="14"/>
    <n v="102.38"/>
    <x v="0"/>
    <x v="5"/>
    <x v="513"/>
    <d v="2016-08-15T07:00:00"/>
    <x v="2"/>
  </r>
  <r>
    <n v="514"/>
    <s v="I'm Sticking With You."/>
    <x v="513"/>
    <x v="15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x v="514"/>
    <x v="143"/>
    <n v="24651"/>
    <x v="2"/>
    <x v="0"/>
    <s v="USD"/>
    <n v="1451389601"/>
    <n v="1447933601"/>
    <b v="0"/>
    <x v="69"/>
    <b v="0"/>
    <s v="film &amp; video/animation"/>
    <n v="25"/>
    <n v="725.03"/>
    <x v="0"/>
    <x v="5"/>
    <x v="515"/>
    <d v="2015-12-29T11:46:41"/>
    <x v="0"/>
  </r>
  <r>
    <n v="516"/>
    <s v="Shipmates"/>
    <x v="515"/>
    <x v="10"/>
    <n v="0"/>
    <x v="2"/>
    <x v="1"/>
    <s v="GBP"/>
    <n v="1432752080"/>
    <n v="1427568080"/>
    <b v="0"/>
    <x v="78"/>
    <b v="0"/>
    <s v="film &amp; video/animation"/>
    <n v="0"/>
    <n v="0"/>
    <x v="0"/>
    <x v="5"/>
    <x v="516"/>
    <d v="2015-05-27T18:41:20"/>
    <x v="0"/>
  </r>
  <r>
    <n v="517"/>
    <s v="Honeybee: The Animated Series Trailer"/>
    <x v="516"/>
    <x v="36"/>
    <n v="205"/>
    <x v="2"/>
    <x v="0"/>
    <s v="USD"/>
    <n v="1486046761"/>
    <n v="1483454761"/>
    <b v="0"/>
    <x v="83"/>
    <b v="0"/>
    <s v="film &amp; video/animation"/>
    <n v="1"/>
    <n v="68.33"/>
    <x v="0"/>
    <x v="5"/>
    <x v="517"/>
    <d v="2017-02-02T14:46:01"/>
    <x v="1"/>
  </r>
  <r>
    <n v="518"/>
    <s v="Somorrah"/>
    <x v="517"/>
    <x v="144"/>
    <n v="0"/>
    <x v="2"/>
    <x v="0"/>
    <s v="USD"/>
    <n v="1441550760"/>
    <n v="1438958824"/>
    <b v="0"/>
    <x v="78"/>
    <b v="0"/>
    <s v="film &amp; video/animation"/>
    <n v="0"/>
    <n v="0"/>
    <x v="0"/>
    <x v="5"/>
    <x v="518"/>
    <d v="2015-09-06T14:46:00"/>
    <x v="0"/>
  </r>
  <r>
    <n v="519"/>
    <s v="M dot Strange's &quot;I am Nightmare&quot;"/>
    <x v="518"/>
    <x v="145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  <x v="519"/>
    <d v="2012-12-05T09:23:41"/>
    <x v="5"/>
  </r>
  <r>
    <n v="520"/>
    <s v="Darktales The Play"/>
    <x v="519"/>
    <x v="10"/>
    <n v="5105"/>
    <x v="0"/>
    <x v="1"/>
    <s v="GBP"/>
    <n v="1449766261"/>
    <n v="1447174261"/>
    <b v="0"/>
    <x v="69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x v="520"/>
    <x v="10"/>
    <n v="5232"/>
    <x v="0"/>
    <x v="0"/>
    <s v="USD"/>
    <n v="1477976340"/>
    <n v="1475460819"/>
    <b v="0"/>
    <x v="66"/>
    <b v="1"/>
    <s v="theater/plays"/>
    <n v="105"/>
    <n v="93.43"/>
    <x v="1"/>
    <x v="6"/>
    <x v="521"/>
    <d v="2016-11-01T04:59:00"/>
    <x v="2"/>
  </r>
  <r>
    <n v="522"/>
    <s v="COMPASS PLAYERS"/>
    <x v="521"/>
    <x v="9"/>
    <n v="3440"/>
    <x v="0"/>
    <x v="0"/>
    <s v="USD"/>
    <n v="1458518325"/>
    <n v="1456793925"/>
    <b v="0"/>
    <x v="162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x v="522"/>
    <x v="10"/>
    <n v="6030"/>
    <x v="0"/>
    <x v="0"/>
    <s v="USD"/>
    <n v="1442805076"/>
    <n v="1440213076"/>
    <b v="0"/>
    <x v="87"/>
    <b v="1"/>
    <s v="theater/plays"/>
    <n v="121"/>
    <n v="71.790000000000006"/>
    <x v="1"/>
    <x v="6"/>
    <x v="523"/>
    <d v="2015-09-21T03:11:16"/>
    <x v="0"/>
  </r>
  <r>
    <n v="524"/>
    <s v="Zero Down"/>
    <x v="523"/>
    <x v="8"/>
    <n v="3803.55"/>
    <x v="0"/>
    <x v="1"/>
    <s v="GBP"/>
    <n v="1464801169"/>
    <n v="1462209169"/>
    <b v="0"/>
    <x v="208"/>
    <b v="1"/>
    <s v="theater/plays"/>
    <n v="109"/>
    <n v="29.26"/>
    <x v="1"/>
    <x v="6"/>
    <x v="524"/>
    <d v="2016-06-01T17:12:49"/>
    <x v="2"/>
  </r>
  <r>
    <n v="525"/>
    <s v="EUPHORIA! A New Play by John Corigliano"/>
    <x v="524"/>
    <x v="14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  <x v="3"/>
  </r>
  <r>
    <n v="526"/>
    <s v="Victory by Madicken Malm"/>
    <x v="525"/>
    <x v="15"/>
    <n v="1710"/>
    <x v="0"/>
    <x v="1"/>
    <s v="GBP"/>
    <n v="1438966800"/>
    <n v="1436278344"/>
    <b v="0"/>
    <x v="23"/>
    <b v="1"/>
    <s v="theater/plays"/>
    <n v="114"/>
    <n v="74.349999999999994"/>
    <x v="1"/>
    <x v="6"/>
    <x v="526"/>
    <d v="2015-08-07T17:00:00"/>
    <x v="0"/>
  </r>
  <r>
    <n v="527"/>
    <s v="Omega Kids - a new play"/>
    <x v="526"/>
    <x v="3"/>
    <n v="10085"/>
    <x v="0"/>
    <x v="0"/>
    <s v="USD"/>
    <n v="1487347500"/>
    <n v="1484715366"/>
    <b v="0"/>
    <x v="150"/>
    <b v="1"/>
    <s v="theater/plays"/>
    <n v="101"/>
    <n v="63.83"/>
    <x v="1"/>
    <x v="6"/>
    <x v="527"/>
    <d v="2017-02-17T16:05:00"/>
    <x v="1"/>
  </r>
  <r>
    <n v="528"/>
    <s v="Devastated No Matter What"/>
    <x v="527"/>
    <x v="146"/>
    <n v="1330"/>
    <x v="0"/>
    <x v="0"/>
    <s v="USD"/>
    <n v="1434921600"/>
    <n v="1433109907"/>
    <b v="0"/>
    <x v="209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x v="528"/>
    <x v="38"/>
    <n v="1565"/>
    <x v="0"/>
    <x v="5"/>
    <s v="CAD"/>
    <n v="1484110800"/>
    <n v="1482281094"/>
    <b v="0"/>
    <x v="59"/>
    <b v="1"/>
    <s v="theater/plays"/>
    <n v="130"/>
    <n v="86.94"/>
    <x v="1"/>
    <x v="6"/>
    <x v="529"/>
    <d v="2017-01-11T05:00:00"/>
    <x v="2"/>
  </r>
  <r>
    <n v="530"/>
    <s v="Corners Grove"/>
    <x v="529"/>
    <x v="147"/>
    <n v="3670"/>
    <x v="0"/>
    <x v="0"/>
    <s v="USD"/>
    <n v="1435111200"/>
    <n v="1433254268"/>
    <b v="0"/>
    <x v="60"/>
    <b v="1"/>
    <s v="theater/plays"/>
    <n v="108"/>
    <n v="126.55"/>
    <x v="1"/>
    <x v="6"/>
    <x v="530"/>
    <d v="2015-06-24T02:00:00"/>
    <x v="0"/>
  </r>
  <r>
    <n v="531"/>
    <s v="COMPASS PLAYERS presents SYLVIA by A. R. Gurney"/>
    <x v="530"/>
    <x v="23"/>
    <n v="4000"/>
    <x v="0"/>
    <x v="0"/>
    <s v="USD"/>
    <n v="1481957940"/>
    <n v="1478050429"/>
    <b v="0"/>
    <x v="162"/>
    <b v="1"/>
    <s v="theater/plays"/>
    <n v="100"/>
    <n v="129.03"/>
    <x v="1"/>
    <x v="6"/>
    <x v="531"/>
    <d v="2016-12-17T06:59:00"/>
    <x v="2"/>
  </r>
  <r>
    <n v="532"/>
    <s v="Walken On Sunshine"/>
    <x v="531"/>
    <x v="3"/>
    <n v="12325"/>
    <x v="0"/>
    <x v="0"/>
    <s v="USD"/>
    <n v="1463098208"/>
    <n v="1460506208"/>
    <b v="0"/>
    <x v="210"/>
    <b v="1"/>
    <s v="theater/plays"/>
    <n v="123"/>
    <n v="71.239999999999995"/>
    <x v="1"/>
    <x v="6"/>
    <x v="532"/>
    <d v="2016-05-13T00:10:08"/>
    <x v="2"/>
  </r>
  <r>
    <n v="533"/>
    <s v="Foresight"/>
    <x v="532"/>
    <x v="13"/>
    <n v="2004"/>
    <x v="0"/>
    <x v="1"/>
    <s v="GBP"/>
    <n v="1463394365"/>
    <n v="1461320765"/>
    <b v="0"/>
    <x v="5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x v="533"/>
    <x v="36"/>
    <n v="15700"/>
    <x v="0"/>
    <x v="10"/>
    <s v="NOK"/>
    <n v="1446418800"/>
    <n v="1443036470"/>
    <b v="0"/>
    <x v="53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x v="534"/>
    <x v="13"/>
    <n v="2050"/>
    <x v="0"/>
    <x v="1"/>
    <s v="GBP"/>
    <n v="1483707905"/>
    <n v="1481115905"/>
    <b v="0"/>
    <x v="211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x v="535"/>
    <x v="126"/>
    <n v="3902.5"/>
    <x v="0"/>
    <x v="1"/>
    <s v="GBP"/>
    <n v="1438624800"/>
    <n v="1435133807"/>
    <b v="0"/>
    <x v="70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x v="536"/>
    <x v="13"/>
    <n v="2410"/>
    <x v="0"/>
    <x v="0"/>
    <s v="USD"/>
    <n v="1446665191"/>
    <n v="1444069591"/>
    <b v="0"/>
    <x v="211"/>
    <b v="1"/>
    <s v="theater/plays"/>
    <n v="121"/>
    <n v="40.85"/>
    <x v="1"/>
    <x v="6"/>
    <x v="537"/>
    <d v="2015-11-04T19:26:31"/>
    <x v="0"/>
  </r>
  <r>
    <n v="538"/>
    <s v="Shakespeare Orange County's HAMLET: Match This!"/>
    <x v="537"/>
    <x v="10"/>
    <n v="15121"/>
    <x v="0"/>
    <x v="0"/>
    <s v="USD"/>
    <n v="1463166263"/>
    <n v="1460574263"/>
    <b v="0"/>
    <x v="65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x v="538"/>
    <x v="2"/>
    <n v="503.22"/>
    <x v="0"/>
    <x v="1"/>
    <s v="GBP"/>
    <n v="1467681107"/>
    <n v="1465866707"/>
    <b v="0"/>
    <x v="9"/>
    <b v="1"/>
    <s v="theater/plays"/>
    <n v="101"/>
    <n v="25.16"/>
    <x v="1"/>
    <x v="6"/>
    <x v="539"/>
    <d v="2016-07-05T01:11:47"/>
    <x v="2"/>
  </r>
  <r>
    <n v="540"/>
    <s v="hap's- Whats the program?"/>
    <x v="539"/>
    <x v="36"/>
    <n v="1"/>
    <x v="2"/>
    <x v="0"/>
    <s v="USD"/>
    <n v="1423078606"/>
    <n v="1420486606"/>
    <b v="0"/>
    <x v="29"/>
    <b v="0"/>
    <s v="technology/web"/>
    <n v="0"/>
    <n v="1"/>
    <x v="2"/>
    <x v="7"/>
    <x v="540"/>
    <d v="2015-02-04T19:36:46"/>
    <x v="0"/>
  </r>
  <r>
    <n v="541"/>
    <s v="Deviations"/>
    <x v="540"/>
    <x v="37"/>
    <n v="25"/>
    <x v="2"/>
    <x v="0"/>
    <s v="USD"/>
    <n v="1446080834"/>
    <n v="1443488834"/>
    <b v="0"/>
    <x v="29"/>
    <b v="0"/>
    <s v="technology/web"/>
    <n v="1"/>
    <n v="25"/>
    <x v="2"/>
    <x v="7"/>
    <x v="541"/>
    <d v="2015-10-29T01:07:14"/>
    <x v="0"/>
  </r>
  <r>
    <n v="542"/>
    <s v="Chronicles - History by us, as we tell it, as we share it"/>
    <x v="541"/>
    <x v="65"/>
    <n v="1"/>
    <x v="2"/>
    <x v="0"/>
    <s v="USD"/>
    <n v="1462293716"/>
    <n v="1457113316"/>
    <b v="0"/>
    <x v="29"/>
    <b v="0"/>
    <s v="technology/web"/>
    <n v="0"/>
    <n v="1"/>
    <x v="2"/>
    <x v="7"/>
    <x v="542"/>
    <d v="2016-05-03T16:41:56"/>
    <x v="2"/>
  </r>
  <r>
    <n v="543"/>
    <s v="Allergy Friendly Restaurant Finder and Review Site"/>
    <x v="542"/>
    <x v="29"/>
    <n v="70"/>
    <x v="2"/>
    <x v="2"/>
    <s v="AUD"/>
    <n v="1414807962"/>
    <n v="1412215962"/>
    <b v="0"/>
    <x v="84"/>
    <b v="0"/>
    <s v="technology/web"/>
    <n v="0"/>
    <n v="35"/>
    <x v="2"/>
    <x v="7"/>
    <x v="543"/>
    <d v="2014-11-01T02:12:42"/>
    <x v="3"/>
  </r>
  <r>
    <n v="544"/>
    <s v="Favowear - Shopping for your favorite clothes made simple"/>
    <x v="543"/>
    <x v="2"/>
    <n v="6"/>
    <x v="2"/>
    <x v="0"/>
    <s v="USD"/>
    <n v="1467647160"/>
    <n v="1465055160"/>
    <b v="0"/>
    <x v="84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x v="544"/>
    <x v="63"/>
    <n v="13692"/>
    <x v="2"/>
    <x v="6"/>
    <s v="EUR"/>
    <n v="1447600389"/>
    <n v="1444140789"/>
    <b v="0"/>
    <x v="69"/>
    <b v="0"/>
    <s v="technology/web"/>
    <n v="27"/>
    <n v="402.71"/>
    <x v="2"/>
    <x v="7"/>
    <x v="545"/>
    <d v="2015-11-15T15:13:09"/>
    <x v="0"/>
  </r>
  <r>
    <n v="546"/>
    <s v="Lift Up Missions a Global Christian Online Platform"/>
    <x v="545"/>
    <x v="127"/>
    <n v="52"/>
    <x v="2"/>
    <x v="0"/>
    <s v="USD"/>
    <n v="1445097715"/>
    <n v="1441209715"/>
    <b v="0"/>
    <x v="84"/>
    <b v="0"/>
    <s v="technology/web"/>
    <n v="0"/>
    <n v="26"/>
    <x v="2"/>
    <x v="7"/>
    <x v="546"/>
    <d v="2015-10-17T16:01:55"/>
    <x v="0"/>
  </r>
  <r>
    <n v="547"/>
    <s v="Secure Email and Document sharing"/>
    <x v="546"/>
    <x v="51"/>
    <n v="0"/>
    <x v="2"/>
    <x v="1"/>
    <s v="GBP"/>
    <n v="1455122564"/>
    <n v="1452530564"/>
    <b v="0"/>
    <x v="78"/>
    <b v="0"/>
    <s v="technology/web"/>
    <n v="0"/>
    <n v="0"/>
    <x v="2"/>
    <x v="7"/>
    <x v="547"/>
    <d v="2016-02-10T16:42:44"/>
    <x v="2"/>
  </r>
  <r>
    <n v="548"/>
    <s v="Langwiser - video lessons with native speaking teachers"/>
    <x v="547"/>
    <x v="3"/>
    <n v="9"/>
    <x v="2"/>
    <x v="1"/>
    <s v="GBP"/>
    <n v="1446154848"/>
    <n v="1443562848"/>
    <b v="0"/>
    <x v="29"/>
    <b v="0"/>
    <s v="technology/web"/>
    <n v="0"/>
    <n v="9"/>
    <x v="2"/>
    <x v="7"/>
    <x v="548"/>
    <d v="2015-10-29T21:40:48"/>
    <x v="0"/>
  </r>
  <r>
    <n v="549"/>
    <s v="Keyup.in - The gaming community that gives back."/>
    <x v="548"/>
    <x v="30"/>
    <n v="68"/>
    <x v="2"/>
    <x v="1"/>
    <s v="GBP"/>
    <n v="1436368622"/>
    <n v="1433776622"/>
    <b v="0"/>
    <x v="22"/>
    <b v="0"/>
    <s v="technology/web"/>
    <n v="3"/>
    <n v="8.5"/>
    <x v="2"/>
    <x v="7"/>
    <x v="549"/>
    <d v="2015-07-08T15:17:02"/>
    <x v="0"/>
  </r>
  <r>
    <n v="550"/>
    <s v="Business &amp; Event Directory in Kingston, Ontario"/>
    <x v="549"/>
    <x v="10"/>
    <n v="35"/>
    <x v="2"/>
    <x v="5"/>
    <s v="CAD"/>
    <n v="1485838800"/>
    <n v="1484756245"/>
    <b v="0"/>
    <x v="80"/>
    <b v="0"/>
    <s v="technology/web"/>
    <n v="1"/>
    <n v="8.75"/>
    <x v="2"/>
    <x v="7"/>
    <x v="550"/>
    <d v="2017-01-31T05:00:00"/>
    <x v="1"/>
  </r>
  <r>
    <n v="551"/>
    <s v="ALIBI X Nation - The Digital Black Wall Street"/>
    <x v="550"/>
    <x v="96"/>
    <n v="3781"/>
    <x v="2"/>
    <x v="0"/>
    <s v="USD"/>
    <n v="1438451580"/>
    <n v="1434609424"/>
    <b v="0"/>
    <x v="33"/>
    <b v="0"/>
    <s v="technology/web"/>
    <n v="5"/>
    <n v="135.04"/>
    <x v="2"/>
    <x v="7"/>
    <x v="551"/>
    <d v="2015-08-01T17:53:00"/>
    <x v="0"/>
  </r>
  <r>
    <n v="552"/>
    <s v="Spinnable Social Media"/>
    <x v="551"/>
    <x v="101"/>
    <n v="0"/>
    <x v="2"/>
    <x v="5"/>
    <s v="CAD"/>
    <n v="1452350896"/>
    <n v="1447166896"/>
    <b v="0"/>
    <x v="78"/>
    <b v="0"/>
    <s v="technology/web"/>
    <n v="0"/>
    <n v="0"/>
    <x v="2"/>
    <x v="7"/>
    <x v="552"/>
    <d v="2016-01-09T14:48:16"/>
    <x v="0"/>
  </r>
  <r>
    <n v="553"/>
    <s v="sellorshopusa.com"/>
    <x v="552"/>
    <x v="31"/>
    <n v="123"/>
    <x v="2"/>
    <x v="0"/>
    <s v="USD"/>
    <n v="1415988991"/>
    <n v="1413393391"/>
    <b v="0"/>
    <x v="79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x v="553"/>
    <x v="148"/>
    <n v="1416"/>
    <x v="2"/>
    <x v="0"/>
    <s v="USD"/>
    <n v="1413735972"/>
    <n v="1411143972"/>
    <b v="0"/>
    <x v="19"/>
    <b v="0"/>
    <s v="technology/web"/>
    <n v="37"/>
    <n v="64.36"/>
    <x v="2"/>
    <x v="7"/>
    <x v="554"/>
    <d v="2014-10-19T16:26:12"/>
    <x v="3"/>
  </r>
  <r>
    <n v="555"/>
    <s v="Marketing campaign for Show-Skill.net website"/>
    <x v="554"/>
    <x v="51"/>
    <n v="0"/>
    <x v="2"/>
    <x v="1"/>
    <s v="GBP"/>
    <n v="1465720143"/>
    <n v="1463128143"/>
    <b v="0"/>
    <x v="78"/>
    <b v="0"/>
    <s v="technology/web"/>
    <n v="0"/>
    <n v="0"/>
    <x v="2"/>
    <x v="7"/>
    <x v="555"/>
    <d v="2016-06-12T08:29:03"/>
    <x v="2"/>
  </r>
  <r>
    <n v="556"/>
    <s v="Braille Academy"/>
    <x v="555"/>
    <x v="6"/>
    <n v="200"/>
    <x v="2"/>
    <x v="0"/>
    <s v="USD"/>
    <n v="1452112717"/>
    <n v="1449520717"/>
    <b v="0"/>
    <x v="29"/>
    <b v="0"/>
    <s v="technology/web"/>
    <n v="3"/>
    <n v="200"/>
    <x v="2"/>
    <x v="7"/>
    <x v="556"/>
    <d v="2016-01-06T20:38:37"/>
    <x v="0"/>
  </r>
  <r>
    <n v="557"/>
    <s v="Interactive Global Domestic Violence Platform"/>
    <x v="556"/>
    <x v="60"/>
    <n v="1366"/>
    <x v="2"/>
    <x v="12"/>
    <s v="EUR"/>
    <n v="1480721803"/>
    <n v="1478126203"/>
    <b v="0"/>
    <x v="9"/>
    <b v="0"/>
    <s v="technology/web"/>
    <n v="1"/>
    <n v="68.3"/>
    <x v="2"/>
    <x v="7"/>
    <x v="557"/>
    <d v="2016-12-02T23:36:43"/>
    <x v="2"/>
  </r>
  <r>
    <n v="558"/>
    <s v="Southwest Louisville Online A Local Social Network"/>
    <x v="557"/>
    <x v="47"/>
    <n v="0"/>
    <x v="2"/>
    <x v="0"/>
    <s v="USD"/>
    <n v="1427227905"/>
    <n v="1424639505"/>
    <b v="0"/>
    <x v="78"/>
    <b v="0"/>
    <s v="technology/web"/>
    <n v="0"/>
    <n v="0"/>
    <x v="2"/>
    <x v="7"/>
    <x v="558"/>
    <d v="2015-03-24T20:11:45"/>
    <x v="0"/>
  </r>
  <r>
    <n v="559"/>
    <s v="MADE online media platform for artists and creatives"/>
    <x v="558"/>
    <x v="149"/>
    <n v="50"/>
    <x v="2"/>
    <x v="0"/>
    <s v="USD"/>
    <n v="1449989260"/>
    <n v="1447397260"/>
    <b v="0"/>
    <x v="29"/>
    <b v="0"/>
    <s v="technology/web"/>
    <n v="0"/>
    <n v="50"/>
    <x v="2"/>
    <x v="7"/>
    <x v="559"/>
    <d v="2015-12-13T06:47:40"/>
    <x v="0"/>
  </r>
  <r>
    <n v="560"/>
    <s v="DOWNLOAD THE INTERNET,...."/>
    <x v="559"/>
    <x v="57"/>
    <n v="12"/>
    <x v="2"/>
    <x v="5"/>
    <s v="CAD"/>
    <n v="1418841045"/>
    <n v="1416249045"/>
    <b v="0"/>
    <x v="83"/>
    <b v="0"/>
    <s v="technology/web"/>
    <n v="0"/>
    <n v="4"/>
    <x v="2"/>
    <x v="7"/>
    <x v="560"/>
    <d v="2014-12-17T18:30:45"/>
    <x v="3"/>
  </r>
  <r>
    <n v="561"/>
    <s v="CheckMate Careers"/>
    <x v="560"/>
    <x v="36"/>
    <n v="55"/>
    <x v="2"/>
    <x v="0"/>
    <s v="USD"/>
    <n v="1445874513"/>
    <n v="1442850513"/>
    <b v="0"/>
    <x v="84"/>
    <b v="0"/>
    <s v="technology/web"/>
    <n v="0"/>
    <n v="27.5"/>
    <x v="2"/>
    <x v="7"/>
    <x v="561"/>
    <d v="2015-10-26T15:48:33"/>
    <x v="0"/>
  </r>
  <r>
    <n v="562"/>
    <s v="International/Domestic Student room platform"/>
    <x v="561"/>
    <x v="63"/>
    <n v="0"/>
    <x v="2"/>
    <x v="9"/>
    <s v="EUR"/>
    <n v="1482052815"/>
    <n v="1479460815"/>
    <b v="0"/>
    <x v="78"/>
    <b v="0"/>
    <s v="technology/web"/>
    <n v="0"/>
    <n v="0"/>
    <x v="2"/>
    <x v="7"/>
    <x v="562"/>
    <d v="2016-12-18T09:20:15"/>
    <x v="2"/>
  </r>
  <r>
    <n v="563"/>
    <s v="time-care.com - Helping People Remember The Simple Things"/>
    <x v="562"/>
    <x v="96"/>
    <n v="68"/>
    <x v="2"/>
    <x v="2"/>
    <s v="AUD"/>
    <n v="1424137247"/>
    <n v="1421545247"/>
    <b v="0"/>
    <x v="84"/>
    <b v="0"/>
    <s v="technology/web"/>
    <n v="0"/>
    <n v="34"/>
    <x v="2"/>
    <x v="7"/>
    <x v="563"/>
    <d v="2015-02-17T01:40:47"/>
    <x v="0"/>
  </r>
  <r>
    <n v="564"/>
    <s v="TOC TOC TROC"/>
    <x v="563"/>
    <x v="102"/>
    <n v="1"/>
    <x v="2"/>
    <x v="6"/>
    <s v="EUR"/>
    <n v="1457822275"/>
    <n v="1455230275"/>
    <b v="0"/>
    <x v="29"/>
    <b v="0"/>
    <s v="technology/web"/>
    <n v="0"/>
    <n v="1"/>
    <x v="2"/>
    <x v="7"/>
    <x v="564"/>
    <d v="2016-03-12T22:37:55"/>
    <x v="2"/>
  </r>
  <r>
    <n v="565"/>
    <s v="EasyLearnings"/>
    <x v="564"/>
    <x v="31"/>
    <n v="0"/>
    <x v="2"/>
    <x v="1"/>
    <s v="GBP"/>
    <n v="1436554249"/>
    <n v="1433962249"/>
    <b v="0"/>
    <x v="78"/>
    <b v="0"/>
    <s v="technology/web"/>
    <n v="0"/>
    <n v="0"/>
    <x v="2"/>
    <x v="7"/>
    <x v="565"/>
    <d v="2015-07-10T18:50:49"/>
    <x v="0"/>
  </r>
  <r>
    <n v="566"/>
    <s v="RummageCity.com - Rummage sailing made easy!"/>
    <x v="565"/>
    <x v="10"/>
    <n v="1"/>
    <x v="2"/>
    <x v="0"/>
    <s v="USD"/>
    <n v="1468513533"/>
    <n v="1465921533"/>
    <b v="0"/>
    <x v="29"/>
    <b v="0"/>
    <s v="technology/web"/>
    <n v="0"/>
    <n v="1"/>
    <x v="2"/>
    <x v="7"/>
    <x v="566"/>
    <d v="2016-07-14T16:25:33"/>
    <x v="2"/>
  </r>
  <r>
    <n v="567"/>
    <s v="UnimeTV - Revolutionizing Anime"/>
    <x v="566"/>
    <x v="3"/>
    <n v="0"/>
    <x v="2"/>
    <x v="0"/>
    <s v="USD"/>
    <n v="1420143194"/>
    <n v="1417551194"/>
    <b v="0"/>
    <x v="78"/>
    <b v="0"/>
    <s v="technology/web"/>
    <n v="0"/>
    <n v="0"/>
    <x v="2"/>
    <x v="7"/>
    <x v="567"/>
    <d v="2015-01-01T20:13:14"/>
    <x v="3"/>
  </r>
  <r>
    <n v="568"/>
    <s v="Planet Snow Kids - an online global family of snow lovers."/>
    <x v="567"/>
    <x v="142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  <x v="0"/>
  </r>
  <r>
    <n v="569"/>
    <s v="Mioti"/>
    <x v="568"/>
    <x v="30"/>
    <n v="20"/>
    <x v="2"/>
    <x v="5"/>
    <s v="CAD"/>
    <n v="1451679612"/>
    <n v="1449087612"/>
    <b v="0"/>
    <x v="29"/>
    <b v="0"/>
    <s v="technology/web"/>
    <n v="1"/>
    <n v="20"/>
    <x v="2"/>
    <x v="7"/>
    <x v="569"/>
    <d v="2016-01-01T20:20:12"/>
    <x v="0"/>
  </r>
  <r>
    <n v="570"/>
    <s v="Relaunching in May"/>
    <x v="569"/>
    <x v="94"/>
    <n v="142"/>
    <x v="2"/>
    <x v="0"/>
    <s v="USD"/>
    <n v="1455822569"/>
    <n v="1453230569"/>
    <b v="0"/>
    <x v="29"/>
    <b v="0"/>
    <s v="technology/web"/>
    <n v="0"/>
    <n v="142"/>
    <x v="2"/>
    <x v="7"/>
    <x v="570"/>
    <d v="2016-02-18T19:09:29"/>
    <x v="2"/>
  </r>
  <r>
    <n v="571"/>
    <s v="Snag-A-Slip"/>
    <x v="570"/>
    <x v="31"/>
    <n v="106"/>
    <x v="2"/>
    <x v="0"/>
    <s v="USD"/>
    <n v="1437969540"/>
    <n v="1436297723"/>
    <b v="0"/>
    <x v="84"/>
    <b v="0"/>
    <s v="technology/web"/>
    <n v="0"/>
    <n v="53"/>
    <x v="2"/>
    <x v="7"/>
    <x v="571"/>
    <d v="2015-07-27T03:59:00"/>
    <x v="0"/>
  </r>
  <r>
    <n v="572"/>
    <s v="FairwayJockey.com Custom Golf Equipment"/>
    <x v="571"/>
    <x v="30"/>
    <n v="0"/>
    <x v="2"/>
    <x v="0"/>
    <s v="USD"/>
    <n v="1446660688"/>
    <n v="1444065088"/>
    <b v="0"/>
    <x v="78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x v="572"/>
    <x v="150"/>
    <n v="346"/>
    <x v="2"/>
    <x v="0"/>
    <s v="USD"/>
    <n v="1421543520"/>
    <n v="1416445931"/>
    <b v="0"/>
    <x v="82"/>
    <b v="0"/>
    <s v="technology/web"/>
    <n v="0"/>
    <n v="38.44"/>
    <x v="2"/>
    <x v="7"/>
    <x v="573"/>
    <d v="2015-01-18T01:12:00"/>
    <x v="3"/>
  </r>
  <r>
    <n v="574"/>
    <s v="Unity, A Content Creators Toolkit"/>
    <x v="573"/>
    <x v="151"/>
    <n v="80"/>
    <x v="2"/>
    <x v="1"/>
    <s v="GBP"/>
    <n v="1476873507"/>
    <n v="1474281507"/>
    <b v="0"/>
    <x v="80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x v="574"/>
    <x v="127"/>
    <n v="259"/>
    <x v="2"/>
    <x v="12"/>
    <s v="EUR"/>
    <n v="1434213443"/>
    <n v="1431621443"/>
    <b v="0"/>
    <x v="80"/>
    <b v="0"/>
    <s v="technology/web"/>
    <n v="0"/>
    <n v="64.75"/>
    <x v="2"/>
    <x v="7"/>
    <x v="575"/>
    <d v="2015-06-13T16:37:23"/>
    <x v="0"/>
  </r>
  <r>
    <n v="576"/>
    <s v="Uthtopia"/>
    <x v="575"/>
    <x v="58"/>
    <n v="1"/>
    <x v="2"/>
    <x v="0"/>
    <s v="USD"/>
    <n v="1427537952"/>
    <n v="1422357552"/>
    <b v="0"/>
    <x v="29"/>
    <b v="0"/>
    <s v="technology/web"/>
    <n v="0"/>
    <n v="1"/>
    <x v="2"/>
    <x v="7"/>
    <x v="576"/>
    <d v="2015-03-28T10:19:12"/>
    <x v="0"/>
  </r>
  <r>
    <n v="577"/>
    <s v="everydayrelay"/>
    <x v="576"/>
    <x v="10"/>
    <n v="10"/>
    <x v="2"/>
    <x v="0"/>
    <s v="USD"/>
    <n v="1463753302"/>
    <n v="1458569302"/>
    <b v="0"/>
    <x v="29"/>
    <b v="0"/>
    <s v="technology/web"/>
    <n v="0"/>
    <n v="10"/>
    <x v="2"/>
    <x v="7"/>
    <x v="577"/>
    <d v="2016-05-20T14:08:22"/>
    <x v="2"/>
  </r>
  <r>
    <n v="578"/>
    <s v="weBuy Crowdsourced Shopping"/>
    <x v="577"/>
    <x v="152"/>
    <n v="14"/>
    <x v="2"/>
    <x v="1"/>
    <s v="GBP"/>
    <n v="1441633993"/>
    <n v="1439560393"/>
    <b v="0"/>
    <x v="63"/>
    <b v="0"/>
    <s v="technology/web"/>
    <n v="0"/>
    <n v="2"/>
    <x v="2"/>
    <x v="7"/>
    <x v="578"/>
    <d v="2015-09-07T13:53:13"/>
    <x v="0"/>
  </r>
  <r>
    <n v="579"/>
    <s v="Course: Learn Cryptography"/>
    <x v="578"/>
    <x v="14"/>
    <n v="175"/>
    <x v="2"/>
    <x v="0"/>
    <s v="USD"/>
    <n v="1419539223"/>
    <n v="1416947223"/>
    <b v="0"/>
    <x v="81"/>
    <b v="0"/>
    <s v="technology/web"/>
    <n v="1"/>
    <n v="35"/>
    <x v="2"/>
    <x v="7"/>
    <x v="579"/>
    <d v="2014-12-25T20:27:03"/>
    <x v="3"/>
  </r>
  <r>
    <n v="580"/>
    <s v="Talented Minds â­ï¸"/>
    <x v="579"/>
    <x v="9"/>
    <n v="1"/>
    <x v="2"/>
    <x v="0"/>
    <s v="USD"/>
    <n v="1474580867"/>
    <n v="1471988867"/>
    <b v="0"/>
    <x v="29"/>
    <b v="0"/>
    <s v="technology/web"/>
    <n v="0"/>
    <n v="1"/>
    <x v="2"/>
    <x v="7"/>
    <x v="580"/>
    <d v="2016-09-22T21:47:47"/>
    <x v="2"/>
  </r>
  <r>
    <n v="581"/>
    <s v="A Poets Domain"/>
    <x v="580"/>
    <x v="44"/>
    <n v="0"/>
    <x v="2"/>
    <x v="0"/>
    <s v="USD"/>
    <n v="1438474704"/>
    <n v="1435882704"/>
    <b v="0"/>
    <x v="78"/>
    <b v="0"/>
    <s v="technology/web"/>
    <n v="0"/>
    <n v="0"/>
    <x v="2"/>
    <x v="7"/>
    <x v="581"/>
    <d v="2015-08-02T00:18:24"/>
    <x v="0"/>
  </r>
  <r>
    <n v="582"/>
    <s v="&quot;We the People...&quot;"/>
    <x v="581"/>
    <x v="57"/>
    <n v="0"/>
    <x v="2"/>
    <x v="0"/>
    <s v="USD"/>
    <n v="1426442400"/>
    <n v="1424454319"/>
    <b v="0"/>
    <x v="78"/>
    <b v="0"/>
    <s v="technology/web"/>
    <n v="0"/>
    <n v="0"/>
    <x v="2"/>
    <x v="7"/>
    <x v="582"/>
    <d v="2015-03-15T18:00:00"/>
    <x v="0"/>
  </r>
  <r>
    <n v="583"/>
    <s v="HackersArchive.com"/>
    <x v="582"/>
    <x v="7"/>
    <n v="1"/>
    <x v="2"/>
    <x v="0"/>
    <s v="USD"/>
    <n v="1426800687"/>
    <n v="1424212287"/>
    <b v="0"/>
    <x v="29"/>
    <b v="0"/>
    <s v="technology/web"/>
    <n v="0"/>
    <n v="1"/>
    <x v="2"/>
    <x v="7"/>
    <x v="583"/>
    <d v="2015-03-19T21:31:27"/>
    <x v="0"/>
  </r>
  <r>
    <n v="584"/>
    <s v="scriptCall - The Personal Presentation Platform"/>
    <x v="583"/>
    <x v="28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  <x v="0"/>
  </r>
  <r>
    <n v="585"/>
    <s v="Link Card"/>
    <x v="584"/>
    <x v="7"/>
    <n v="0"/>
    <x v="2"/>
    <x v="1"/>
    <s v="GBP"/>
    <n v="1448928000"/>
    <n v="1444123377"/>
    <b v="0"/>
    <x v="78"/>
    <b v="0"/>
    <s v="technology/web"/>
    <n v="0"/>
    <n v="0"/>
    <x v="2"/>
    <x v="7"/>
    <x v="585"/>
    <d v="2015-12-01T00:00:00"/>
    <x v="0"/>
  </r>
  <r>
    <n v="586"/>
    <s v="Employ College 2K"/>
    <x v="585"/>
    <x v="3"/>
    <n v="56"/>
    <x v="2"/>
    <x v="0"/>
    <s v="USD"/>
    <n v="1424032207"/>
    <n v="1421440207"/>
    <b v="0"/>
    <x v="80"/>
    <b v="0"/>
    <s v="technology/web"/>
    <n v="1"/>
    <n v="14"/>
    <x v="2"/>
    <x v="7"/>
    <x v="586"/>
    <d v="2015-02-15T20:30:07"/>
    <x v="0"/>
  </r>
  <r>
    <n v="587"/>
    <s v="Waitresses.com"/>
    <x v="586"/>
    <x v="11"/>
    <n v="2725"/>
    <x v="2"/>
    <x v="5"/>
    <s v="CAD"/>
    <n v="1429207833"/>
    <n v="1426615833"/>
    <b v="0"/>
    <x v="63"/>
    <b v="0"/>
    <s v="technology/web"/>
    <n v="9"/>
    <n v="389.29"/>
    <x v="2"/>
    <x v="7"/>
    <x v="587"/>
    <d v="2015-04-16T18:10:33"/>
    <x v="0"/>
  </r>
  <r>
    <n v="588"/>
    <s v="TiTraGO! your personal driver"/>
    <x v="587"/>
    <x v="7"/>
    <n v="301"/>
    <x v="2"/>
    <x v="13"/>
    <s v="EUR"/>
    <n v="1479410886"/>
    <n v="1474223286"/>
    <b v="0"/>
    <x v="84"/>
    <b v="0"/>
    <s v="technology/web"/>
    <n v="3"/>
    <n v="150.5"/>
    <x v="2"/>
    <x v="7"/>
    <x v="588"/>
    <d v="2016-11-17T19:28:06"/>
    <x v="2"/>
  </r>
  <r>
    <n v="589"/>
    <s v="Get Neighborly"/>
    <x v="588"/>
    <x v="51"/>
    <n v="1"/>
    <x v="2"/>
    <x v="0"/>
    <s v="USD"/>
    <n v="1436366699"/>
    <n v="1435070699"/>
    <b v="0"/>
    <x v="29"/>
    <b v="0"/>
    <s v="technology/web"/>
    <n v="0"/>
    <n v="1"/>
    <x v="2"/>
    <x v="7"/>
    <x v="589"/>
    <d v="2015-07-08T14:44:59"/>
    <x v="0"/>
  </r>
  <r>
    <n v="590"/>
    <s v="Build a Search Engine and more - Web Engineering Course"/>
    <x v="589"/>
    <x v="10"/>
    <n v="223"/>
    <x v="2"/>
    <x v="1"/>
    <s v="GBP"/>
    <n v="1454936460"/>
    <n v="1452259131"/>
    <b v="0"/>
    <x v="82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x v="590"/>
    <x v="57"/>
    <n v="61"/>
    <x v="2"/>
    <x v="0"/>
    <s v="USD"/>
    <n v="1437570130"/>
    <n v="1434978130"/>
    <b v="0"/>
    <x v="84"/>
    <b v="0"/>
    <s v="technology/web"/>
    <n v="0"/>
    <n v="30.5"/>
    <x v="2"/>
    <x v="7"/>
    <x v="591"/>
    <d v="2015-07-22T13:02:10"/>
    <x v="0"/>
  </r>
  <r>
    <n v="592"/>
    <s v="Go Start A Biz"/>
    <x v="591"/>
    <x v="51"/>
    <n v="250"/>
    <x v="2"/>
    <x v="0"/>
    <s v="USD"/>
    <n v="1417584860"/>
    <n v="1414992860"/>
    <b v="0"/>
    <x v="29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x v="592"/>
    <x v="2"/>
    <n v="115"/>
    <x v="2"/>
    <x v="1"/>
    <s v="GBP"/>
    <n v="1428333345"/>
    <n v="1425744945"/>
    <b v="0"/>
    <x v="63"/>
    <b v="0"/>
    <s v="technology/web"/>
    <n v="23"/>
    <n v="16.43"/>
    <x v="2"/>
    <x v="7"/>
    <x v="593"/>
    <d v="2015-04-06T15:15:45"/>
    <x v="0"/>
  </r>
  <r>
    <n v="594"/>
    <s v="Unleashed Fitness"/>
    <x v="593"/>
    <x v="31"/>
    <n v="26"/>
    <x v="2"/>
    <x v="0"/>
    <s v="USD"/>
    <n v="1460832206"/>
    <n v="1458240206"/>
    <b v="0"/>
    <x v="84"/>
    <b v="0"/>
    <s v="technology/web"/>
    <n v="0"/>
    <n v="13"/>
    <x v="2"/>
    <x v="7"/>
    <x v="594"/>
    <d v="2016-04-16T18:43:26"/>
    <x v="2"/>
  </r>
  <r>
    <n v="595"/>
    <s v="MyBestInterest.org"/>
    <x v="594"/>
    <x v="57"/>
    <n v="426"/>
    <x v="2"/>
    <x v="0"/>
    <s v="USD"/>
    <n v="1430703638"/>
    <n v="1426815638"/>
    <b v="0"/>
    <x v="22"/>
    <b v="0"/>
    <s v="technology/web"/>
    <n v="0"/>
    <n v="53.25"/>
    <x v="2"/>
    <x v="7"/>
    <x v="595"/>
    <d v="2015-05-04T01:40:38"/>
    <x v="0"/>
  </r>
  <r>
    <n v="596"/>
    <s v="DigitaliBook free library"/>
    <x v="595"/>
    <x v="22"/>
    <n v="6"/>
    <x v="2"/>
    <x v="0"/>
    <s v="USD"/>
    <n v="1478122292"/>
    <n v="1475530292"/>
    <b v="0"/>
    <x v="84"/>
    <b v="0"/>
    <s v="technology/web"/>
    <n v="0"/>
    <n v="3"/>
    <x v="2"/>
    <x v="7"/>
    <x v="596"/>
    <d v="2016-11-02T21:31:32"/>
    <x v="2"/>
  </r>
  <r>
    <n v="597"/>
    <s v="Rolodex: One Contact List to Rule Them All"/>
    <x v="596"/>
    <x v="51"/>
    <n v="20"/>
    <x v="2"/>
    <x v="0"/>
    <s v="USD"/>
    <n v="1469980800"/>
    <n v="1466787335"/>
    <b v="0"/>
    <x v="84"/>
    <b v="0"/>
    <s v="technology/web"/>
    <n v="0"/>
    <n v="10"/>
    <x v="2"/>
    <x v="7"/>
    <x v="597"/>
    <d v="2016-07-31T16:00:00"/>
    <x v="2"/>
  </r>
  <r>
    <n v="598"/>
    <s v="Goals not creeds"/>
    <x v="597"/>
    <x v="30"/>
    <n v="850"/>
    <x v="2"/>
    <x v="0"/>
    <s v="USD"/>
    <n v="1417737781"/>
    <n v="1415145781"/>
    <b v="0"/>
    <x v="63"/>
    <b v="0"/>
    <s v="technology/web"/>
    <n v="34"/>
    <n v="121.43"/>
    <x v="2"/>
    <x v="7"/>
    <x v="598"/>
    <d v="2014-12-05T00:03:01"/>
    <x v="3"/>
  </r>
  <r>
    <n v="599"/>
    <s v="Mail 4 Jail"/>
    <x v="598"/>
    <x v="63"/>
    <n v="31"/>
    <x v="2"/>
    <x v="0"/>
    <s v="USD"/>
    <n v="1425827760"/>
    <n v="1423769402"/>
    <b v="0"/>
    <x v="84"/>
    <b v="0"/>
    <s v="technology/web"/>
    <n v="0"/>
    <n v="15.5"/>
    <x v="2"/>
    <x v="7"/>
    <x v="599"/>
    <d v="2015-03-08T15:16:00"/>
    <x v="0"/>
  </r>
  <r>
    <n v="600"/>
    <s v="Anaheim California here we come but we need your help."/>
    <x v="599"/>
    <x v="1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  <x v="0"/>
  </r>
  <r>
    <n v="601"/>
    <s v="Privster.net - Privacy anywhere, whenever for free."/>
    <x v="600"/>
    <x v="3"/>
    <n v="140"/>
    <x v="1"/>
    <x v="5"/>
    <s v="CAD"/>
    <n v="1419626139"/>
    <n v="1417034139"/>
    <b v="0"/>
    <x v="79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x v="601"/>
    <x v="54"/>
    <n v="0"/>
    <x v="1"/>
    <x v="0"/>
    <s v="USD"/>
    <n v="1434654215"/>
    <n v="1432062215"/>
    <b v="0"/>
    <x v="78"/>
    <b v="0"/>
    <s v="technology/web"/>
    <n v="0"/>
    <n v="0"/>
    <x v="2"/>
    <x v="7"/>
    <x v="602"/>
    <d v="2015-06-18T19:03:35"/>
    <x v="0"/>
  </r>
  <r>
    <n v="603"/>
    <s v="Randompics.net - Make It Fan Owned And Updated! (Canceled)"/>
    <x v="602"/>
    <x v="36"/>
    <n v="590.02"/>
    <x v="1"/>
    <x v="0"/>
    <s v="USD"/>
    <n v="1408029623"/>
    <n v="1405437623"/>
    <b v="0"/>
    <x v="62"/>
    <b v="0"/>
    <s v="technology/web"/>
    <n v="4"/>
    <n v="45.39"/>
    <x v="2"/>
    <x v="7"/>
    <x v="603"/>
    <d v="2014-08-14T15:20:23"/>
    <x v="3"/>
  </r>
  <r>
    <n v="604"/>
    <s v="Don't Shoot the Messenger Chick (Canceled)"/>
    <x v="603"/>
    <x v="15"/>
    <n v="0"/>
    <x v="1"/>
    <x v="0"/>
    <s v="USD"/>
    <n v="1409187056"/>
    <n v="1406595056"/>
    <b v="0"/>
    <x v="78"/>
    <b v="0"/>
    <s v="technology/web"/>
    <n v="0"/>
    <n v="0"/>
    <x v="2"/>
    <x v="7"/>
    <x v="604"/>
    <d v="2014-08-28T00:50:56"/>
    <x v="3"/>
  </r>
  <r>
    <n v="605"/>
    <s v="Teach Your Parents iPad (Canceled)"/>
    <x v="604"/>
    <x v="10"/>
    <n v="131"/>
    <x v="1"/>
    <x v="0"/>
    <s v="USD"/>
    <n v="1440318908"/>
    <n v="1436430908"/>
    <b v="0"/>
    <x v="22"/>
    <b v="0"/>
    <s v="technology/web"/>
    <n v="3"/>
    <n v="16.38"/>
    <x v="2"/>
    <x v="7"/>
    <x v="605"/>
    <d v="2015-08-23T08:35:08"/>
    <x v="0"/>
  </r>
  <r>
    <n v="606"/>
    <s v="All in One Cloud Business Management - Extendix Panel"/>
    <x v="605"/>
    <x v="10"/>
    <n v="10"/>
    <x v="1"/>
    <x v="9"/>
    <s v="EUR"/>
    <n v="1432479600"/>
    <n v="1428507409"/>
    <b v="0"/>
    <x v="29"/>
    <b v="0"/>
    <s v="technology/web"/>
    <n v="0"/>
    <n v="10"/>
    <x v="2"/>
    <x v="7"/>
    <x v="606"/>
    <d v="2015-05-24T15:00:00"/>
    <x v="0"/>
  </r>
  <r>
    <n v="607"/>
    <s v="An Online Music Venue Awaits (Canceled)"/>
    <x v="606"/>
    <x v="49"/>
    <n v="0"/>
    <x v="1"/>
    <x v="0"/>
    <s v="USD"/>
    <n v="1448225336"/>
    <n v="1445629736"/>
    <b v="0"/>
    <x v="78"/>
    <b v="0"/>
    <s v="technology/web"/>
    <n v="0"/>
    <n v="0"/>
    <x v="2"/>
    <x v="7"/>
    <x v="607"/>
    <d v="2015-11-22T20:48:56"/>
    <x v="0"/>
  </r>
  <r>
    <n v="608"/>
    <s v="Mise En Abyme Cloud Computers - PC inside a Website"/>
    <x v="607"/>
    <x v="60"/>
    <n v="1461"/>
    <x v="1"/>
    <x v="0"/>
    <s v="USD"/>
    <n v="1434405980"/>
    <n v="1431813980"/>
    <b v="0"/>
    <x v="81"/>
    <b v="0"/>
    <s v="technology/web"/>
    <n v="1"/>
    <n v="292.2"/>
    <x v="2"/>
    <x v="7"/>
    <x v="608"/>
    <d v="2015-06-15T22:06:20"/>
    <x v="0"/>
  </r>
  <r>
    <n v="609"/>
    <s v="Swap Anything (Canceled)"/>
    <x v="608"/>
    <x v="153"/>
    <n v="5"/>
    <x v="1"/>
    <x v="1"/>
    <s v="GBP"/>
    <n v="1448761744"/>
    <n v="1446166144"/>
    <b v="0"/>
    <x v="29"/>
    <b v="0"/>
    <s v="technology/web"/>
    <n v="1"/>
    <n v="5"/>
    <x v="2"/>
    <x v="7"/>
    <x v="609"/>
    <d v="2015-11-29T01:49:04"/>
    <x v="0"/>
  </r>
  <r>
    <n v="610"/>
    <s v="UniteChrist (Canceled)"/>
    <x v="609"/>
    <x v="154"/>
    <n v="0"/>
    <x v="1"/>
    <x v="0"/>
    <s v="USD"/>
    <n v="1429732586"/>
    <n v="1427140586"/>
    <b v="0"/>
    <x v="78"/>
    <b v="0"/>
    <s v="technology/web"/>
    <n v="0"/>
    <n v="0"/>
    <x v="2"/>
    <x v="7"/>
    <x v="610"/>
    <d v="2015-04-22T19:56:26"/>
    <x v="0"/>
  </r>
  <r>
    <n v="611"/>
    <s v="Securivente (Canceled)"/>
    <x v="610"/>
    <x v="58"/>
    <n v="0"/>
    <x v="1"/>
    <x v="6"/>
    <s v="EUR"/>
    <n v="1453210037"/>
    <n v="1448026037"/>
    <b v="0"/>
    <x v="78"/>
    <b v="0"/>
    <s v="technology/web"/>
    <n v="0"/>
    <n v="0"/>
    <x v="2"/>
    <x v="7"/>
    <x v="611"/>
    <d v="2016-01-19T13:27:17"/>
    <x v="0"/>
  </r>
  <r>
    <n v="612"/>
    <s v="Web Streaming 2.0 (Canceled)"/>
    <x v="611"/>
    <x v="3"/>
    <n v="0"/>
    <x v="1"/>
    <x v="13"/>
    <s v="EUR"/>
    <n v="1472777146"/>
    <n v="1470185146"/>
    <b v="0"/>
    <x v="78"/>
    <b v="0"/>
    <s v="technology/web"/>
    <n v="0"/>
    <n v="0"/>
    <x v="2"/>
    <x v="7"/>
    <x v="612"/>
    <d v="2016-09-02T00:45:46"/>
    <x v="2"/>
  </r>
  <r>
    <n v="613"/>
    <s v="storieChild: technology + art = your child's storybook"/>
    <x v="612"/>
    <x v="127"/>
    <n v="12818"/>
    <x v="1"/>
    <x v="0"/>
    <s v="USD"/>
    <n v="1443675540"/>
    <n v="1441022120"/>
    <b v="0"/>
    <x v="212"/>
    <b v="0"/>
    <s v="technology/web"/>
    <n v="21"/>
    <n v="105.93"/>
    <x v="2"/>
    <x v="7"/>
    <x v="613"/>
    <d v="2015-10-01T04:59:00"/>
    <x v="0"/>
  </r>
  <r>
    <n v="614"/>
    <s v="Lets Reinvent Our Election Process (Canceled)"/>
    <x v="613"/>
    <x v="3"/>
    <n v="0"/>
    <x v="1"/>
    <x v="0"/>
    <s v="USD"/>
    <n v="1466731740"/>
    <n v="1464139740"/>
    <b v="0"/>
    <x v="78"/>
    <b v="0"/>
    <s v="technology/web"/>
    <n v="0"/>
    <n v="0"/>
    <x v="2"/>
    <x v="7"/>
    <x v="614"/>
    <d v="2016-06-24T01:29:00"/>
    <x v="2"/>
  </r>
  <r>
    <n v="615"/>
    <s v="PixlDir.com - Simple and fast image hosting. (Canceled)"/>
    <x v="614"/>
    <x v="155"/>
    <n v="0"/>
    <x v="1"/>
    <x v="4"/>
    <s v="NZD"/>
    <n v="1443149759"/>
    <n v="1440557759"/>
    <b v="0"/>
    <x v="78"/>
    <b v="0"/>
    <s v="technology/web"/>
    <n v="0"/>
    <n v="0"/>
    <x v="2"/>
    <x v="7"/>
    <x v="615"/>
    <d v="2015-09-25T02:55:59"/>
    <x v="0"/>
  </r>
  <r>
    <n v="616"/>
    <s v="S'time Soirees (Canceled)"/>
    <x v="615"/>
    <x v="10"/>
    <n v="0"/>
    <x v="1"/>
    <x v="6"/>
    <s v="EUR"/>
    <n v="1488013307"/>
    <n v="1485421307"/>
    <b v="0"/>
    <x v="78"/>
    <b v="0"/>
    <s v="technology/web"/>
    <n v="0"/>
    <n v="0"/>
    <x v="2"/>
    <x v="7"/>
    <x v="616"/>
    <d v="2017-02-25T09:01:47"/>
    <x v="1"/>
  </r>
  <r>
    <n v="617"/>
    <s v="Get Affordable Website with Premium Hosting and Domain"/>
    <x v="616"/>
    <x v="13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  <x v="0"/>
  </r>
  <r>
    <n v="618"/>
    <s v="Y2Y Tutors (Canceled)"/>
    <x v="617"/>
    <x v="44"/>
    <n v="0"/>
    <x v="1"/>
    <x v="0"/>
    <s v="USD"/>
    <n v="1449689203"/>
    <n v="1447097203"/>
    <b v="0"/>
    <x v="78"/>
    <b v="0"/>
    <s v="technology/web"/>
    <n v="0"/>
    <n v="0"/>
    <x v="2"/>
    <x v="7"/>
    <x v="618"/>
    <d v="2015-12-09T19:26:43"/>
    <x v="0"/>
  </r>
  <r>
    <n v="619"/>
    <s v="Big Data (Canceled)"/>
    <x v="618"/>
    <x v="156"/>
    <n v="1"/>
    <x v="1"/>
    <x v="0"/>
    <s v="USD"/>
    <n v="1416933390"/>
    <n v="1411745790"/>
    <b v="0"/>
    <x v="29"/>
    <b v="0"/>
    <s v="technology/web"/>
    <n v="0"/>
    <n v="1"/>
    <x v="2"/>
    <x v="7"/>
    <x v="619"/>
    <d v="2014-11-25T16:36:30"/>
    <x v="3"/>
  </r>
  <r>
    <n v="620"/>
    <s v="iShopGreen.ca - the green product marketplace (Canceled)"/>
    <x v="619"/>
    <x v="11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  <x v="3"/>
  </r>
  <r>
    <n v="621"/>
    <s v="We CAN End Police Violence Against Our Dog's (Canceled)"/>
    <x v="620"/>
    <x v="31"/>
    <n v="261"/>
    <x v="1"/>
    <x v="0"/>
    <s v="USD"/>
    <n v="1467934937"/>
    <n v="1465342937"/>
    <b v="0"/>
    <x v="83"/>
    <b v="0"/>
    <s v="technology/web"/>
    <n v="1"/>
    <n v="87"/>
    <x v="2"/>
    <x v="7"/>
    <x v="621"/>
    <d v="2016-07-07T23:42:17"/>
    <x v="2"/>
  </r>
  <r>
    <n v="622"/>
    <s v="The Animal Shelter Network website (Canceled)"/>
    <x v="621"/>
    <x v="12"/>
    <n v="341"/>
    <x v="1"/>
    <x v="0"/>
    <s v="USD"/>
    <n v="1467398138"/>
    <n v="1465670138"/>
    <b v="0"/>
    <x v="82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x v="622"/>
    <x v="96"/>
    <n v="0"/>
    <x v="1"/>
    <x v="2"/>
    <s v="AUD"/>
    <n v="1432771997"/>
    <n v="1430179997"/>
    <b v="0"/>
    <x v="78"/>
    <b v="0"/>
    <s v="technology/web"/>
    <n v="0"/>
    <n v="0"/>
    <x v="2"/>
    <x v="7"/>
    <x v="623"/>
    <d v="2015-05-28T00:13:17"/>
    <x v="0"/>
  </r>
  <r>
    <n v="624"/>
    <s v="NeedSomeLoven.com (Canceled)"/>
    <x v="623"/>
    <x v="10"/>
    <n v="0"/>
    <x v="1"/>
    <x v="0"/>
    <s v="USD"/>
    <n v="1431647041"/>
    <n v="1429055041"/>
    <b v="0"/>
    <x v="78"/>
    <b v="0"/>
    <s v="technology/web"/>
    <n v="0"/>
    <n v="0"/>
    <x v="2"/>
    <x v="7"/>
    <x v="624"/>
    <d v="2015-05-14T23:44:01"/>
    <x v="0"/>
  </r>
  <r>
    <n v="625"/>
    <s v="SkyRooms.io Virtual Offices (Canceled)"/>
    <x v="624"/>
    <x v="31"/>
    <n v="0"/>
    <x v="1"/>
    <x v="5"/>
    <s v="CAD"/>
    <n v="1490560177"/>
    <n v="1487971777"/>
    <b v="0"/>
    <x v="78"/>
    <b v="0"/>
    <s v="technology/web"/>
    <n v="0"/>
    <n v="0"/>
    <x v="2"/>
    <x v="7"/>
    <x v="625"/>
    <d v="2017-03-26T20:29:37"/>
    <x v="1"/>
  </r>
  <r>
    <n v="626"/>
    <s v="The Story of Life - Writing tomorrow's history today"/>
    <x v="625"/>
    <x v="31"/>
    <n v="4345"/>
    <x v="1"/>
    <x v="0"/>
    <s v="USD"/>
    <n v="1439644920"/>
    <n v="1436793939"/>
    <b v="0"/>
    <x v="70"/>
    <b v="0"/>
    <s v="technology/web"/>
    <n v="17"/>
    <n v="111.41"/>
    <x v="2"/>
    <x v="7"/>
    <x v="626"/>
    <d v="2015-08-15T13:22:00"/>
    <x v="0"/>
  </r>
  <r>
    <n v="627"/>
    <s v="Privileged Zone - Premium Social Network (Canceled)"/>
    <x v="626"/>
    <x v="157"/>
    <n v="90"/>
    <x v="1"/>
    <x v="11"/>
    <s v="SEK"/>
    <n v="1457996400"/>
    <n v="1452842511"/>
    <b v="0"/>
    <x v="29"/>
    <b v="0"/>
    <s v="technology/web"/>
    <n v="0"/>
    <n v="90"/>
    <x v="2"/>
    <x v="7"/>
    <x v="627"/>
    <d v="2016-03-14T23:00:00"/>
    <x v="2"/>
  </r>
  <r>
    <n v="628"/>
    <s v="Website for Firearms Education &amp; Sale of Accessories"/>
    <x v="627"/>
    <x v="10"/>
    <n v="0"/>
    <x v="1"/>
    <x v="0"/>
    <s v="USD"/>
    <n v="1405269457"/>
    <n v="1402677457"/>
    <b v="0"/>
    <x v="78"/>
    <b v="0"/>
    <s v="technology/web"/>
    <n v="0"/>
    <n v="0"/>
    <x v="2"/>
    <x v="7"/>
    <x v="628"/>
    <d v="2014-07-13T16:37:37"/>
    <x v="3"/>
  </r>
  <r>
    <n v="629"/>
    <s v="Smidlink Fun Ids.....search an Id, then message for free!"/>
    <x v="628"/>
    <x v="61"/>
    <n v="350"/>
    <x v="1"/>
    <x v="2"/>
    <s v="AUD"/>
    <n v="1463239108"/>
    <n v="1460647108"/>
    <b v="0"/>
    <x v="83"/>
    <b v="0"/>
    <s v="technology/web"/>
    <n v="0"/>
    <n v="116.67"/>
    <x v="2"/>
    <x v="7"/>
    <x v="629"/>
    <d v="2016-05-14T15:18:28"/>
    <x v="2"/>
  </r>
  <r>
    <n v="630"/>
    <s v="Ecosteader (Canceled)"/>
    <x v="629"/>
    <x v="158"/>
    <n v="10"/>
    <x v="1"/>
    <x v="0"/>
    <s v="USD"/>
    <n v="1441516200"/>
    <n v="1438959121"/>
    <b v="0"/>
    <x v="29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x v="630"/>
    <x v="63"/>
    <n v="690"/>
    <x v="1"/>
    <x v="5"/>
    <s v="CAD"/>
    <n v="1464460329"/>
    <n v="1461954729"/>
    <b v="0"/>
    <x v="82"/>
    <b v="0"/>
    <s v="technology/web"/>
    <n v="1"/>
    <n v="76.67"/>
    <x v="2"/>
    <x v="7"/>
    <x v="631"/>
    <d v="2016-05-28T18:32:09"/>
    <x v="2"/>
  </r>
  <r>
    <n v="632"/>
    <s v="UniWherse.com - Bring students future (Canceled)"/>
    <x v="631"/>
    <x v="22"/>
    <n v="0"/>
    <x v="1"/>
    <x v="9"/>
    <s v="EUR"/>
    <n v="1448470165"/>
    <n v="1445874565"/>
    <b v="0"/>
    <x v="78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x v="632"/>
    <x v="3"/>
    <n v="1245"/>
    <x v="1"/>
    <x v="0"/>
    <s v="USD"/>
    <n v="1466204400"/>
    <n v="1463469062"/>
    <b v="0"/>
    <x v="20"/>
    <b v="0"/>
    <s v="technology/web"/>
    <n v="12"/>
    <n v="49.8"/>
    <x v="2"/>
    <x v="7"/>
    <x v="633"/>
    <d v="2016-06-17T23:00:00"/>
    <x v="2"/>
  </r>
  <r>
    <n v="634"/>
    <s v="pitchtograndma (Canceled)"/>
    <x v="633"/>
    <x v="10"/>
    <n v="1"/>
    <x v="1"/>
    <x v="0"/>
    <s v="USD"/>
    <n v="1424989029"/>
    <n v="1422397029"/>
    <b v="0"/>
    <x v="29"/>
    <b v="0"/>
    <s v="technology/web"/>
    <n v="0"/>
    <n v="1"/>
    <x v="2"/>
    <x v="7"/>
    <x v="634"/>
    <d v="2015-02-26T22:17:09"/>
    <x v="0"/>
  </r>
  <r>
    <n v="635"/>
    <s v="Pleero, A Technology Team Building Website (Canceled)"/>
    <x v="634"/>
    <x v="31"/>
    <n v="2"/>
    <x v="1"/>
    <x v="0"/>
    <s v="USD"/>
    <n v="1428804762"/>
    <n v="1426212762"/>
    <b v="0"/>
    <x v="29"/>
    <b v="0"/>
    <s v="technology/web"/>
    <n v="0"/>
    <n v="2"/>
    <x v="2"/>
    <x v="7"/>
    <x v="635"/>
    <d v="2015-04-12T02:12:42"/>
    <x v="0"/>
  </r>
  <r>
    <n v="636"/>
    <s v="Keto Advice (Canceled)"/>
    <x v="635"/>
    <x v="13"/>
    <n v="4"/>
    <x v="1"/>
    <x v="1"/>
    <s v="GBP"/>
    <n v="1433587620"/>
    <n v="1430996150"/>
    <b v="0"/>
    <x v="29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x v="636"/>
    <x v="57"/>
    <n v="0"/>
    <x v="1"/>
    <x v="1"/>
    <s v="GBP"/>
    <n v="1488063840"/>
    <n v="1485558318"/>
    <b v="0"/>
    <x v="78"/>
    <b v="0"/>
    <s v="technology/web"/>
    <n v="0"/>
    <n v="0"/>
    <x v="2"/>
    <x v="7"/>
    <x v="637"/>
    <d v="2017-02-25T23:04:00"/>
    <x v="1"/>
  </r>
  <r>
    <n v="638"/>
    <s v="W (Canceled)"/>
    <x v="637"/>
    <x v="61"/>
    <n v="18"/>
    <x v="1"/>
    <x v="12"/>
    <s v="EUR"/>
    <n v="1490447662"/>
    <n v="1485267262"/>
    <b v="0"/>
    <x v="79"/>
    <b v="0"/>
    <s v="technology/web"/>
    <n v="0"/>
    <n v="3"/>
    <x v="2"/>
    <x v="7"/>
    <x v="638"/>
    <d v="2017-03-25T13:14:22"/>
    <x v="1"/>
  </r>
  <r>
    <n v="639"/>
    <s v="Kids Educational Social Media Site (Canceled)"/>
    <x v="638"/>
    <x v="80"/>
    <n v="1"/>
    <x v="1"/>
    <x v="0"/>
    <s v="USD"/>
    <n v="1413208795"/>
    <n v="1408024795"/>
    <b v="0"/>
    <x v="29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x v="639"/>
    <x v="159"/>
    <n v="101"/>
    <x v="0"/>
    <x v="6"/>
    <s v="EUR"/>
    <n v="1480028400"/>
    <n v="1478685915"/>
    <b v="0"/>
    <x v="84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x v="640"/>
    <x v="79"/>
    <n v="47665"/>
    <x v="0"/>
    <x v="0"/>
    <s v="USD"/>
    <n v="1439473248"/>
    <n v="1436881248"/>
    <b v="0"/>
    <x v="213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x v="641"/>
    <x v="22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x v="642"/>
    <x v="31"/>
    <n v="26452"/>
    <x v="0"/>
    <x v="0"/>
    <s v="USD"/>
    <n v="1433085875"/>
    <n v="1428333875"/>
    <b v="0"/>
    <x v="215"/>
    <b v="1"/>
    <s v="technology/wearables"/>
    <n v="106"/>
    <n v="174.03"/>
    <x v="2"/>
    <x v="8"/>
    <x v="643"/>
    <d v="2015-05-31T15:24:35"/>
    <x v="0"/>
  </r>
  <r>
    <n v="644"/>
    <s v="Sofft: Blocks Stains &amp; Softens Clothes!"/>
    <x v="643"/>
    <x v="31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  <x v="644"/>
    <d v="2014-10-29T01:00:00"/>
    <x v="3"/>
  </r>
  <r>
    <n v="645"/>
    <s v="Carbon Fiber Collar Stays"/>
    <x v="644"/>
    <x v="13"/>
    <n v="5574"/>
    <x v="0"/>
    <x v="0"/>
    <s v="USD"/>
    <n v="1470962274"/>
    <n v="1468370274"/>
    <b v="0"/>
    <x v="186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x v="645"/>
    <x v="134"/>
    <n v="1055.01"/>
    <x v="0"/>
    <x v="0"/>
    <s v="USD"/>
    <n v="1407788867"/>
    <n v="1405196867"/>
    <b v="0"/>
    <x v="74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x v="646"/>
    <x v="13"/>
    <n v="2141"/>
    <x v="0"/>
    <x v="5"/>
    <s v="CAD"/>
    <n v="1458235549"/>
    <n v="1455647149"/>
    <b v="0"/>
    <x v="57"/>
    <b v="1"/>
    <s v="technology/wearables"/>
    <n v="107"/>
    <n v="125.94"/>
    <x v="2"/>
    <x v="8"/>
    <x v="647"/>
    <d v="2016-03-17T17:25:49"/>
    <x v="2"/>
  </r>
  <r>
    <n v="648"/>
    <s v="Audio Jacket"/>
    <x v="647"/>
    <x v="19"/>
    <n v="44388"/>
    <x v="0"/>
    <x v="0"/>
    <s v="USD"/>
    <n v="1413304708"/>
    <n v="1410280708"/>
    <b v="0"/>
    <x v="74"/>
    <b v="1"/>
    <s v="technology/wearables"/>
    <n v="127"/>
    <n v="1644"/>
    <x v="2"/>
    <x v="8"/>
    <x v="648"/>
    <d v="2014-10-14T16:38:28"/>
    <x v="3"/>
  </r>
  <r>
    <n v="649"/>
    <s v="VIVO Solar Bag"/>
    <x v="648"/>
    <x v="30"/>
    <n v="3499"/>
    <x v="0"/>
    <x v="0"/>
    <s v="USD"/>
    <n v="1410904413"/>
    <n v="1409090013"/>
    <b v="0"/>
    <x v="141"/>
    <b v="1"/>
    <s v="technology/wearables"/>
    <n v="140"/>
    <n v="42.67"/>
    <x v="2"/>
    <x v="8"/>
    <x v="649"/>
    <d v="2014-09-16T21:53:33"/>
    <x v="3"/>
  </r>
  <r>
    <n v="650"/>
    <s v="Jake Lazarow's Eagle Project"/>
    <x v="649"/>
    <x v="15"/>
    <n v="1686"/>
    <x v="0"/>
    <x v="0"/>
    <s v="USD"/>
    <n v="1418953984"/>
    <n v="1413766384"/>
    <b v="0"/>
    <x v="53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x v="650"/>
    <x v="31"/>
    <n v="25132"/>
    <x v="0"/>
    <x v="0"/>
    <s v="USD"/>
    <n v="1418430311"/>
    <n v="1415838311"/>
    <b v="0"/>
    <x v="217"/>
    <b v="1"/>
    <s v="technology/wearables"/>
    <n v="101"/>
    <n v="239.35"/>
    <x v="2"/>
    <x v="8"/>
    <x v="651"/>
    <d v="2014-12-13T00:25:11"/>
    <x v="3"/>
  </r>
  <r>
    <n v="652"/>
    <s v="The Zossom Phone Case"/>
    <x v="651"/>
    <x v="9"/>
    <n v="3014"/>
    <x v="0"/>
    <x v="0"/>
    <s v="USD"/>
    <n v="1480613650"/>
    <n v="1478018050"/>
    <b v="0"/>
    <x v="33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x v="652"/>
    <x v="96"/>
    <n v="106084.5"/>
    <x v="0"/>
    <x v="0"/>
    <s v="USD"/>
    <n v="1440082240"/>
    <n v="1436885440"/>
    <b v="0"/>
    <x v="218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x v="653"/>
    <x v="14"/>
    <n v="32075"/>
    <x v="0"/>
    <x v="0"/>
    <s v="USD"/>
    <n v="1436396313"/>
    <n v="1433804313"/>
    <b v="0"/>
    <x v="219"/>
    <b v="1"/>
    <s v="technology/wearables"/>
    <n v="267"/>
    <n v="31.66"/>
    <x v="2"/>
    <x v="8"/>
    <x v="654"/>
    <d v="2015-07-08T22:58:33"/>
    <x v="0"/>
  </r>
  <r>
    <n v="655"/>
    <s v="Spark: The Watch That Keeps You Awake"/>
    <x v="654"/>
    <x v="6"/>
    <n v="11751"/>
    <x v="0"/>
    <x v="0"/>
    <s v="USD"/>
    <n v="1426197512"/>
    <n v="1423609112"/>
    <b v="0"/>
    <x v="220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x v="655"/>
    <x v="10"/>
    <n v="10678"/>
    <x v="0"/>
    <x v="0"/>
    <s v="USD"/>
    <n v="1460917119"/>
    <n v="1455736719"/>
    <b v="0"/>
    <x v="45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x v="656"/>
    <x v="36"/>
    <n v="18855"/>
    <x v="0"/>
    <x v="0"/>
    <s v="USD"/>
    <n v="1450901872"/>
    <n v="1448309872"/>
    <b v="0"/>
    <x v="221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x v="657"/>
    <x v="160"/>
    <n v="30177"/>
    <x v="0"/>
    <x v="0"/>
    <s v="USD"/>
    <n v="1437933600"/>
    <n v="1435117889"/>
    <b v="0"/>
    <x v="222"/>
    <b v="1"/>
    <s v="technology/wearables"/>
    <n v="104"/>
    <n v="109.34"/>
    <x v="2"/>
    <x v="8"/>
    <x v="658"/>
    <d v="2015-07-26T18:00:00"/>
    <x v="0"/>
  </r>
  <r>
    <n v="659"/>
    <s v="Lulu Watch Designs - Apple Watch"/>
    <x v="658"/>
    <x v="9"/>
    <n v="3017"/>
    <x v="0"/>
    <x v="0"/>
    <s v="USD"/>
    <n v="1440339295"/>
    <n v="1437747295"/>
    <b v="0"/>
    <x v="64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x v="659"/>
    <x v="63"/>
    <n v="1529"/>
    <x v="2"/>
    <x v="0"/>
    <s v="USD"/>
    <n v="1415558879"/>
    <n v="1412963279"/>
    <b v="0"/>
    <x v="59"/>
    <b v="0"/>
    <s v="technology/wearables"/>
    <n v="3"/>
    <n v="84.94"/>
    <x v="2"/>
    <x v="8"/>
    <x v="660"/>
    <d v="2014-11-09T18:47:59"/>
    <x v="3"/>
  </r>
  <r>
    <n v="661"/>
    <s v="AirString"/>
    <x v="660"/>
    <x v="3"/>
    <n v="95"/>
    <x v="2"/>
    <x v="0"/>
    <s v="USD"/>
    <n v="1477236559"/>
    <n v="1474644559"/>
    <b v="0"/>
    <x v="82"/>
    <b v="0"/>
    <s v="technology/wearables"/>
    <n v="1"/>
    <n v="10.56"/>
    <x v="2"/>
    <x v="8"/>
    <x v="661"/>
    <d v="2016-10-23T15:29:19"/>
    <x v="2"/>
  </r>
  <r>
    <n v="662"/>
    <s v="LW - the cool luminescent band with a watch"/>
    <x v="661"/>
    <x v="130"/>
    <n v="156"/>
    <x v="2"/>
    <x v="0"/>
    <s v="USD"/>
    <n v="1421404247"/>
    <n v="1418812247"/>
    <b v="0"/>
    <x v="80"/>
    <b v="0"/>
    <s v="technology/wearables"/>
    <n v="0"/>
    <n v="39"/>
    <x v="2"/>
    <x v="8"/>
    <x v="662"/>
    <d v="2015-01-16T10:30:47"/>
    <x v="3"/>
  </r>
  <r>
    <n v="663"/>
    <s v="MouseFighter invisible AIR mouse"/>
    <x v="662"/>
    <x v="61"/>
    <n v="700"/>
    <x v="2"/>
    <x v="8"/>
    <s v="DKK"/>
    <n v="1437250456"/>
    <n v="1434658456"/>
    <b v="0"/>
    <x v="63"/>
    <b v="0"/>
    <s v="technology/wearables"/>
    <n v="0"/>
    <n v="100"/>
    <x v="2"/>
    <x v="8"/>
    <x v="663"/>
    <d v="2015-07-18T20:14:16"/>
    <x v="0"/>
  </r>
  <r>
    <n v="664"/>
    <s v="Oregon Babyâ„¢ Diapers"/>
    <x v="663"/>
    <x v="14"/>
    <n v="904"/>
    <x v="2"/>
    <x v="0"/>
    <s v="USD"/>
    <n v="1428940775"/>
    <n v="1426348775"/>
    <b v="0"/>
    <x v="60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x v="664"/>
    <x v="3"/>
    <n v="1864"/>
    <x v="2"/>
    <x v="0"/>
    <s v="USD"/>
    <n v="1484327061"/>
    <n v="1479143061"/>
    <b v="0"/>
    <x v="8"/>
    <b v="0"/>
    <s v="technology/wearables"/>
    <n v="19"/>
    <n v="155.33000000000001"/>
    <x v="2"/>
    <x v="8"/>
    <x v="665"/>
    <d v="2017-01-13T17:04:21"/>
    <x v="2"/>
  </r>
  <r>
    <n v="666"/>
    <s v="Ducky Diapers"/>
    <x v="665"/>
    <x v="61"/>
    <n v="8"/>
    <x v="2"/>
    <x v="0"/>
    <s v="USD"/>
    <n v="1408305498"/>
    <n v="1405713498"/>
    <b v="0"/>
    <x v="80"/>
    <b v="0"/>
    <s v="technology/wearables"/>
    <n v="0"/>
    <n v="2"/>
    <x v="2"/>
    <x v="8"/>
    <x v="666"/>
    <d v="2014-08-17T19:58:18"/>
    <x v="3"/>
  </r>
  <r>
    <n v="667"/>
    <s v="Ubivade - Vibrating navigation belt"/>
    <x v="666"/>
    <x v="63"/>
    <n v="5010"/>
    <x v="2"/>
    <x v="13"/>
    <s v="EUR"/>
    <n v="1477731463"/>
    <n v="1474275463"/>
    <b v="0"/>
    <x v="33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x v="667"/>
    <x v="36"/>
    <n v="684"/>
    <x v="2"/>
    <x v="0"/>
    <s v="USD"/>
    <n v="1431374222"/>
    <n v="1427486222"/>
    <b v="0"/>
    <x v="20"/>
    <b v="0"/>
    <s v="technology/wearables"/>
    <n v="5"/>
    <n v="27.36"/>
    <x v="2"/>
    <x v="8"/>
    <x v="668"/>
    <d v="2015-05-11T19:57:02"/>
    <x v="0"/>
  </r>
  <r>
    <n v="669"/>
    <s v="Christian DiLusso Watches"/>
    <x v="668"/>
    <x v="61"/>
    <n v="43015"/>
    <x v="2"/>
    <x v="11"/>
    <s v="SEK"/>
    <n v="1467817258"/>
    <n v="1465225258"/>
    <b v="0"/>
    <x v="33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x v="669"/>
    <x v="161"/>
    <n v="26349"/>
    <x v="2"/>
    <x v="13"/>
    <s v="EUR"/>
    <n v="1466323800"/>
    <n v="1463418120"/>
    <b v="0"/>
    <x v="223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x v="670"/>
    <x v="11"/>
    <n v="11828"/>
    <x v="2"/>
    <x v="0"/>
    <s v="USD"/>
    <n v="1421208000"/>
    <n v="1418315852"/>
    <b v="0"/>
    <x v="41"/>
    <b v="0"/>
    <s v="technology/wearables"/>
    <n v="39"/>
    <n v="788.53"/>
    <x v="2"/>
    <x v="8"/>
    <x v="671"/>
    <d v="2015-01-14T04:00:00"/>
    <x v="3"/>
  </r>
  <r>
    <n v="672"/>
    <s v="youWare  |  A digital ID for the real world"/>
    <x v="671"/>
    <x v="63"/>
    <n v="10814"/>
    <x v="2"/>
    <x v="0"/>
    <s v="USD"/>
    <n v="1420088340"/>
    <n v="1417410964"/>
    <b v="0"/>
    <x v="224"/>
    <b v="0"/>
    <s v="technology/wearables"/>
    <n v="22"/>
    <n v="50.3"/>
    <x v="2"/>
    <x v="8"/>
    <x v="672"/>
    <d v="2015-01-01T04:59:00"/>
    <x v="3"/>
  </r>
  <r>
    <n v="673"/>
    <s v="HORIZON: LIFE ENHANCED GLASSWARE"/>
    <x v="672"/>
    <x v="57"/>
    <n v="205"/>
    <x v="2"/>
    <x v="0"/>
    <s v="USD"/>
    <n v="1409602217"/>
    <n v="1405714217"/>
    <b v="0"/>
    <x v="8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x v="673"/>
    <x v="63"/>
    <n v="15"/>
    <x v="2"/>
    <x v="0"/>
    <s v="USD"/>
    <n v="1407811627"/>
    <n v="1402627627"/>
    <b v="0"/>
    <x v="84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x v="674"/>
    <x v="12"/>
    <n v="891"/>
    <x v="2"/>
    <x v="0"/>
    <s v="USD"/>
    <n v="1420095540"/>
    <n v="1417558804"/>
    <b v="0"/>
    <x v="55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x v="675"/>
    <x v="57"/>
    <n v="1471"/>
    <x v="2"/>
    <x v="5"/>
    <s v="CAD"/>
    <n v="1423333581"/>
    <n v="1420741581"/>
    <b v="0"/>
    <x v="5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x v="676"/>
    <x v="63"/>
    <n v="12792"/>
    <x v="2"/>
    <x v="13"/>
    <s v="EUR"/>
    <n v="1467106895"/>
    <n v="1463218895"/>
    <b v="0"/>
    <x v="93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x v="677"/>
    <x v="88"/>
    <n v="1108"/>
    <x v="2"/>
    <x v="0"/>
    <s v="USD"/>
    <n v="1463821338"/>
    <n v="1461229338"/>
    <b v="0"/>
    <x v="57"/>
    <b v="0"/>
    <s v="technology/wearables"/>
    <n v="4"/>
    <n v="65.180000000000007"/>
    <x v="2"/>
    <x v="8"/>
    <x v="678"/>
    <d v="2016-05-21T09:02:18"/>
    <x v="2"/>
  </r>
  <r>
    <n v="679"/>
    <s v="Monolith Posture Coach"/>
    <x v="678"/>
    <x v="162"/>
    <n v="8827"/>
    <x v="2"/>
    <x v="0"/>
    <s v="USD"/>
    <n v="1472920909"/>
    <n v="1467736909"/>
    <b v="0"/>
    <x v="225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x v="679"/>
    <x v="96"/>
    <n v="19434"/>
    <x v="2"/>
    <x v="0"/>
    <s v="USD"/>
    <n v="1410955331"/>
    <n v="1407931331"/>
    <b v="0"/>
    <x v="135"/>
    <b v="0"/>
    <s v="technology/wearables"/>
    <n v="26"/>
    <n v="150.65"/>
    <x v="2"/>
    <x v="8"/>
    <x v="680"/>
    <d v="2014-09-17T12:02:11"/>
    <x v="3"/>
  </r>
  <r>
    <n v="681"/>
    <s v="D-Pro Athletic Headband with Carbon Fiber"/>
    <x v="680"/>
    <x v="30"/>
    <n v="1"/>
    <x v="2"/>
    <x v="0"/>
    <s v="USD"/>
    <n v="1477509604"/>
    <n v="1474917604"/>
    <b v="0"/>
    <x v="29"/>
    <b v="0"/>
    <s v="technology/wearables"/>
    <n v="0"/>
    <n v="1"/>
    <x v="2"/>
    <x v="8"/>
    <x v="681"/>
    <d v="2016-10-26T19:20:04"/>
    <x v="2"/>
  </r>
  <r>
    <n v="682"/>
    <s v="Deception Belt"/>
    <x v="681"/>
    <x v="63"/>
    <n v="53"/>
    <x v="2"/>
    <x v="0"/>
    <s v="USD"/>
    <n v="1489512122"/>
    <n v="1486923722"/>
    <b v="0"/>
    <x v="80"/>
    <b v="0"/>
    <s v="technology/wearables"/>
    <n v="0"/>
    <n v="13.25"/>
    <x v="2"/>
    <x v="8"/>
    <x v="682"/>
    <d v="2017-03-14T17:22:02"/>
    <x v="1"/>
  </r>
  <r>
    <n v="683"/>
    <s v="Mist Buddy Hydration/Misting Backpack"/>
    <x v="682"/>
    <x v="19"/>
    <n v="298"/>
    <x v="2"/>
    <x v="0"/>
    <s v="USD"/>
    <n v="1477949764"/>
    <n v="1474493764"/>
    <b v="0"/>
    <x v="8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x v="683"/>
    <x v="163"/>
    <n v="23948"/>
    <x v="2"/>
    <x v="0"/>
    <s v="USD"/>
    <n v="1406257200"/>
    <n v="1403176891"/>
    <b v="0"/>
    <x v="125"/>
    <b v="0"/>
    <s v="technology/wearables"/>
    <n v="7"/>
    <n v="177.39"/>
    <x v="2"/>
    <x v="8"/>
    <x v="684"/>
    <d v="2014-07-25T03:00:00"/>
    <x v="3"/>
  </r>
  <r>
    <n v="685"/>
    <s v="Nomadica All purpose backpack with battery"/>
    <x v="684"/>
    <x v="13"/>
    <n v="553"/>
    <x v="2"/>
    <x v="0"/>
    <s v="USD"/>
    <n v="1421095672"/>
    <n v="1417207672"/>
    <b v="0"/>
    <x v="73"/>
    <b v="0"/>
    <s v="technology/wearables"/>
    <n v="28"/>
    <n v="55.3"/>
    <x v="2"/>
    <x v="8"/>
    <x v="685"/>
    <d v="2015-01-12T20:47:52"/>
    <x v="3"/>
  </r>
  <r>
    <n v="686"/>
    <s v="Vivi di Cuore - Heart Rate Watch"/>
    <x v="685"/>
    <x v="69"/>
    <n v="0"/>
    <x v="2"/>
    <x v="13"/>
    <s v="EUR"/>
    <n v="1438618170"/>
    <n v="1436026170"/>
    <b v="0"/>
    <x v="78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x v="686"/>
    <x v="57"/>
    <n v="3550"/>
    <x v="2"/>
    <x v="14"/>
    <s v="MXN"/>
    <n v="1486317653"/>
    <n v="1481133653"/>
    <b v="0"/>
    <x v="79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x v="687"/>
    <x v="22"/>
    <n v="14598"/>
    <x v="2"/>
    <x v="0"/>
    <s v="USD"/>
    <n v="1444876253"/>
    <n v="1442284253"/>
    <b v="0"/>
    <x v="17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x v="688"/>
    <x v="61"/>
    <n v="115297.5"/>
    <x v="2"/>
    <x v="0"/>
    <s v="USD"/>
    <n v="1481173140"/>
    <n v="1478016097"/>
    <b v="0"/>
    <x v="226"/>
    <b v="0"/>
    <s v="technology/wearables"/>
    <n v="58"/>
    <n v="343.15"/>
    <x v="2"/>
    <x v="8"/>
    <x v="689"/>
    <d v="2016-12-08T04:59:00"/>
    <x v="2"/>
  </r>
  <r>
    <n v="690"/>
    <s v="BLOXSHIELD"/>
    <x v="689"/>
    <x v="22"/>
    <n v="2468"/>
    <x v="2"/>
    <x v="0"/>
    <s v="USD"/>
    <n v="1473400800"/>
    <n v="1469718841"/>
    <b v="0"/>
    <x v="69"/>
    <b v="0"/>
    <s v="technology/wearables"/>
    <n v="12"/>
    <n v="72.59"/>
    <x v="2"/>
    <x v="8"/>
    <x v="690"/>
    <d v="2016-09-09T06:00:00"/>
    <x v="2"/>
  </r>
  <r>
    <n v="691"/>
    <s v="ShapeCase - Colorful Apple Watch Bumpers"/>
    <x v="690"/>
    <x v="63"/>
    <n v="260"/>
    <x v="2"/>
    <x v="0"/>
    <s v="USD"/>
    <n v="1435711246"/>
    <n v="1433292046"/>
    <b v="0"/>
    <x v="73"/>
    <b v="0"/>
    <s v="technology/wearables"/>
    <n v="1"/>
    <n v="26"/>
    <x v="2"/>
    <x v="8"/>
    <x v="691"/>
    <d v="2015-07-01T00:40:46"/>
    <x v="0"/>
  </r>
  <r>
    <n v="692"/>
    <s v="Signum Indicators by Brighter Indication"/>
    <x v="691"/>
    <x v="22"/>
    <n v="1306"/>
    <x v="2"/>
    <x v="1"/>
    <s v="GBP"/>
    <n v="1482397263"/>
    <n v="1479805263"/>
    <b v="0"/>
    <x v="227"/>
    <b v="0"/>
    <s v="technology/wearables"/>
    <n v="7"/>
    <n v="6.5"/>
    <x v="2"/>
    <x v="8"/>
    <x v="692"/>
    <d v="2016-12-22T09:01:03"/>
    <x v="2"/>
  </r>
  <r>
    <n v="693"/>
    <s v="Prana: Wearable for Breathing and Posture"/>
    <x v="692"/>
    <x v="57"/>
    <n v="35338"/>
    <x v="2"/>
    <x v="0"/>
    <s v="USD"/>
    <n v="1430421827"/>
    <n v="1427829827"/>
    <b v="0"/>
    <x v="228"/>
    <b v="0"/>
    <s v="technology/wearables"/>
    <n v="35"/>
    <n v="119.39"/>
    <x v="2"/>
    <x v="8"/>
    <x v="693"/>
    <d v="2015-04-30T19:23:47"/>
    <x v="0"/>
  </r>
  <r>
    <n v="694"/>
    <s v="Airlock bike helmet"/>
    <x v="693"/>
    <x v="60"/>
    <n v="590"/>
    <x v="2"/>
    <x v="0"/>
    <s v="USD"/>
    <n v="1485964559"/>
    <n v="1483372559"/>
    <b v="0"/>
    <x v="63"/>
    <b v="0"/>
    <s v="technology/wearables"/>
    <n v="0"/>
    <n v="84.29"/>
    <x v="2"/>
    <x v="8"/>
    <x v="694"/>
    <d v="2017-02-01T15:55:59"/>
    <x v="1"/>
  </r>
  <r>
    <n v="695"/>
    <s v="mini air- personal air conditioner"/>
    <x v="694"/>
    <x v="127"/>
    <n v="636"/>
    <x v="2"/>
    <x v="0"/>
    <s v="USD"/>
    <n v="1414758620"/>
    <n v="1412166620"/>
    <b v="0"/>
    <x v="63"/>
    <b v="0"/>
    <s v="technology/wearables"/>
    <n v="1"/>
    <n v="90.86"/>
    <x v="2"/>
    <x v="8"/>
    <x v="695"/>
    <d v="2014-10-31T12:30:20"/>
    <x v="3"/>
  </r>
  <r>
    <n v="696"/>
    <s v="trustee"/>
    <x v="695"/>
    <x v="164"/>
    <n v="1"/>
    <x v="2"/>
    <x v="9"/>
    <s v="EUR"/>
    <n v="1406326502"/>
    <n v="1403734502"/>
    <b v="0"/>
    <x v="29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x v="696"/>
    <x v="10"/>
    <n v="2319"/>
    <x v="2"/>
    <x v="12"/>
    <s v="EUR"/>
    <n v="1454502789"/>
    <n v="1453206789"/>
    <b v="0"/>
    <x v="229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x v="697"/>
    <x v="57"/>
    <n v="15390"/>
    <x v="2"/>
    <x v="0"/>
    <s v="USD"/>
    <n v="1411005600"/>
    <n v="1408141245"/>
    <b v="0"/>
    <x v="60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x v="698"/>
    <x v="64"/>
    <n v="107148.74"/>
    <x v="2"/>
    <x v="0"/>
    <s v="USD"/>
    <n v="1385136000"/>
    <n v="1381923548"/>
    <b v="0"/>
    <x v="23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x v="699"/>
    <x v="36"/>
    <n v="403"/>
    <x v="2"/>
    <x v="3"/>
    <s v="EUR"/>
    <n v="1484065881"/>
    <n v="1481473881"/>
    <b v="0"/>
    <x v="162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x v="700"/>
    <x v="165"/>
    <n v="6118"/>
    <x v="2"/>
    <x v="1"/>
    <s v="GBP"/>
    <n v="1406130880"/>
    <n v="1403538880"/>
    <b v="0"/>
    <x v="64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x v="701"/>
    <x v="36"/>
    <n v="4622.01"/>
    <x v="2"/>
    <x v="0"/>
    <s v="USD"/>
    <n v="1480011987"/>
    <n v="1477416387"/>
    <b v="0"/>
    <x v="7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x v="702"/>
    <x v="36"/>
    <n v="837"/>
    <x v="2"/>
    <x v="0"/>
    <s v="USD"/>
    <n v="1485905520"/>
    <n v="1481150949"/>
    <b v="0"/>
    <x v="63"/>
    <b v="0"/>
    <s v="technology/wearables"/>
    <n v="6"/>
    <n v="119.57"/>
    <x v="2"/>
    <x v="8"/>
    <x v="703"/>
    <d v="2017-01-31T23:32:00"/>
    <x v="2"/>
  </r>
  <r>
    <n v="704"/>
    <s v="ZNITCH- The Evolution in Helmet Safety"/>
    <x v="703"/>
    <x v="56"/>
    <n v="481"/>
    <x v="2"/>
    <x v="5"/>
    <s v="CAD"/>
    <n v="1487565468"/>
    <n v="1482381468"/>
    <b v="0"/>
    <x v="80"/>
    <b v="0"/>
    <s v="technology/wearables"/>
    <n v="1"/>
    <n v="120.25"/>
    <x v="2"/>
    <x v="8"/>
    <x v="704"/>
    <d v="2017-02-20T04:37:48"/>
    <x v="2"/>
  </r>
  <r>
    <n v="705"/>
    <s v="SomnoScope"/>
    <x v="704"/>
    <x v="57"/>
    <n v="977"/>
    <x v="2"/>
    <x v="9"/>
    <s v="EUR"/>
    <n v="1484999278"/>
    <n v="1482407278"/>
    <b v="0"/>
    <x v="81"/>
    <b v="0"/>
    <s v="technology/wearables"/>
    <n v="1"/>
    <n v="195.4"/>
    <x v="2"/>
    <x v="8"/>
    <x v="705"/>
    <d v="2017-01-21T11:47:58"/>
    <x v="2"/>
  </r>
  <r>
    <n v="706"/>
    <s v="Driver Alert System"/>
    <x v="705"/>
    <x v="57"/>
    <n v="0"/>
    <x v="2"/>
    <x v="3"/>
    <s v="EUR"/>
    <n v="1481740740"/>
    <n v="1478130783"/>
    <b v="0"/>
    <x v="78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x v="706"/>
    <x v="118"/>
    <n v="53670.6"/>
    <x v="2"/>
    <x v="1"/>
    <s v="GBP"/>
    <n v="1483286127"/>
    <n v="1479830127"/>
    <b v="0"/>
    <x v="231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x v="707"/>
    <x v="79"/>
    <n v="8837"/>
    <x v="2"/>
    <x v="1"/>
    <s v="GBP"/>
    <n v="1410616600"/>
    <n v="1405432600"/>
    <b v="0"/>
    <x v="232"/>
    <b v="0"/>
    <s v="technology/wearables"/>
    <n v="22"/>
    <n v="23.95"/>
    <x v="2"/>
    <x v="8"/>
    <x v="708"/>
    <d v="2014-09-13T13:56:40"/>
    <x v="3"/>
  </r>
  <r>
    <n v="709"/>
    <s v="lumiglove"/>
    <x v="708"/>
    <x v="36"/>
    <n v="61"/>
    <x v="2"/>
    <x v="0"/>
    <s v="USD"/>
    <n v="1417741159"/>
    <n v="1415149159"/>
    <b v="0"/>
    <x v="84"/>
    <b v="0"/>
    <s v="technology/wearables"/>
    <n v="0"/>
    <n v="30.5"/>
    <x v="2"/>
    <x v="8"/>
    <x v="709"/>
    <d v="2014-12-05T00:59:19"/>
    <x v="3"/>
  </r>
  <r>
    <n v="710"/>
    <s v="Hate York Shirt 2.0"/>
    <x v="709"/>
    <x v="38"/>
    <n v="0"/>
    <x v="2"/>
    <x v="5"/>
    <s v="CAD"/>
    <n v="1408495440"/>
    <n v="1405640302"/>
    <b v="0"/>
    <x v="78"/>
    <b v="0"/>
    <s v="technology/wearables"/>
    <n v="0"/>
    <n v="0"/>
    <x v="2"/>
    <x v="8"/>
    <x v="710"/>
    <d v="2014-08-20T00:44:00"/>
    <x v="3"/>
  </r>
  <r>
    <n v="711"/>
    <s v="Anti Snore Wearable"/>
    <x v="710"/>
    <x v="57"/>
    <n v="33791"/>
    <x v="2"/>
    <x v="9"/>
    <s v="EUR"/>
    <n v="1481716868"/>
    <n v="1478257268"/>
    <b v="0"/>
    <x v="233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x v="711"/>
    <x v="166"/>
    <n v="105"/>
    <x v="2"/>
    <x v="0"/>
    <s v="USD"/>
    <n v="1455466832"/>
    <n v="1452874832"/>
    <b v="0"/>
    <x v="80"/>
    <b v="0"/>
    <s v="technology/wearables"/>
    <n v="0"/>
    <n v="26.25"/>
    <x v="2"/>
    <x v="8"/>
    <x v="712"/>
    <d v="2016-02-14T16:20:32"/>
    <x v="2"/>
  </r>
  <r>
    <n v="713"/>
    <s v="Secure Pet GPS Tracker - Every Moment Matters"/>
    <x v="712"/>
    <x v="31"/>
    <n v="199"/>
    <x v="2"/>
    <x v="13"/>
    <s v="EUR"/>
    <n v="1465130532"/>
    <n v="1462538532"/>
    <b v="0"/>
    <x v="29"/>
    <b v="0"/>
    <s v="technology/wearables"/>
    <n v="1"/>
    <n v="199"/>
    <x v="2"/>
    <x v="8"/>
    <x v="713"/>
    <d v="2016-06-05T12:42:12"/>
    <x v="2"/>
  </r>
  <r>
    <n v="714"/>
    <s v="Prep Packs Survival Belt"/>
    <x v="713"/>
    <x v="36"/>
    <n v="2249"/>
    <x v="2"/>
    <x v="0"/>
    <s v="USD"/>
    <n v="1488308082"/>
    <n v="1483124082"/>
    <b v="0"/>
    <x v="33"/>
    <b v="0"/>
    <s v="technology/wearables"/>
    <n v="15"/>
    <n v="80.319999999999993"/>
    <x v="2"/>
    <x v="8"/>
    <x v="714"/>
    <d v="2017-02-28T18:54:42"/>
    <x v="2"/>
  </r>
  <r>
    <n v="715"/>
    <s v="Mouse^3"/>
    <x v="714"/>
    <x v="167"/>
    <n v="1389"/>
    <x v="2"/>
    <x v="0"/>
    <s v="USD"/>
    <n v="1446693040"/>
    <n v="1443233440"/>
    <b v="0"/>
    <x v="8"/>
    <b v="0"/>
    <s v="technology/wearables"/>
    <n v="5"/>
    <n v="115.75"/>
    <x v="2"/>
    <x v="8"/>
    <x v="715"/>
    <d v="2015-11-05T03:10:40"/>
    <x v="0"/>
  </r>
  <r>
    <n v="716"/>
    <s v="Pathfinder - Wearable Navigation for the Blind"/>
    <x v="715"/>
    <x v="39"/>
    <n v="715"/>
    <x v="2"/>
    <x v="0"/>
    <s v="USD"/>
    <n v="1417392000"/>
    <n v="1414511307"/>
    <b v="0"/>
    <x v="38"/>
    <b v="0"/>
    <s v="technology/wearables"/>
    <n v="10"/>
    <n v="44.69"/>
    <x v="2"/>
    <x v="8"/>
    <x v="716"/>
    <d v="2014-12-01T00:00:00"/>
    <x v="3"/>
  </r>
  <r>
    <n v="717"/>
    <s v="cool air belt"/>
    <x v="716"/>
    <x v="57"/>
    <n v="305"/>
    <x v="2"/>
    <x v="0"/>
    <s v="USD"/>
    <n v="1409949002"/>
    <n v="1407357002"/>
    <b v="0"/>
    <x v="80"/>
    <b v="0"/>
    <s v="technology/wearables"/>
    <n v="0"/>
    <n v="76.25"/>
    <x v="2"/>
    <x v="8"/>
    <x v="717"/>
    <d v="2014-09-05T20:30:02"/>
    <x v="3"/>
  </r>
  <r>
    <n v="718"/>
    <s v="BioToo - Emergency Temporary Tattoos"/>
    <x v="717"/>
    <x v="14"/>
    <n v="90"/>
    <x v="2"/>
    <x v="0"/>
    <s v="USD"/>
    <n v="1487397540"/>
    <n v="1484684247"/>
    <b v="0"/>
    <x v="80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x v="718"/>
    <x v="36"/>
    <n v="194"/>
    <x v="2"/>
    <x v="0"/>
    <s v="USD"/>
    <n v="1456189076"/>
    <n v="1454979476"/>
    <b v="0"/>
    <x v="73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x v="719"/>
    <x v="168"/>
    <n v="2735"/>
    <x v="0"/>
    <x v="0"/>
    <s v="USD"/>
    <n v="1327851291"/>
    <n v="1325432091"/>
    <b v="0"/>
    <x v="14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x v="720"/>
    <x v="169"/>
    <n v="10013"/>
    <x v="0"/>
    <x v="0"/>
    <s v="USD"/>
    <n v="1406900607"/>
    <n v="1403012607"/>
    <b v="0"/>
    <x v="46"/>
    <b v="1"/>
    <s v="publishing/nonfiction"/>
    <n v="122"/>
    <n v="84.14"/>
    <x v="3"/>
    <x v="9"/>
    <x v="721"/>
    <d v="2014-08-01T13:43:27"/>
    <x v="3"/>
  </r>
  <r>
    <n v="722"/>
    <s v="The BANGGAI Rescue Project"/>
    <x v="721"/>
    <x v="31"/>
    <n v="33006"/>
    <x v="0"/>
    <x v="0"/>
    <s v="USD"/>
    <n v="1333909178"/>
    <n v="1331320778"/>
    <b v="0"/>
    <x v="234"/>
    <b v="1"/>
    <s v="publishing/nonfiction"/>
    <n v="132"/>
    <n v="215.73"/>
    <x v="3"/>
    <x v="9"/>
    <x v="722"/>
    <d v="2012-04-08T18:19:38"/>
    <x v="5"/>
  </r>
  <r>
    <n v="723"/>
    <s v="The 2015 Pro Football Beast Book"/>
    <x v="722"/>
    <x v="10"/>
    <n v="5469"/>
    <x v="0"/>
    <x v="0"/>
    <s v="USD"/>
    <n v="1438228740"/>
    <n v="1435606549"/>
    <b v="0"/>
    <x v="61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x v="723"/>
    <x v="39"/>
    <n v="7383.01"/>
    <x v="0"/>
    <x v="0"/>
    <s v="USD"/>
    <n v="1309447163"/>
    <n v="1306855163"/>
    <b v="0"/>
    <x v="235"/>
    <b v="1"/>
    <s v="publishing/nonfiction"/>
    <n v="105"/>
    <n v="51.63"/>
    <x v="3"/>
    <x v="9"/>
    <x v="724"/>
    <d v="2011-06-30T15:19:23"/>
    <x v="6"/>
  </r>
  <r>
    <n v="725"/>
    <s v="The Year It All Made Sense"/>
    <x v="724"/>
    <x v="22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  <x v="725"/>
    <d v="2015-12-13T15:01:52"/>
    <x v="0"/>
  </r>
  <r>
    <n v="726"/>
    <s v="60 Days to a Radiating Faith"/>
    <x v="725"/>
    <x v="30"/>
    <n v="2535"/>
    <x v="0"/>
    <x v="0"/>
    <s v="USD"/>
    <n v="1365728487"/>
    <n v="1363136487"/>
    <b v="0"/>
    <x v="2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x v="726"/>
    <x v="8"/>
    <n v="5443"/>
    <x v="0"/>
    <x v="0"/>
    <s v="USD"/>
    <n v="1358198400"/>
    <n v="1354580949"/>
    <b v="0"/>
    <x v="184"/>
    <b v="1"/>
    <s v="publishing/nonfiction"/>
    <n v="156"/>
    <n v="36.53"/>
    <x v="3"/>
    <x v="9"/>
    <x v="727"/>
    <d v="2013-01-14T21:20:00"/>
    <x v="5"/>
  </r>
  <r>
    <n v="728"/>
    <s v="The Age of the Platform: My Fourth Book"/>
    <x v="727"/>
    <x v="51"/>
    <n v="7917.45"/>
    <x v="0"/>
    <x v="0"/>
    <s v="USD"/>
    <n v="1313957157"/>
    <n v="1310069157"/>
    <b v="0"/>
    <x v="208"/>
    <b v="1"/>
    <s v="publishing/nonfiction"/>
    <n v="106"/>
    <n v="60.9"/>
    <x v="3"/>
    <x v="9"/>
    <x v="728"/>
    <d v="2011-08-21T20:05:57"/>
    <x v="6"/>
  </r>
  <r>
    <n v="729"/>
    <s v="The Malformation of Health Care"/>
    <x v="728"/>
    <x v="23"/>
    <n v="5226"/>
    <x v="0"/>
    <x v="0"/>
    <s v="USD"/>
    <n v="1348028861"/>
    <n v="1342844861"/>
    <b v="0"/>
    <x v="148"/>
    <b v="1"/>
    <s v="publishing/nonfiction"/>
    <n v="131"/>
    <n v="43.55"/>
    <x v="3"/>
    <x v="9"/>
    <x v="729"/>
    <d v="2012-09-19T04:27:41"/>
    <x v="5"/>
  </r>
  <r>
    <n v="730"/>
    <s v="Encyclopedia of Surfing"/>
    <x v="729"/>
    <x v="22"/>
    <n v="26438"/>
    <x v="0"/>
    <x v="0"/>
    <s v="USD"/>
    <n v="1323280391"/>
    <n v="1320688391"/>
    <b v="0"/>
    <x v="236"/>
    <b v="1"/>
    <s v="publishing/nonfiction"/>
    <n v="132"/>
    <n v="99.77"/>
    <x v="3"/>
    <x v="9"/>
    <x v="730"/>
    <d v="2011-12-07T17:53:11"/>
    <x v="6"/>
  </r>
  <r>
    <n v="731"/>
    <s v="Portland Boat Tours:  From Dream to Business"/>
    <x v="730"/>
    <x v="10"/>
    <n v="6300"/>
    <x v="0"/>
    <x v="0"/>
    <s v="USD"/>
    <n v="1327212000"/>
    <n v="1322852747"/>
    <b v="0"/>
    <x v="26"/>
    <b v="1"/>
    <s v="publishing/nonfiction"/>
    <n v="126"/>
    <n v="88.73"/>
    <x v="3"/>
    <x v="9"/>
    <x v="731"/>
    <d v="2012-01-22T06:00:00"/>
    <x v="6"/>
  </r>
  <r>
    <n v="732"/>
    <s v="Chess puzzles in your pocket: a new eBook"/>
    <x v="731"/>
    <x v="170"/>
    <n v="64"/>
    <x v="0"/>
    <x v="1"/>
    <s v="GBP"/>
    <n v="1380449461"/>
    <n v="1375265461"/>
    <b v="0"/>
    <x v="62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x v="732"/>
    <x v="30"/>
    <n v="3012"/>
    <x v="0"/>
    <x v="1"/>
    <s v="GBP"/>
    <n v="1387533892"/>
    <n v="1384941892"/>
    <b v="0"/>
    <x v="39"/>
    <b v="1"/>
    <s v="publishing/nonfiction"/>
    <n v="120"/>
    <n v="17.82"/>
    <x v="3"/>
    <x v="9"/>
    <x v="733"/>
    <d v="2013-12-20T10:04:52"/>
    <x v="4"/>
  </r>
  <r>
    <n v="734"/>
    <s v="Sideswiped"/>
    <x v="733"/>
    <x v="0"/>
    <n v="10670"/>
    <x v="0"/>
    <x v="5"/>
    <s v="CAD"/>
    <n v="1431147600"/>
    <n v="1428465420"/>
    <b v="0"/>
    <x v="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x v="734"/>
    <x v="171"/>
    <n v="53771"/>
    <x v="0"/>
    <x v="0"/>
    <s v="USD"/>
    <n v="1417653540"/>
    <n v="1414975346"/>
    <b v="0"/>
    <x v="194"/>
    <b v="1"/>
    <s v="publishing/nonfiction"/>
    <n v="114"/>
    <n v="234.81"/>
    <x v="3"/>
    <x v="9"/>
    <x v="735"/>
    <d v="2014-12-04T00:39:00"/>
    <x v="3"/>
  </r>
  <r>
    <n v="736"/>
    <s v="What Happens in Vegas Stays on YouTube"/>
    <x v="735"/>
    <x v="172"/>
    <n v="11345"/>
    <x v="0"/>
    <x v="0"/>
    <s v="USD"/>
    <n v="1385009940"/>
    <n v="1383327440"/>
    <b v="0"/>
    <x v="52"/>
    <b v="1"/>
    <s v="publishing/nonfiction"/>
    <n v="315"/>
    <n v="105.05"/>
    <x v="3"/>
    <x v="9"/>
    <x v="736"/>
    <d v="2013-11-21T04:59:00"/>
    <x v="4"/>
  </r>
  <r>
    <n v="737"/>
    <s v="Eat Mendocino: Writing the Book"/>
    <x v="736"/>
    <x v="10"/>
    <n v="6120"/>
    <x v="0"/>
    <x v="0"/>
    <s v="USD"/>
    <n v="1392408000"/>
    <n v="1390890987"/>
    <b v="0"/>
    <x v="52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x v="737"/>
    <x v="15"/>
    <n v="1601"/>
    <x v="0"/>
    <x v="0"/>
    <s v="USD"/>
    <n v="1417409940"/>
    <n v="1414765794"/>
    <b v="0"/>
    <x v="14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x v="738"/>
    <x v="12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x v="739"/>
    <x v="9"/>
    <n v="3222"/>
    <x v="0"/>
    <x v="0"/>
    <s v="USD"/>
    <n v="1434857482"/>
    <n v="1433647882"/>
    <b v="0"/>
    <x v="10"/>
    <b v="1"/>
    <s v="publishing/nonfiction"/>
    <n v="107"/>
    <n v="169.58"/>
    <x v="3"/>
    <x v="9"/>
    <x v="740"/>
    <d v="2015-06-21T03:31:22"/>
    <x v="0"/>
  </r>
  <r>
    <n v="741"/>
    <s v="reVILNA: the vilna ghetto project"/>
    <x v="740"/>
    <x v="93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x v="741"/>
    <x v="123"/>
    <n v="1550"/>
    <x v="0"/>
    <x v="0"/>
    <s v="USD"/>
    <n v="1395435712"/>
    <n v="1392847312"/>
    <b v="0"/>
    <x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x v="742"/>
    <x v="131"/>
    <n v="814"/>
    <x v="0"/>
    <x v="0"/>
    <s v="USD"/>
    <n v="1334610000"/>
    <n v="1332435685"/>
    <b v="0"/>
    <x v="41"/>
    <b v="1"/>
    <s v="publishing/nonfiction"/>
    <n v="148"/>
    <n v="54.27"/>
    <x v="3"/>
    <x v="9"/>
    <x v="743"/>
    <d v="2012-04-16T21:00:00"/>
    <x v="5"/>
  </r>
  <r>
    <n v="744"/>
    <s v="A Revolutionary Leadership Resource Book"/>
    <x v="743"/>
    <x v="10"/>
    <n v="5116"/>
    <x v="0"/>
    <x v="0"/>
    <s v="USD"/>
    <n v="1355439503"/>
    <n v="1352847503"/>
    <b v="0"/>
    <x v="95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x v="744"/>
    <x v="173"/>
    <n v="3976"/>
    <x v="0"/>
    <x v="0"/>
    <s v="USD"/>
    <n v="1367588645"/>
    <n v="1364996645"/>
    <b v="0"/>
    <x v="142"/>
    <b v="1"/>
    <s v="publishing/nonfiction"/>
    <n v="179"/>
    <n v="53.73"/>
    <x v="3"/>
    <x v="9"/>
    <x v="745"/>
    <d v="2013-05-03T13:44:05"/>
    <x v="4"/>
  </r>
  <r>
    <n v="746"/>
    <s v="Attention: People With Body Parts"/>
    <x v="745"/>
    <x v="174"/>
    <n v="3318"/>
    <x v="0"/>
    <x v="0"/>
    <s v="USD"/>
    <n v="1348372740"/>
    <n v="1346806909"/>
    <b v="0"/>
    <x v="174"/>
    <b v="1"/>
    <s v="publishing/nonfiction"/>
    <n v="111"/>
    <n v="34.21"/>
    <x v="3"/>
    <x v="9"/>
    <x v="746"/>
    <d v="2012-09-23T03:59:00"/>
    <x v="5"/>
  </r>
  <r>
    <n v="747"/>
    <s v="Trash is Treasure"/>
    <x v="746"/>
    <x v="39"/>
    <n v="7003"/>
    <x v="0"/>
    <x v="9"/>
    <s v="EUR"/>
    <n v="1421319240"/>
    <n v="1418649019"/>
    <b v="0"/>
    <x v="16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x v="747"/>
    <x v="13"/>
    <n v="2005"/>
    <x v="0"/>
    <x v="0"/>
    <s v="USD"/>
    <n v="1407701966"/>
    <n v="1405109966"/>
    <b v="0"/>
    <x v="34"/>
    <b v="1"/>
    <s v="publishing/nonfiction"/>
    <n v="100"/>
    <n v="45.57"/>
    <x v="3"/>
    <x v="9"/>
    <x v="748"/>
    <d v="2014-08-10T20:19:26"/>
    <x v="3"/>
  </r>
  <r>
    <n v="749"/>
    <s v="chartwellwest.com"/>
    <x v="748"/>
    <x v="3"/>
    <n v="10556"/>
    <x v="0"/>
    <x v="0"/>
    <s v="USD"/>
    <n v="1485642930"/>
    <n v="1483050930"/>
    <b v="0"/>
    <x v="238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x v="749"/>
    <x v="175"/>
    <n v="4559"/>
    <x v="0"/>
    <x v="0"/>
    <s v="USD"/>
    <n v="1361739872"/>
    <n v="1359147872"/>
    <b v="0"/>
    <x v="211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x v="750"/>
    <x v="9"/>
    <n v="3555"/>
    <x v="0"/>
    <x v="0"/>
    <s v="USD"/>
    <n v="1312470475"/>
    <n v="1308496075"/>
    <b v="0"/>
    <x v="95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x v="751"/>
    <x v="10"/>
    <n v="5585"/>
    <x v="0"/>
    <x v="2"/>
    <s v="AUD"/>
    <n v="1476615600"/>
    <n v="1474884417"/>
    <b v="0"/>
    <x v="217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x v="752"/>
    <x v="3"/>
    <n v="12800"/>
    <x v="0"/>
    <x v="0"/>
    <s v="USD"/>
    <n v="1423922991"/>
    <n v="1421330991"/>
    <b v="0"/>
    <x v="55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x v="753"/>
    <x v="13"/>
    <n v="2075"/>
    <x v="0"/>
    <x v="0"/>
    <s v="USD"/>
    <n v="1357408721"/>
    <n v="1354816721"/>
    <b v="0"/>
    <x v="72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x v="754"/>
    <x v="30"/>
    <n v="2547.69"/>
    <x v="0"/>
    <x v="0"/>
    <s v="USD"/>
    <n v="1369010460"/>
    <n v="1366381877"/>
    <b v="0"/>
    <x v="32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x v="755"/>
    <x v="176"/>
    <n v="824"/>
    <x v="0"/>
    <x v="0"/>
    <s v="USD"/>
    <n v="1303147459"/>
    <n v="1297880659"/>
    <b v="0"/>
    <x v="19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x v="756"/>
    <x v="49"/>
    <n v="595"/>
    <x v="0"/>
    <x v="0"/>
    <s v="USD"/>
    <n v="1354756714"/>
    <n v="1353547114"/>
    <b v="0"/>
    <x v="59"/>
    <b v="1"/>
    <s v="publishing/nonfiction"/>
    <n v="238"/>
    <n v="33.06"/>
    <x v="3"/>
    <x v="9"/>
    <x v="757"/>
    <d v="2012-12-06T01:18:34"/>
    <x v="5"/>
  </r>
  <r>
    <n v="758"/>
    <s v="Publish Waiting On Humanity"/>
    <x v="757"/>
    <x v="30"/>
    <n v="2550"/>
    <x v="0"/>
    <x v="0"/>
    <s v="USD"/>
    <n v="1286568268"/>
    <n v="1283976268"/>
    <b v="0"/>
    <x v="10"/>
    <b v="1"/>
    <s v="publishing/nonfiction"/>
    <n v="102"/>
    <n v="134.21"/>
    <x v="3"/>
    <x v="9"/>
    <x v="758"/>
    <d v="2010-10-08T20:04:28"/>
    <x v="7"/>
  </r>
  <r>
    <n v="759"/>
    <s v="Wild Ruins"/>
    <x v="758"/>
    <x v="10"/>
    <n v="5096"/>
    <x v="0"/>
    <x v="1"/>
    <s v="GBP"/>
    <n v="1404892539"/>
    <n v="1401436539"/>
    <b v="0"/>
    <x v="221"/>
    <b v="1"/>
    <s v="publishing/nonfiction"/>
    <n v="102"/>
    <n v="51.47"/>
    <x v="3"/>
    <x v="9"/>
    <x v="759"/>
    <d v="2014-07-09T07:55:39"/>
    <x v="3"/>
  </r>
  <r>
    <n v="760"/>
    <s v="Random Thoughts from a Random Mind"/>
    <x v="759"/>
    <x v="41"/>
    <n v="0"/>
    <x v="2"/>
    <x v="0"/>
    <s v="USD"/>
    <n v="1480188013"/>
    <n v="1477592413"/>
    <b v="0"/>
    <x v="78"/>
    <b v="0"/>
    <s v="publishing/fiction"/>
    <n v="0"/>
    <n v="0"/>
    <x v="3"/>
    <x v="10"/>
    <x v="760"/>
    <d v="2016-11-26T19:20:13"/>
    <x v="2"/>
  </r>
  <r>
    <n v="761"/>
    <s v="DONE WITH DEATH"/>
    <x v="760"/>
    <x v="10"/>
    <n v="235"/>
    <x v="2"/>
    <x v="0"/>
    <s v="USD"/>
    <n v="1391364126"/>
    <n v="1388772126"/>
    <b v="0"/>
    <x v="79"/>
    <b v="0"/>
    <s v="publishing/fiction"/>
    <n v="5"/>
    <n v="39.17"/>
    <x v="3"/>
    <x v="10"/>
    <x v="761"/>
    <d v="2014-02-02T18:02:06"/>
    <x v="3"/>
  </r>
  <r>
    <n v="762"/>
    <s v="Where we used to live - eBook (PROJECT 80%)"/>
    <x v="761"/>
    <x v="8"/>
    <n v="0"/>
    <x v="2"/>
    <x v="14"/>
    <s v="MXN"/>
    <n v="1480831200"/>
    <n v="1479328570"/>
    <b v="0"/>
    <x v="78"/>
    <b v="0"/>
    <s v="publishing/fiction"/>
    <n v="0"/>
    <n v="0"/>
    <x v="3"/>
    <x v="10"/>
    <x v="762"/>
    <d v="2016-12-04T06:00:00"/>
    <x v="2"/>
  </r>
  <r>
    <n v="763"/>
    <s v="Highland Sabre - A Black Beast Books Project"/>
    <x v="762"/>
    <x v="177"/>
    <n v="5"/>
    <x v="2"/>
    <x v="1"/>
    <s v="GBP"/>
    <n v="1376563408"/>
    <n v="1373971408"/>
    <b v="0"/>
    <x v="29"/>
    <b v="0"/>
    <s v="publishing/fiction"/>
    <n v="0"/>
    <n v="5"/>
    <x v="3"/>
    <x v="10"/>
    <x v="763"/>
    <d v="2013-08-15T10:43:28"/>
    <x v="4"/>
  </r>
  <r>
    <n v="764"/>
    <s v="[JOE]KES"/>
    <x v="763"/>
    <x v="10"/>
    <n v="0"/>
    <x v="2"/>
    <x v="0"/>
    <s v="USD"/>
    <n v="1441858161"/>
    <n v="1439266161"/>
    <b v="0"/>
    <x v="78"/>
    <b v="0"/>
    <s v="publishing/fiction"/>
    <n v="0"/>
    <n v="0"/>
    <x v="3"/>
    <x v="10"/>
    <x v="764"/>
    <d v="2015-09-10T04:09:21"/>
    <x v="0"/>
  </r>
  <r>
    <n v="765"/>
    <s v="Dirty Quiet Money"/>
    <x v="764"/>
    <x v="39"/>
    <n v="2521"/>
    <x v="2"/>
    <x v="0"/>
    <s v="USD"/>
    <n v="1413723684"/>
    <n v="1411131684"/>
    <b v="0"/>
    <x v="34"/>
    <b v="0"/>
    <s v="publishing/fiction"/>
    <n v="36"/>
    <n v="57.3"/>
    <x v="3"/>
    <x v="10"/>
    <x v="765"/>
    <d v="2014-10-19T13:01:24"/>
    <x v="3"/>
  </r>
  <r>
    <n v="766"/>
    <s v="Memories of Italy &amp; Olive Oil"/>
    <x v="765"/>
    <x v="23"/>
    <n v="0"/>
    <x v="2"/>
    <x v="5"/>
    <s v="CAD"/>
    <n v="1424112483"/>
    <n v="1421520483"/>
    <b v="0"/>
    <x v="78"/>
    <b v="0"/>
    <s v="publishing/fiction"/>
    <n v="0"/>
    <n v="0"/>
    <x v="3"/>
    <x v="10"/>
    <x v="766"/>
    <d v="2015-02-16T18:48:03"/>
    <x v="0"/>
  </r>
  <r>
    <n v="767"/>
    <s v="Jury of Peers: A Novel of Online Justice"/>
    <x v="766"/>
    <x v="10"/>
    <n v="177"/>
    <x v="2"/>
    <x v="0"/>
    <s v="USD"/>
    <n v="1432178810"/>
    <n v="1429586810"/>
    <b v="0"/>
    <x v="83"/>
    <b v="0"/>
    <s v="publishing/fiction"/>
    <n v="4"/>
    <n v="59"/>
    <x v="3"/>
    <x v="10"/>
    <x v="767"/>
    <d v="2015-05-21T03:26:50"/>
    <x v="0"/>
  </r>
  <r>
    <n v="768"/>
    <s v="A dream of becoming an upcoming Author"/>
    <x v="767"/>
    <x v="30"/>
    <n v="0"/>
    <x v="2"/>
    <x v="0"/>
    <s v="USD"/>
    <n v="1387169890"/>
    <n v="1384577890"/>
    <b v="0"/>
    <x v="78"/>
    <b v="0"/>
    <s v="publishing/fiction"/>
    <n v="0"/>
    <n v="0"/>
    <x v="3"/>
    <x v="10"/>
    <x v="768"/>
    <d v="2013-12-16T04:58:10"/>
    <x v="4"/>
  </r>
  <r>
    <n v="769"/>
    <s v="Sorry I Tripped in Your Yard"/>
    <x v="768"/>
    <x v="23"/>
    <n v="1656"/>
    <x v="2"/>
    <x v="0"/>
    <s v="USD"/>
    <n v="1388102094"/>
    <n v="1385510094"/>
    <b v="0"/>
    <x v="47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x v="769"/>
    <x v="178"/>
    <n v="0"/>
    <x v="2"/>
    <x v="0"/>
    <s v="USD"/>
    <n v="1361750369"/>
    <n v="1358294369"/>
    <b v="0"/>
    <x v="78"/>
    <b v="0"/>
    <s v="publishing/fiction"/>
    <n v="0"/>
    <n v="0"/>
    <x v="3"/>
    <x v="10"/>
    <x v="770"/>
    <d v="2013-02-24T23:59:29"/>
    <x v="4"/>
  </r>
  <r>
    <n v="771"/>
    <s v="Donald Trump Presidential Stress Cube"/>
    <x v="770"/>
    <x v="114"/>
    <n v="10"/>
    <x v="2"/>
    <x v="0"/>
    <s v="USD"/>
    <n v="1454183202"/>
    <n v="1449863202"/>
    <b v="0"/>
    <x v="29"/>
    <b v="0"/>
    <s v="publishing/fiction"/>
    <n v="0"/>
    <n v="10"/>
    <x v="3"/>
    <x v="10"/>
    <x v="771"/>
    <d v="2016-01-30T19:46:42"/>
    <x v="0"/>
  </r>
  <r>
    <n v="772"/>
    <s v="This is NOT the Bible I was taught in Sunday School"/>
    <x v="771"/>
    <x v="15"/>
    <n v="50"/>
    <x v="2"/>
    <x v="0"/>
    <s v="USD"/>
    <n v="1257047940"/>
    <n v="1252718519"/>
    <b v="0"/>
    <x v="29"/>
    <b v="0"/>
    <s v="publishing/fiction"/>
    <n v="3"/>
    <n v="50"/>
    <x v="3"/>
    <x v="10"/>
    <x v="772"/>
    <d v="2009-11-01T03:59:00"/>
    <x v="8"/>
  </r>
  <r>
    <n v="773"/>
    <s v="Expansion of The Mortis Chronicles"/>
    <x v="772"/>
    <x v="179"/>
    <n v="32"/>
    <x v="2"/>
    <x v="1"/>
    <s v="GBP"/>
    <n v="1431298860"/>
    <n v="1428341985"/>
    <b v="0"/>
    <x v="84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x v="773"/>
    <x v="2"/>
    <n v="351"/>
    <x v="2"/>
    <x v="0"/>
    <s v="USD"/>
    <n v="1393181018"/>
    <n v="1390589018"/>
    <b v="0"/>
    <x v="82"/>
    <b v="0"/>
    <s v="publishing/fiction"/>
    <n v="70"/>
    <n v="39"/>
    <x v="3"/>
    <x v="10"/>
    <x v="774"/>
    <d v="2014-02-23T18:43:38"/>
    <x v="3"/>
  </r>
  <r>
    <n v="775"/>
    <s v="Scorned: A LeKrista Scott, Vampire Hunted Novel"/>
    <x v="774"/>
    <x v="3"/>
    <n v="170"/>
    <x v="2"/>
    <x v="0"/>
    <s v="USD"/>
    <n v="1323998795"/>
    <n v="1321406795"/>
    <b v="0"/>
    <x v="81"/>
    <b v="0"/>
    <s v="publishing/fiction"/>
    <n v="2"/>
    <n v="34"/>
    <x v="3"/>
    <x v="10"/>
    <x v="775"/>
    <d v="2011-12-16T01:26:35"/>
    <x v="6"/>
  </r>
  <r>
    <n v="776"/>
    <s v="Run Ragged"/>
    <x v="775"/>
    <x v="39"/>
    <n v="3598"/>
    <x v="2"/>
    <x v="0"/>
    <s v="USD"/>
    <n v="1444539600"/>
    <n v="1441297645"/>
    <b v="0"/>
    <x v="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x v="776"/>
    <x v="9"/>
    <n v="21"/>
    <x v="2"/>
    <x v="0"/>
    <s v="USD"/>
    <n v="1375313577"/>
    <n v="1372721577"/>
    <b v="0"/>
    <x v="8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x v="777"/>
    <x v="2"/>
    <n v="2"/>
    <x v="2"/>
    <x v="0"/>
    <s v="USD"/>
    <n v="1398876680"/>
    <n v="1396284680"/>
    <b v="0"/>
    <x v="29"/>
    <b v="0"/>
    <s v="publishing/fiction"/>
    <n v="0"/>
    <n v="2"/>
    <x v="3"/>
    <x v="10"/>
    <x v="778"/>
    <d v="2014-04-30T16:51:20"/>
    <x v="3"/>
  </r>
  <r>
    <n v="779"/>
    <s v="Silenus March: A Novel"/>
    <x v="778"/>
    <x v="36"/>
    <n v="400"/>
    <x v="2"/>
    <x v="0"/>
    <s v="USD"/>
    <n v="1287115200"/>
    <n v="1284567905"/>
    <b v="0"/>
    <x v="79"/>
    <b v="0"/>
    <s v="publishing/fiction"/>
    <n v="3"/>
    <n v="66.67"/>
    <x v="3"/>
    <x v="10"/>
    <x v="779"/>
    <d v="2010-10-15T04:00:00"/>
    <x v="7"/>
  </r>
  <r>
    <n v="780"/>
    <s v="Wess Meets West - Press Our New Album on CD!"/>
    <x v="779"/>
    <x v="28"/>
    <n v="1040"/>
    <x v="0"/>
    <x v="0"/>
    <s v="USD"/>
    <n v="1304439025"/>
    <n v="1301847025"/>
    <b v="0"/>
    <x v="74"/>
    <b v="1"/>
    <s v="music/rock"/>
    <n v="104"/>
    <n v="38.520000000000003"/>
    <x v="4"/>
    <x v="11"/>
    <x v="780"/>
    <d v="2011-05-03T16:10:25"/>
    <x v="6"/>
  </r>
  <r>
    <n v="781"/>
    <s v="Touring the United States This July"/>
    <x v="780"/>
    <x v="134"/>
    <n v="1065.23"/>
    <x v="0"/>
    <x v="0"/>
    <s v="USD"/>
    <n v="1370649674"/>
    <n v="1368057674"/>
    <b v="0"/>
    <x v="20"/>
    <b v="1"/>
    <s v="music/rock"/>
    <n v="133"/>
    <n v="42.61"/>
    <x v="4"/>
    <x v="11"/>
    <x v="781"/>
    <d v="2013-06-08T00:01:14"/>
    <x v="4"/>
  </r>
  <r>
    <n v="782"/>
    <s v="Richie Ray finally records a new record!"/>
    <x v="781"/>
    <x v="176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  <x v="5"/>
  </r>
  <r>
    <n v="783"/>
    <s v="Fund The Red Masque's New Album, &quot;Mythalogue&quot;"/>
    <x v="782"/>
    <x v="15"/>
    <n v="2222"/>
    <x v="0"/>
    <x v="0"/>
    <s v="USD"/>
    <n v="1335564000"/>
    <n v="1332182049"/>
    <b v="0"/>
    <x v="2"/>
    <b v="1"/>
    <s v="music/rock"/>
    <n v="148"/>
    <n v="63.49"/>
    <x v="4"/>
    <x v="11"/>
    <x v="783"/>
    <d v="2012-04-27T22:00:00"/>
    <x v="5"/>
  </r>
  <r>
    <n v="784"/>
    <s v="STEELcyclopedia - The Titans of Hard Rock"/>
    <x v="783"/>
    <x v="28"/>
    <n v="1025"/>
    <x v="0"/>
    <x v="0"/>
    <s v="USD"/>
    <n v="1395023719"/>
    <n v="1391571319"/>
    <b v="0"/>
    <x v="73"/>
    <b v="1"/>
    <s v="music/rock"/>
    <n v="103"/>
    <n v="102.5"/>
    <x v="4"/>
    <x v="11"/>
    <x v="784"/>
    <d v="2014-03-17T02:35:19"/>
    <x v="3"/>
  </r>
  <r>
    <n v="785"/>
    <s v="Treedom's NEW album fund!"/>
    <x v="784"/>
    <x v="2"/>
    <n v="903.14"/>
    <x v="0"/>
    <x v="0"/>
    <s v="USD"/>
    <n v="1362060915"/>
    <n v="1359468915"/>
    <b v="0"/>
    <x v="60"/>
    <b v="1"/>
    <s v="music/rock"/>
    <n v="181"/>
    <n v="31.14"/>
    <x v="4"/>
    <x v="11"/>
    <x v="785"/>
    <d v="2013-02-28T14:15:15"/>
    <x v="4"/>
  </r>
  <r>
    <n v="786"/>
    <s v="New Album: BRICK AND MORTAR. New Book: HITLESS WONDER."/>
    <x v="785"/>
    <x v="10"/>
    <n v="7140"/>
    <x v="0"/>
    <x v="0"/>
    <s v="USD"/>
    <n v="1336751220"/>
    <n v="1331774434"/>
    <b v="0"/>
    <x v="34"/>
    <b v="1"/>
    <s v="music/rock"/>
    <n v="143"/>
    <n v="162.27000000000001"/>
    <x v="4"/>
    <x v="11"/>
    <x v="786"/>
    <d v="2012-05-11T15:47:00"/>
    <x v="5"/>
  </r>
  <r>
    <n v="787"/>
    <s v="Mahayla CD Pressing"/>
    <x v="786"/>
    <x v="38"/>
    <n v="1370"/>
    <x v="0"/>
    <x v="0"/>
    <s v="USD"/>
    <n v="1383318226"/>
    <n v="1380726226"/>
    <b v="0"/>
    <x v="57"/>
    <b v="1"/>
    <s v="music/rock"/>
    <n v="114"/>
    <n v="80.59"/>
    <x v="4"/>
    <x v="11"/>
    <x v="787"/>
    <d v="2013-11-01T15:03:46"/>
    <x v="4"/>
  </r>
  <r>
    <n v="788"/>
    <s v="HELP UNRB GO ON TOUR!"/>
    <x v="787"/>
    <x v="28"/>
    <n v="2035.05"/>
    <x v="0"/>
    <x v="0"/>
    <s v="USD"/>
    <n v="1341633540"/>
    <n v="1338336588"/>
    <b v="0"/>
    <x v="69"/>
    <b v="1"/>
    <s v="music/rock"/>
    <n v="204"/>
    <n v="59.85"/>
    <x v="4"/>
    <x v="11"/>
    <x v="788"/>
    <d v="2012-07-07T03:59:00"/>
    <x v="5"/>
  </r>
  <r>
    <n v="789"/>
    <s v="Reluctant Hero's &quot;All As One&quot; EP"/>
    <x v="788"/>
    <x v="180"/>
    <n v="1860"/>
    <x v="0"/>
    <x v="0"/>
    <s v="USD"/>
    <n v="1358755140"/>
    <n v="1357187280"/>
    <b v="0"/>
    <x v="25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x v="789"/>
    <x v="3"/>
    <n v="14437.46"/>
    <x v="0"/>
    <x v="0"/>
    <s v="USD"/>
    <n v="1359680939"/>
    <n v="1357088939"/>
    <b v="0"/>
    <x v="239"/>
    <b v="1"/>
    <s v="music/rock"/>
    <n v="144"/>
    <n v="92.55"/>
    <x v="4"/>
    <x v="11"/>
    <x v="790"/>
    <d v="2013-02-01T01:08:59"/>
    <x v="4"/>
  </r>
  <r>
    <n v="791"/>
    <s v="Brad Hoshaw &amp; the Seven Deadlies - New Studio Album"/>
    <x v="790"/>
    <x v="51"/>
    <n v="7790"/>
    <x v="0"/>
    <x v="0"/>
    <s v="USD"/>
    <n v="1384322340"/>
    <n v="1381430646"/>
    <b v="0"/>
    <x v="130"/>
    <b v="1"/>
    <s v="music/rock"/>
    <n v="104"/>
    <n v="60.86"/>
    <x v="4"/>
    <x v="11"/>
    <x v="791"/>
    <d v="2013-11-13T05:59:00"/>
    <x v="4"/>
  </r>
  <r>
    <n v="792"/>
    <s v="&quot;Believable Lies&quot; - The Album"/>
    <x v="791"/>
    <x v="30"/>
    <n v="2511.11"/>
    <x v="0"/>
    <x v="0"/>
    <s v="USD"/>
    <n v="1383861483"/>
    <n v="1381265883"/>
    <b v="0"/>
    <x v="65"/>
    <b v="1"/>
    <s v="music/rock"/>
    <n v="100"/>
    <n v="41.85"/>
    <x v="4"/>
    <x v="11"/>
    <x v="792"/>
    <d v="2013-11-07T21:58:03"/>
    <x v="4"/>
  </r>
  <r>
    <n v="793"/>
    <s v="Dead Tree Duo's first full length album! Let's make it!"/>
    <x v="792"/>
    <x v="181"/>
    <n v="2826.43"/>
    <x v="0"/>
    <x v="0"/>
    <s v="USD"/>
    <n v="1372827540"/>
    <n v="1371491244"/>
    <b v="0"/>
    <x v="58"/>
    <b v="1"/>
    <s v="music/rock"/>
    <n v="103"/>
    <n v="88.33"/>
    <x v="4"/>
    <x v="11"/>
    <x v="793"/>
    <d v="2013-07-03T04:59:00"/>
    <x v="4"/>
  </r>
  <r>
    <n v="794"/>
    <s v="Begins Again"/>
    <x v="793"/>
    <x v="6"/>
    <n v="8425"/>
    <x v="0"/>
    <x v="0"/>
    <s v="USD"/>
    <n v="1315242360"/>
    <n v="1310438737"/>
    <b v="0"/>
    <x v="28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x v="794"/>
    <x v="32"/>
    <n v="15650"/>
    <x v="0"/>
    <x v="0"/>
    <s v="USD"/>
    <n v="1333774740"/>
    <n v="1330094566"/>
    <b v="0"/>
    <x v="192"/>
    <b v="1"/>
    <s v="music/rock"/>
    <n v="112"/>
    <n v="85.05"/>
    <x v="4"/>
    <x v="11"/>
    <x v="795"/>
    <d v="2012-04-07T04:59:00"/>
    <x v="5"/>
  </r>
  <r>
    <n v="796"/>
    <s v="Madrone: New Album for 2013"/>
    <x v="795"/>
    <x v="3"/>
    <n v="10135"/>
    <x v="0"/>
    <x v="0"/>
    <s v="USD"/>
    <n v="1379279400"/>
    <n v="1376687485"/>
    <b v="0"/>
    <x v="240"/>
    <b v="1"/>
    <s v="music/rock"/>
    <n v="101"/>
    <n v="112.61"/>
    <x v="4"/>
    <x v="11"/>
    <x v="796"/>
    <d v="2013-09-15T21:10:00"/>
    <x v="4"/>
  </r>
  <r>
    <n v="797"/>
    <s v="Lust Control NEW CD!!!"/>
    <x v="796"/>
    <x v="9"/>
    <n v="3226"/>
    <x v="0"/>
    <x v="0"/>
    <s v="USD"/>
    <n v="1335672000"/>
    <n v="1332978688"/>
    <b v="0"/>
    <x v="26"/>
    <b v="1"/>
    <s v="music/rock"/>
    <n v="108"/>
    <n v="45.44"/>
    <x v="4"/>
    <x v="11"/>
    <x v="797"/>
    <d v="2012-04-29T04:00:00"/>
    <x v="5"/>
  </r>
  <r>
    <n v="798"/>
    <s v="Eric Stuart Band 4 Song EP &quot;Character&quot;"/>
    <x v="797"/>
    <x v="8"/>
    <n v="4021"/>
    <x v="0"/>
    <x v="0"/>
    <s v="USD"/>
    <n v="1412086187"/>
    <n v="1409494187"/>
    <b v="0"/>
    <x v="45"/>
    <b v="1"/>
    <s v="music/rock"/>
    <n v="115"/>
    <n v="46.22"/>
    <x v="4"/>
    <x v="11"/>
    <x v="798"/>
    <d v="2014-09-30T14:09:47"/>
    <x v="3"/>
  </r>
  <r>
    <n v="799"/>
    <s v="Ryan Caskey's BREAKOUT ALBUM, ready to CHARGE"/>
    <x v="798"/>
    <x v="10"/>
    <n v="5001"/>
    <x v="0"/>
    <x v="0"/>
    <s v="USD"/>
    <n v="1335542446"/>
    <n v="1332950446"/>
    <b v="0"/>
    <x v="33"/>
    <b v="1"/>
    <s v="music/rock"/>
    <n v="100"/>
    <n v="178.61"/>
    <x v="4"/>
    <x v="11"/>
    <x v="799"/>
    <d v="2012-04-27T16:00:46"/>
    <x v="5"/>
  </r>
  <r>
    <n v="800"/>
    <s v="LF4 WildFire"/>
    <x v="799"/>
    <x v="15"/>
    <n v="2282"/>
    <x v="0"/>
    <x v="1"/>
    <s v="GBP"/>
    <n v="1410431054"/>
    <n v="1407839054"/>
    <b v="0"/>
    <x v="66"/>
    <b v="1"/>
    <s v="music/rock"/>
    <n v="152"/>
    <n v="40.75"/>
    <x v="4"/>
    <x v="11"/>
    <x v="800"/>
    <d v="2014-09-11T10:24:14"/>
    <x v="3"/>
  </r>
  <r>
    <n v="801"/>
    <s v="SLUTEVER DO AMERICA TOUR"/>
    <x v="800"/>
    <x v="13"/>
    <n v="2230.4299999999998"/>
    <x v="0"/>
    <x v="0"/>
    <s v="USD"/>
    <n v="1309547120"/>
    <n v="1306955120"/>
    <b v="0"/>
    <x v="13"/>
    <b v="1"/>
    <s v="music/rock"/>
    <n v="112"/>
    <n v="43.73"/>
    <x v="4"/>
    <x v="11"/>
    <x v="801"/>
    <d v="2011-07-01T19:05:20"/>
    <x v="6"/>
  </r>
  <r>
    <n v="802"/>
    <s v="Vaz Tour/Musical Documentation of Australia and SE Asia"/>
    <x v="801"/>
    <x v="12"/>
    <n v="6080"/>
    <x v="0"/>
    <x v="0"/>
    <s v="USD"/>
    <n v="1347854700"/>
    <n v="1343867524"/>
    <b v="0"/>
    <x v="11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x v="802"/>
    <x v="98"/>
    <n v="2835"/>
    <x v="0"/>
    <x v="0"/>
    <s v="USD"/>
    <n v="1306630800"/>
    <n v="1304376478"/>
    <b v="0"/>
    <x v="44"/>
    <b v="1"/>
    <s v="music/rock"/>
    <n v="123"/>
    <n v="74.61"/>
    <x v="4"/>
    <x v="11"/>
    <x v="803"/>
    <d v="2011-05-29T01:00:00"/>
    <x v="6"/>
  </r>
  <r>
    <n v="804"/>
    <s v="City of Sound - A city full of stories untold"/>
    <x v="803"/>
    <x v="62"/>
    <n v="5500"/>
    <x v="0"/>
    <x v="0"/>
    <s v="USD"/>
    <n v="1311393540"/>
    <n v="1309919526"/>
    <b v="0"/>
    <x v="59"/>
    <b v="1"/>
    <s v="music/rock"/>
    <n v="100"/>
    <n v="305.56"/>
    <x v="4"/>
    <x v="11"/>
    <x v="804"/>
    <d v="2011-07-23T03:59:00"/>
    <x v="6"/>
  </r>
  <r>
    <n v="805"/>
    <s v="Virtual CH - The One-Man-Mixed-Media-Rock-Band Debut"/>
    <x v="804"/>
    <x v="9"/>
    <n v="3150"/>
    <x v="0"/>
    <x v="0"/>
    <s v="USD"/>
    <n v="1310857200"/>
    <n v="1306525512"/>
    <b v="0"/>
    <x v="241"/>
    <b v="1"/>
    <s v="music/rock"/>
    <n v="105"/>
    <n v="58.33"/>
    <x v="4"/>
    <x v="11"/>
    <x v="805"/>
    <d v="2011-07-16T23:00:00"/>
    <x v="6"/>
  </r>
  <r>
    <n v="806"/>
    <s v="Golden Animals NEW Album!"/>
    <x v="805"/>
    <x v="6"/>
    <n v="8355"/>
    <x v="0"/>
    <x v="0"/>
    <s v="USD"/>
    <n v="1315413339"/>
    <n v="1312821339"/>
    <b v="0"/>
    <x v="26"/>
    <b v="1"/>
    <s v="music/rock"/>
    <n v="104"/>
    <n v="117.68"/>
    <x v="4"/>
    <x v="11"/>
    <x v="806"/>
    <d v="2011-09-07T16:35:39"/>
    <x v="6"/>
  </r>
  <r>
    <n v="807"/>
    <s v="Sic Vita - New EP Release - 2017"/>
    <x v="806"/>
    <x v="23"/>
    <n v="4205"/>
    <x v="0"/>
    <x v="0"/>
    <s v="USD"/>
    <n v="1488333600"/>
    <n v="1485270311"/>
    <b v="0"/>
    <x v="7"/>
    <b v="1"/>
    <s v="music/rock"/>
    <n v="105"/>
    <n v="73.77"/>
    <x v="4"/>
    <x v="11"/>
    <x v="807"/>
    <d v="2017-03-01T02:00:00"/>
    <x v="1"/>
  </r>
  <r>
    <n v="808"/>
    <s v="The Micronite Filters | Wizard Blood Vinyl"/>
    <x v="807"/>
    <x v="37"/>
    <n v="4500"/>
    <x v="0"/>
    <x v="5"/>
    <s v="CAD"/>
    <n v="1419224340"/>
    <n v="1416363886"/>
    <b v="0"/>
    <x v="68"/>
    <b v="1"/>
    <s v="music/rock"/>
    <n v="100"/>
    <n v="104.65"/>
    <x v="4"/>
    <x v="11"/>
    <x v="808"/>
    <d v="2014-12-22T04:59:00"/>
    <x v="3"/>
  </r>
  <r>
    <n v="809"/>
    <s v="Peter's New Album!!"/>
    <x v="808"/>
    <x v="23"/>
    <n v="4151"/>
    <x v="0"/>
    <x v="0"/>
    <s v="USD"/>
    <n v="1390161630"/>
    <n v="1387569630"/>
    <b v="0"/>
    <x v="47"/>
    <b v="1"/>
    <s v="music/rock"/>
    <n v="104"/>
    <n v="79.83"/>
    <x v="4"/>
    <x v="11"/>
    <x v="809"/>
    <d v="2014-01-19T20:00:30"/>
    <x v="4"/>
  </r>
  <r>
    <n v="810"/>
    <s v="Help us get our music into the hands of our fans!"/>
    <x v="809"/>
    <x v="15"/>
    <n v="1575"/>
    <x v="0"/>
    <x v="0"/>
    <s v="USD"/>
    <n v="1346462462"/>
    <n v="1343870462"/>
    <b v="0"/>
    <x v="74"/>
    <b v="1"/>
    <s v="music/rock"/>
    <n v="105"/>
    <n v="58.33"/>
    <x v="4"/>
    <x v="11"/>
    <x v="810"/>
    <d v="2012-09-01T01:21:02"/>
    <x v="5"/>
  </r>
  <r>
    <n v="811"/>
    <s v="Love Water Tour"/>
    <x v="810"/>
    <x v="28"/>
    <n v="1040"/>
    <x v="0"/>
    <x v="0"/>
    <s v="USD"/>
    <n v="1373475120"/>
    <n v="1371569202"/>
    <b v="0"/>
    <x v="8"/>
    <b v="1"/>
    <s v="music/rock"/>
    <n v="104"/>
    <n v="86.67"/>
    <x v="4"/>
    <x v="11"/>
    <x v="811"/>
    <d v="2013-07-10T16:52:00"/>
    <x v="4"/>
  </r>
  <r>
    <n v="812"/>
    <s v="Don Walrus wants to press a record!!"/>
    <x v="811"/>
    <x v="20"/>
    <n v="911"/>
    <x v="0"/>
    <x v="0"/>
    <s v="USD"/>
    <n v="1362146280"/>
    <n v="1357604752"/>
    <b v="0"/>
    <x v="51"/>
    <b v="1"/>
    <s v="music/rock"/>
    <n v="152"/>
    <n v="27.61"/>
    <x v="4"/>
    <x v="11"/>
    <x v="812"/>
    <d v="2013-03-01T13:58:00"/>
    <x v="4"/>
  </r>
  <r>
    <n v="813"/>
    <s v="Rules of Civility and Decent Behavior"/>
    <x v="812"/>
    <x v="15"/>
    <n v="2399.94"/>
    <x v="0"/>
    <x v="0"/>
    <s v="USD"/>
    <n v="1342825365"/>
    <n v="1340233365"/>
    <b v="0"/>
    <x v="93"/>
    <b v="1"/>
    <s v="music/rock"/>
    <n v="160"/>
    <n v="25"/>
    <x v="4"/>
    <x v="11"/>
    <x v="813"/>
    <d v="2012-07-20T23:02:45"/>
    <x v="5"/>
  </r>
  <r>
    <n v="814"/>
    <s v="Help Pat The Human Get A Tour Van!"/>
    <x v="813"/>
    <x v="28"/>
    <n v="1273"/>
    <x v="0"/>
    <x v="0"/>
    <s v="USD"/>
    <n v="1306865040"/>
    <n v="1305568201"/>
    <b v="0"/>
    <x v="33"/>
    <b v="1"/>
    <s v="music/rock"/>
    <n v="127"/>
    <n v="45.46"/>
    <x v="4"/>
    <x v="11"/>
    <x v="814"/>
    <d v="2011-05-31T18:04:00"/>
    <x v="6"/>
  </r>
  <r>
    <n v="815"/>
    <s v="Some Late Help for The Early Reset"/>
    <x v="814"/>
    <x v="23"/>
    <n v="4280"/>
    <x v="0"/>
    <x v="0"/>
    <s v="USD"/>
    <n v="1414879303"/>
    <n v="1412287303"/>
    <b v="0"/>
    <x v="68"/>
    <b v="1"/>
    <s v="music/rock"/>
    <n v="107"/>
    <n v="99.53"/>
    <x v="4"/>
    <x v="11"/>
    <x v="815"/>
    <d v="2014-11-01T22:01:43"/>
    <x v="3"/>
  </r>
  <r>
    <n v="816"/>
    <s v="Help Friends and Family Release Their Debut Album"/>
    <x v="815"/>
    <x v="39"/>
    <n v="8058.55"/>
    <x v="0"/>
    <x v="0"/>
    <s v="USD"/>
    <n v="1365489000"/>
    <n v="1362776043"/>
    <b v="0"/>
    <x v="242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x v="816"/>
    <x v="15"/>
    <n v="2056.66"/>
    <x v="0"/>
    <x v="0"/>
    <s v="USD"/>
    <n v="1331441940"/>
    <n v="1326810211"/>
    <b v="0"/>
    <x v="23"/>
    <b v="1"/>
    <s v="music/rock"/>
    <n v="137"/>
    <n v="89.42"/>
    <x v="4"/>
    <x v="11"/>
    <x v="817"/>
    <d v="2012-03-11T04:59:00"/>
    <x v="5"/>
  </r>
  <r>
    <n v="818"/>
    <s v="Repair Orwell's tour van for a West Coast Tour!"/>
    <x v="817"/>
    <x v="18"/>
    <n v="545"/>
    <x v="0"/>
    <x v="0"/>
    <s v="USD"/>
    <n v="1344358860"/>
    <n v="1343682681"/>
    <b v="0"/>
    <x v="10"/>
    <b v="1"/>
    <s v="music/rock"/>
    <n v="156"/>
    <n v="28.68"/>
    <x v="4"/>
    <x v="11"/>
    <x v="818"/>
    <d v="2012-08-07T17:01:00"/>
    <x v="5"/>
  </r>
  <r>
    <n v="819"/>
    <s v="Winter Tour"/>
    <x v="818"/>
    <x v="44"/>
    <n v="435"/>
    <x v="0"/>
    <x v="0"/>
    <s v="USD"/>
    <n v="1387601040"/>
    <n v="1386806254"/>
    <b v="0"/>
    <x v="25"/>
    <b v="1"/>
    <s v="music/rock"/>
    <n v="109"/>
    <n v="31.07"/>
    <x v="4"/>
    <x v="11"/>
    <x v="819"/>
    <d v="2013-12-21T04:44:00"/>
    <x v="4"/>
  </r>
  <r>
    <n v="820"/>
    <s v="Wyatt Lowe &amp; the Ottomatics Summer 2014 Tour!"/>
    <x v="819"/>
    <x v="13"/>
    <n v="2681"/>
    <x v="0"/>
    <x v="0"/>
    <s v="USD"/>
    <n v="1402290000"/>
    <n v="1399666342"/>
    <b v="0"/>
    <x v="44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x v="820"/>
    <x v="182"/>
    <n v="17482"/>
    <x v="0"/>
    <x v="0"/>
    <s v="USD"/>
    <n v="1430712060"/>
    <n v="1427753265"/>
    <b v="0"/>
    <x v="76"/>
    <b v="1"/>
    <s v="music/rock"/>
    <n v="100"/>
    <n v="224.13"/>
    <x v="4"/>
    <x v="11"/>
    <x v="821"/>
    <d v="2015-05-04T04:01:00"/>
    <x v="0"/>
  </r>
  <r>
    <n v="822"/>
    <s v="Soul Easy - Making music for our friends."/>
    <x v="821"/>
    <x v="9"/>
    <n v="3575"/>
    <x v="0"/>
    <x v="0"/>
    <s v="USD"/>
    <n v="1349477050"/>
    <n v="1346885050"/>
    <b v="0"/>
    <x v="50"/>
    <b v="1"/>
    <s v="music/rock"/>
    <n v="119"/>
    <n v="51.81"/>
    <x v="4"/>
    <x v="11"/>
    <x v="822"/>
    <d v="2012-10-05T22:44:10"/>
    <x v="5"/>
  </r>
  <r>
    <n v="823"/>
    <s v="Debut Album"/>
    <x v="822"/>
    <x v="134"/>
    <n v="1436"/>
    <x v="0"/>
    <x v="0"/>
    <s v="USD"/>
    <n v="1427062852"/>
    <n v="1424474452"/>
    <b v="0"/>
    <x v="51"/>
    <b v="1"/>
    <s v="music/rock"/>
    <n v="180"/>
    <n v="43.52"/>
    <x v="4"/>
    <x v="11"/>
    <x v="823"/>
    <d v="2015-03-22T22:20:52"/>
    <x v="0"/>
  </r>
  <r>
    <n v="824"/>
    <s v="Hi Ho Silver Oh - The West Coast Tour"/>
    <x v="823"/>
    <x v="183"/>
    <n v="2150.1"/>
    <x v="0"/>
    <x v="0"/>
    <s v="USD"/>
    <n v="1271573940"/>
    <n v="1268459318"/>
    <b v="0"/>
    <x v="241"/>
    <b v="1"/>
    <s v="music/rock"/>
    <n v="134"/>
    <n v="39.82"/>
    <x v="4"/>
    <x v="11"/>
    <x v="824"/>
    <d v="2010-04-18T06:59:00"/>
    <x v="7"/>
  </r>
  <r>
    <n v="825"/>
    <s v="KILL FREEMAN"/>
    <x v="824"/>
    <x v="78"/>
    <n v="12554"/>
    <x v="0"/>
    <x v="0"/>
    <s v="USD"/>
    <n v="1351495284"/>
    <n v="1349335284"/>
    <b v="0"/>
    <x v="221"/>
    <b v="1"/>
    <s v="music/rock"/>
    <n v="100"/>
    <n v="126.81"/>
    <x v="4"/>
    <x v="11"/>
    <x v="825"/>
    <d v="2012-10-29T07:21:24"/>
    <x v="5"/>
  </r>
  <r>
    <n v="826"/>
    <s v="Protect The Dream Debut Album"/>
    <x v="825"/>
    <x v="62"/>
    <n v="5580"/>
    <x v="0"/>
    <x v="0"/>
    <s v="USD"/>
    <n v="1332719730"/>
    <n v="1330908930"/>
    <b v="0"/>
    <x v="72"/>
    <b v="1"/>
    <s v="music/rock"/>
    <n v="101"/>
    <n v="113.88"/>
    <x v="4"/>
    <x v="11"/>
    <x v="826"/>
    <d v="2012-03-25T23:55:30"/>
    <x v="5"/>
  </r>
  <r>
    <n v="827"/>
    <s v="Losing Wings EP Release &amp; Our First Tour"/>
    <x v="826"/>
    <x v="43"/>
    <n v="310"/>
    <x v="0"/>
    <x v="0"/>
    <s v="USD"/>
    <n v="1329248940"/>
    <n v="1326972107"/>
    <b v="0"/>
    <x v="202"/>
    <b v="1"/>
    <s v="music/rock"/>
    <n v="103"/>
    <n v="28.18"/>
    <x v="4"/>
    <x v="11"/>
    <x v="827"/>
    <d v="2012-02-14T19:49:00"/>
    <x v="5"/>
  </r>
  <r>
    <n v="828"/>
    <s v="It's Now or Never for the Icarus Witch Project!"/>
    <x v="827"/>
    <x v="46"/>
    <n v="1391"/>
    <x v="0"/>
    <x v="0"/>
    <s v="USD"/>
    <n v="1340641440"/>
    <n v="1339549982"/>
    <b v="0"/>
    <x v="44"/>
    <b v="1"/>
    <s v="music/rock"/>
    <n v="107"/>
    <n v="36.61"/>
    <x v="4"/>
    <x v="11"/>
    <x v="828"/>
    <d v="2012-06-25T16:24:00"/>
    <x v="5"/>
  </r>
  <r>
    <n v="829"/>
    <s v="Monk"/>
    <x v="828"/>
    <x v="2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  <x v="2"/>
  </r>
  <r>
    <n v="830"/>
    <s v="Dark Disco Club's new album"/>
    <x v="829"/>
    <x v="40"/>
    <n v="1941"/>
    <x v="0"/>
    <x v="0"/>
    <s v="USD"/>
    <n v="1363952225"/>
    <n v="1361363825"/>
    <b v="0"/>
    <x v="58"/>
    <b v="1"/>
    <s v="music/rock"/>
    <n v="108"/>
    <n v="60.66"/>
    <x v="4"/>
    <x v="11"/>
    <x v="830"/>
    <d v="2013-03-22T11:37:05"/>
    <x v="4"/>
  </r>
  <r>
    <n v="831"/>
    <s v="Let The 7Horse Run!"/>
    <x v="830"/>
    <x v="15"/>
    <n v="3500"/>
    <x v="0"/>
    <x v="0"/>
    <s v="USD"/>
    <n v="1335540694"/>
    <n v="1332948694"/>
    <b v="0"/>
    <x v="9"/>
    <b v="1"/>
    <s v="music/rock"/>
    <n v="233"/>
    <n v="175"/>
    <x v="4"/>
    <x v="11"/>
    <x v="831"/>
    <d v="2012-04-27T15:31:34"/>
    <x v="5"/>
  </r>
  <r>
    <n v="832"/>
    <s v="OMG! You Can Help Hello Kelly Make Their New Record!"/>
    <x v="831"/>
    <x v="36"/>
    <n v="15091.06"/>
    <x v="0"/>
    <x v="0"/>
    <s v="USD"/>
    <n v="1327133580"/>
    <n v="1321978335"/>
    <b v="0"/>
    <x v="243"/>
    <b v="1"/>
    <s v="music/rock"/>
    <n v="101"/>
    <n v="97.99"/>
    <x v="4"/>
    <x v="11"/>
    <x v="832"/>
    <d v="2012-01-21T08:13:00"/>
    <x v="6"/>
  </r>
  <r>
    <n v="833"/>
    <s v="Ragman Rolls"/>
    <x v="832"/>
    <x v="12"/>
    <n v="6100"/>
    <x v="0"/>
    <x v="0"/>
    <s v="USD"/>
    <n v="1397941475"/>
    <n v="1395349475"/>
    <b v="0"/>
    <x v="14"/>
    <b v="1"/>
    <s v="music/rock"/>
    <n v="102"/>
    <n v="148.78"/>
    <x v="4"/>
    <x v="11"/>
    <x v="833"/>
    <d v="2014-04-19T21:04:35"/>
    <x v="3"/>
  </r>
  <r>
    <n v="834"/>
    <s v="VANS Warped Tour or BUST!"/>
    <x v="833"/>
    <x v="62"/>
    <n v="7206"/>
    <x v="0"/>
    <x v="0"/>
    <s v="USD"/>
    <n v="1372651140"/>
    <n v="1369770292"/>
    <b v="0"/>
    <x v="11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x v="834"/>
    <x v="13"/>
    <n v="2345"/>
    <x v="0"/>
    <x v="0"/>
    <s v="USD"/>
    <n v="1337396400"/>
    <n v="1333709958"/>
    <b v="0"/>
    <x v="244"/>
    <b v="1"/>
    <s v="music/rock"/>
    <n v="117"/>
    <n v="58.63"/>
    <x v="4"/>
    <x v="11"/>
    <x v="835"/>
    <d v="2012-05-19T03:00:00"/>
    <x v="5"/>
  </r>
  <r>
    <n v="836"/>
    <s v="DESMADRE Full Album + Press Kit"/>
    <x v="835"/>
    <x v="10"/>
    <n v="5046.5200000000004"/>
    <x v="0"/>
    <x v="0"/>
    <s v="USD"/>
    <n v="1381108918"/>
    <n v="1378516918"/>
    <b v="0"/>
    <x v="67"/>
    <b v="1"/>
    <s v="music/rock"/>
    <n v="101"/>
    <n v="109.71"/>
    <x v="4"/>
    <x v="11"/>
    <x v="836"/>
    <d v="2013-10-07T01:21:58"/>
    <x v="4"/>
  </r>
  <r>
    <n v="837"/>
    <s v="Take 147 - Nothin' to Lose CD Project"/>
    <x v="836"/>
    <x v="30"/>
    <n v="3045"/>
    <x v="0"/>
    <x v="0"/>
    <s v="USD"/>
    <n v="1398988662"/>
    <n v="1396396662"/>
    <b v="0"/>
    <x v="95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x v="837"/>
    <x v="13"/>
    <n v="2908"/>
    <x v="0"/>
    <x v="0"/>
    <s v="USD"/>
    <n v="1326835985"/>
    <n v="1324243985"/>
    <b v="0"/>
    <x v="42"/>
    <b v="1"/>
    <s v="music/rock"/>
    <n v="145"/>
    <n v="47.67"/>
    <x v="4"/>
    <x v="11"/>
    <x v="838"/>
    <d v="2012-01-17T21:33:05"/>
    <x v="6"/>
  </r>
  <r>
    <n v="839"/>
    <s v="The Waffle Stompers - We'll Never Die"/>
    <x v="838"/>
    <x v="10"/>
    <n v="5830.83"/>
    <x v="0"/>
    <x v="0"/>
    <s v="USD"/>
    <n v="1348337956"/>
    <n v="1345745956"/>
    <b v="0"/>
    <x v="93"/>
    <b v="1"/>
    <s v="music/rock"/>
    <n v="117"/>
    <n v="60.74"/>
    <x v="4"/>
    <x v="11"/>
    <x v="839"/>
    <d v="2012-09-22T18:19:16"/>
    <x v="5"/>
  </r>
  <r>
    <n v="840"/>
    <s v="Carl King's New Album: Grand Architects Of The Universe"/>
    <x v="839"/>
    <x v="3"/>
    <n v="12041.66"/>
    <x v="0"/>
    <x v="0"/>
    <s v="USD"/>
    <n v="1474694787"/>
    <n v="1472102787"/>
    <b v="0"/>
    <x v="245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x v="840"/>
    <x v="10"/>
    <n v="5066"/>
    <x v="0"/>
    <x v="0"/>
    <s v="USD"/>
    <n v="1415653663"/>
    <n v="1413058063"/>
    <b v="1"/>
    <x v="225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x v="841"/>
    <x v="30"/>
    <n v="2608"/>
    <x v="0"/>
    <x v="5"/>
    <s v="CAD"/>
    <n v="1381723140"/>
    <n v="1378735983"/>
    <b v="1"/>
    <x v="70"/>
    <b v="1"/>
    <s v="music/metal"/>
    <n v="104"/>
    <n v="66.87"/>
    <x v="4"/>
    <x v="12"/>
    <x v="842"/>
    <d v="2013-10-14T03:59:00"/>
    <x v="4"/>
  </r>
  <r>
    <n v="843"/>
    <s v="The New Album: Dig Deeper"/>
    <x v="842"/>
    <x v="9"/>
    <n v="8014"/>
    <x v="0"/>
    <x v="0"/>
    <s v="USD"/>
    <n v="1481184000"/>
    <n v="1479708680"/>
    <b v="0"/>
    <x v="246"/>
    <b v="1"/>
    <s v="music/metal"/>
    <n v="267"/>
    <n v="63.1"/>
    <x v="4"/>
    <x v="12"/>
    <x v="843"/>
    <d v="2016-12-08T08:00:00"/>
    <x v="2"/>
  </r>
  <r>
    <n v="844"/>
    <s v="FROSTBURN - Lords of the Trident's new album!"/>
    <x v="843"/>
    <x v="9"/>
    <n v="5824"/>
    <x v="0"/>
    <x v="0"/>
    <s v="USD"/>
    <n v="1414817940"/>
    <n v="1411489552"/>
    <b v="1"/>
    <x v="180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x v="844"/>
    <x v="10"/>
    <n v="6019.01"/>
    <x v="0"/>
    <x v="0"/>
    <s v="USD"/>
    <n v="1473047940"/>
    <n v="1469595396"/>
    <b v="0"/>
    <x v="24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x v="845"/>
    <x v="184"/>
    <n v="1342.01"/>
    <x v="0"/>
    <x v="1"/>
    <s v="GBP"/>
    <n v="1394460000"/>
    <n v="1393233855"/>
    <b v="0"/>
    <x v="5"/>
    <b v="1"/>
    <s v="music/metal"/>
    <n v="122"/>
    <n v="28.55"/>
    <x v="4"/>
    <x v="12"/>
    <x v="846"/>
    <d v="2014-03-10T14:00:00"/>
    <x v="3"/>
  </r>
  <r>
    <n v="847"/>
    <s v="CENTROPYMUSIC"/>
    <x v="846"/>
    <x v="185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  <x v="0"/>
  </r>
  <r>
    <n v="848"/>
    <s v="God Am"/>
    <x v="847"/>
    <x v="43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  <x v="0"/>
  </r>
  <r>
    <n v="849"/>
    <s v="The Nightingale: A Gothic Fairytale"/>
    <x v="848"/>
    <x v="23"/>
    <n v="4796"/>
    <x v="0"/>
    <x v="0"/>
    <s v="USD"/>
    <n v="1426473264"/>
    <n v="1424057664"/>
    <b v="0"/>
    <x v="248"/>
    <b v="1"/>
    <s v="music/metal"/>
    <n v="120"/>
    <n v="41.7"/>
    <x v="4"/>
    <x v="12"/>
    <x v="849"/>
    <d v="2015-03-16T02:34:24"/>
    <x v="0"/>
  </r>
  <r>
    <n v="850"/>
    <s v="Yet Further: Sioum's Second Full-Length Album"/>
    <x v="849"/>
    <x v="23"/>
    <n v="6207"/>
    <x v="0"/>
    <x v="0"/>
    <s v="USD"/>
    <n v="1461560340"/>
    <n v="1458762717"/>
    <b v="0"/>
    <x v="182"/>
    <b v="1"/>
    <s v="music/metal"/>
    <n v="155"/>
    <n v="46.67"/>
    <x v="4"/>
    <x v="12"/>
    <x v="850"/>
    <d v="2016-04-25T04:59:00"/>
    <x v="2"/>
  </r>
  <r>
    <n v="851"/>
    <s v="M.F.Crew, 1er Album &quot;First Ride&quot;"/>
    <x v="850"/>
    <x v="13"/>
    <n v="2609"/>
    <x v="0"/>
    <x v="6"/>
    <s v="EUR"/>
    <n v="1469994300"/>
    <n v="1464815253"/>
    <b v="0"/>
    <x v="16"/>
    <b v="1"/>
    <s v="music/metal"/>
    <n v="130"/>
    <n v="37.270000000000003"/>
    <x v="4"/>
    <x v="12"/>
    <x v="851"/>
    <d v="2016-07-31T19:45:00"/>
    <x v="2"/>
  </r>
  <r>
    <n v="852"/>
    <s v="Covers Album - Limited Vinyl Pressing"/>
    <x v="851"/>
    <x v="8"/>
    <n v="3674"/>
    <x v="0"/>
    <x v="0"/>
    <s v="USD"/>
    <n v="1477342800"/>
    <n v="1476386395"/>
    <b v="0"/>
    <x v="95"/>
    <b v="1"/>
    <s v="music/metal"/>
    <n v="105"/>
    <n v="59.26"/>
    <x v="4"/>
    <x v="12"/>
    <x v="852"/>
    <d v="2016-10-24T21:00:00"/>
    <x v="2"/>
  </r>
  <r>
    <n v="853"/>
    <s v="sloggoth"/>
    <x v="852"/>
    <x v="43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  <x v="0"/>
  </r>
  <r>
    <n v="854"/>
    <s v="Westfield Massacre - Sophomore Album &amp; Tour"/>
    <x v="853"/>
    <x v="186"/>
    <n v="32865.300000000003"/>
    <x v="0"/>
    <x v="0"/>
    <s v="USD"/>
    <n v="1482901546"/>
    <n v="1480309546"/>
    <b v="0"/>
    <x v="249"/>
    <b v="1"/>
    <s v="music/metal"/>
    <n v="118"/>
    <n v="65.86"/>
    <x v="4"/>
    <x v="12"/>
    <x v="854"/>
    <d v="2016-12-28T05:05:46"/>
    <x v="2"/>
  </r>
  <r>
    <n v="855"/>
    <s v="AtteroTerra's Sophomore Album - Pray for Apocalypse"/>
    <x v="854"/>
    <x v="187"/>
    <n v="1500"/>
    <x v="0"/>
    <x v="0"/>
    <s v="USD"/>
    <n v="1469329217"/>
    <n v="1466737217"/>
    <b v="0"/>
    <x v="5"/>
    <b v="1"/>
    <s v="music/metal"/>
    <n v="103"/>
    <n v="31.91"/>
    <x v="4"/>
    <x v="12"/>
    <x v="855"/>
    <d v="2016-07-24T03:00:17"/>
    <x v="2"/>
  </r>
  <r>
    <n v="856"/>
    <s v="POWERHEAD - Wir wollen ins Studio!!!"/>
    <x v="855"/>
    <x v="49"/>
    <n v="545"/>
    <x v="0"/>
    <x v="12"/>
    <s v="EUR"/>
    <n v="1477422000"/>
    <n v="1472282956"/>
    <b v="0"/>
    <x v="33"/>
    <b v="1"/>
    <s v="music/metal"/>
    <n v="218"/>
    <n v="19.46"/>
    <x v="4"/>
    <x v="12"/>
    <x v="856"/>
    <d v="2016-10-25T19:00:00"/>
    <x v="2"/>
  </r>
  <r>
    <n v="857"/>
    <s v="A Reason To Breathe - DEBUT ALBUM"/>
    <x v="856"/>
    <x v="38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  <x v="0"/>
  </r>
  <r>
    <n v="858"/>
    <s v="Gehtika - New Album - A Monster in Mourning"/>
    <x v="857"/>
    <x v="38"/>
    <n v="1728.07"/>
    <x v="0"/>
    <x v="1"/>
    <s v="GBP"/>
    <n v="1429138740"/>
    <n v="1426528418"/>
    <b v="0"/>
    <x v="88"/>
    <b v="1"/>
    <s v="music/metal"/>
    <n v="144"/>
    <n v="22.74"/>
    <x v="4"/>
    <x v="12"/>
    <x v="858"/>
    <d v="2015-04-15T22:59:00"/>
    <x v="0"/>
  </r>
  <r>
    <n v="859"/>
    <s v="Rise With Us Campaign"/>
    <x v="858"/>
    <x v="23"/>
    <n v="4187"/>
    <x v="0"/>
    <x v="0"/>
    <s v="USD"/>
    <n v="1433376000"/>
    <n v="1430768468"/>
    <b v="0"/>
    <x v="15"/>
    <b v="1"/>
    <s v="music/metal"/>
    <n v="105"/>
    <n v="42.72"/>
    <x v="4"/>
    <x v="12"/>
    <x v="859"/>
    <d v="2015-06-04T00:00:00"/>
    <x v="0"/>
  </r>
  <r>
    <n v="860"/>
    <s v="Jazz arrangements of Mozart Horn Concertos #3 &amp; #4"/>
    <x v="859"/>
    <x v="32"/>
    <n v="2540"/>
    <x v="2"/>
    <x v="0"/>
    <s v="USD"/>
    <n v="1385123713"/>
    <n v="1382528113"/>
    <b v="0"/>
    <x v="53"/>
    <b v="0"/>
    <s v="music/jazz"/>
    <n v="18"/>
    <n v="52.92"/>
    <x v="4"/>
    <x v="13"/>
    <x v="860"/>
    <d v="2013-11-22T12:35:13"/>
    <x v="4"/>
  </r>
  <r>
    <n v="861"/>
    <s v="&quot;In My Own EYE &quot; a cabaret not to be missed"/>
    <x v="860"/>
    <x v="37"/>
    <n v="101"/>
    <x v="2"/>
    <x v="0"/>
    <s v="USD"/>
    <n v="1474067404"/>
    <n v="1471475404"/>
    <b v="0"/>
    <x v="84"/>
    <b v="0"/>
    <s v="music/jazz"/>
    <n v="2"/>
    <n v="50.5"/>
    <x v="4"/>
    <x v="13"/>
    <x v="861"/>
    <d v="2016-09-16T23:10:04"/>
    <x v="2"/>
  </r>
  <r>
    <n v="862"/>
    <s v="The London Jazz Machine  - Jazz greats musical project"/>
    <x v="861"/>
    <x v="63"/>
    <n v="170"/>
    <x v="2"/>
    <x v="1"/>
    <s v="GBP"/>
    <n v="1384179548"/>
    <n v="1381583948"/>
    <b v="0"/>
    <x v="80"/>
    <b v="0"/>
    <s v="music/jazz"/>
    <n v="0"/>
    <n v="42.5"/>
    <x v="4"/>
    <x v="13"/>
    <x v="862"/>
    <d v="2013-11-11T14:19:08"/>
    <x v="4"/>
  </r>
  <r>
    <n v="863"/>
    <s v="Help Fund Jason's Debut Jazz CD &quot;Exodus&quot;"/>
    <x v="862"/>
    <x v="13"/>
    <n v="90"/>
    <x v="2"/>
    <x v="0"/>
    <s v="USD"/>
    <n v="1329014966"/>
    <n v="1326422966"/>
    <b v="0"/>
    <x v="81"/>
    <b v="0"/>
    <s v="music/jazz"/>
    <n v="5"/>
    <n v="18"/>
    <x v="4"/>
    <x v="13"/>
    <x v="863"/>
    <d v="2012-02-12T02:49:26"/>
    <x v="5"/>
  </r>
  <r>
    <n v="864"/>
    <s v="Help fund an album of LDS songs arranged for jazz piano trio"/>
    <x v="863"/>
    <x v="115"/>
    <n v="2700"/>
    <x v="2"/>
    <x v="0"/>
    <s v="USD"/>
    <n v="1381917540"/>
    <n v="1379990038"/>
    <b v="0"/>
    <x v="1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x v="864"/>
    <x v="41"/>
    <n v="45"/>
    <x v="2"/>
    <x v="0"/>
    <s v="USD"/>
    <n v="1358361197"/>
    <n v="1353177197"/>
    <b v="0"/>
    <x v="84"/>
    <b v="0"/>
    <s v="music/jazz"/>
    <n v="2"/>
    <n v="22.5"/>
    <x v="4"/>
    <x v="13"/>
    <x v="865"/>
    <d v="2013-01-16T18:33:17"/>
    <x v="5"/>
  </r>
  <r>
    <n v="866"/>
    <s v="California Dreamin' Tour 2015"/>
    <x v="865"/>
    <x v="8"/>
    <n v="640"/>
    <x v="2"/>
    <x v="0"/>
    <s v="USD"/>
    <n v="1425136200"/>
    <n v="1421853518"/>
    <b v="0"/>
    <x v="202"/>
    <b v="0"/>
    <s v="music/jazz"/>
    <n v="18"/>
    <n v="58.18"/>
    <x v="4"/>
    <x v="13"/>
    <x v="866"/>
    <d v="2015-02-28T15:10:00"/>
    <x v="0"/>
  </r>
  <r>
    <n v="867"/>
    <s v="Miche Fambro - &quot;Forever Friday&quot; Jazz CD"/>
    <x v="866"/>
    <x v="10"/>
    <n v="1201"/>
    <x v="2"/>
    <x v="0"/>
    <s v="USD"/>
    <n v="1259643540"/>
    <n v="1254450706"/>
    <b v="0"/>
    <x v="202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x v="867"/>
    <x v="101"/>
    <n v="50"/>
    <x v="2"/>
    <x v="0"/>
    <s v="USD"/>
    <n v="1389055198"/>
    <n v="1386463198"/>
    <b v="0"/>
    <x v="29"/>
    <b v="0"/>
    <s v="music/jazz"/>
    <n v="0"/>
    <n v="50"/>
    <x v="4"/>
    <x v="13"/>
    <x v="868"/>
    <d v="2014-01-07T00:39:58"/>
    <x v="4"/>
  </r>
  <r>
    <n v="869"/>
    <s v="Live DVD Concert by Twice As Good"/>
    <x v="868"/>
    <x v="188"/>
    <n v="1040"/>
    <x v="2"/>
    <x v="0"/>
    <s v="USD"/>
    <n v="1365448657"/>
    <n v="1362860257"/>
    <b v="0"/>
    <x v="8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x v="869"/>
    <x v="22"/>
    <n v="62"/>
    <x v="2"/>
    <x v="1"/>
    <s v="GBP"/>
    <n v="1377995523"/>
    <n v="1375403523"/>
    <b v="0"/>
    <x v="81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x v="870"/>
    <x v="12"/>
    <n v="325"/>
    <x v="2"/>
    <x v="0"/>
    <s v="USD"/>
    <n v="1385735295"/>
    <n v="1383139695"/>
    <b v="0"/>
    <x v="8"/>
    <b v="0"/>
    <s v="music/jazz"/>
    <n v="5"/>
    <n v="27.08"/>
    <x v="4"/>
    <x v="13"/>
    <x v="871"/>
    <d v="2013-11-29T14:28:15"/>
    <x v="4"/>
  </r>
  <r>
    <n v="872"/>
    <s v="Songs of Africa Ensemble Goodwill Africa Tour"/>
    <x v="871"/>
    <x v="6"/>
    <n v="65"/>
    <x v="2"/>
    <x v="0"/>
    <s v="USD"/>
    <n v="1299786527"/>
    <n v="1295898527"/>
    <b v="0"/>
    <x v="84"/>
    <b v="0"/>
    <s v="music/jazz"/>
    <n v="1"/>
    <n v="32.5"/>
    <x v="4"/>
    <x v="13"/>
    <x v="872"/>
    <d v="2011-03-10T19:48:47"/>
    <x v="6"/>
  </r>
  <r>
    <n v="873"/>
    <s v="The Dreamer-An Original Jazz CD"/>
    <x v="872"/>
    <x v="8"/>
    <n v="45"/>
    <x v="2"/>
    <x v="0"/>
    <s v="USD"/>
    <n v="1352610040"/>
    <n v="1349150440"/>
    <b v="0"/>
    <x v="81"/>
    <b v="0"/>
    <s v="music/jazz"/>
    <n v="1"/>
    <n v="9"/>
    <x v="4"/>
    <x v="13"/>
    <x v="873"/>
    <d v="2012-11-11T05:00:40"/>
    <x v="5"/>
  </r>
  <r>
    <n v="874"/>
    <s v="New Jerry Tachoir Group Recording"/>
    <x v="873"/>
    <x v="9"/>
    <n v="730"/>
    <x v="2"/>
    <x v="0"/>
    <s v="USD"/>
    <n v="1367676034"/>
    <n v="1365084034"/>
    <b v="0"/>
    <x v="64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x v="874"/>
    <x v="10"/>
    <n v="0"/>
    <x v="2"/>
    <x v="0"/>
    <s v="USD"/>
    <n v="1442856131"/>
    <n v="1441128131"/>
    <b v="0"/>
    <x v="78"/>
    <b v="0"/>
    <s v="music/jazz"/>
    <n v="0"/>
    <n v="0"/>
    <x v="4"/>
    <x v="13"/>
    <x v="875"/>
    <d v="2015-09-21T17:22:11"/>
    <x v="0"/>
  </r>
  <r>
    <n v="876"/>
    <s v="Sound Of Dobells"/>
    <x v="875"/>
    <x v="189"/>
    <n v="1286"/>
    <x v="2"/>
    <x v="1"/>
    <s v="GBP"/>
    <n v="1359978927"/>
    <n v="1357127727"/>
    <b v="0"/>
    <x v="43"/>
    <b v="0"/>
    <s v="music/jazz"/>
    <n v="41"/>
    <n v="28.58"/>
    <x v="4"/>
    <x v="13"/>
    <x v="876"/>
    <d v="2013-02-04T11:55:27"/>
    <x v="4"/>
  </r>
  <r>
    <n v="877"/>
    <s v="A Saxidentals Music Video!!!"/>
    <x v="876"/>
    <x v="13"/>
    <n v="1351"/>
    <x v="2"/>
    <x v="0"/>
    <s v="USD"/>
    <n v="1387479360"/>
    <n v="1384887360"/>
    <b v="0"/>
    <x v="60"/>
    <b v="0"/>
    <s v="music/jazz"/>
    <n v="68"/>
    <n v="46.59"/>
    <x v="4"/>
    <x v="13"/>
    <x v="877"/>
    <d v="2013-12-19T18:56:00"/>
    <x v="4"/>
  </r>
  <r>
    <n v="878"/>
    <s v="Justin Cron's Sax Debut Album"/>
    <x v="877"/>
    <x v="10"/>
    <n v="65"/>
    <x v="2"/>
    <x v="0"/>
    <s v="USD"/>
    <n v="1293082524"/>
    <n v="1290490524"/>
    <b v="0"/>
    <x v="84"/>
    <b v="0"/>
    <s v="music/jazz"/>
    <n v="1"/>
    <n v="32.5"/>
    <x v="4"/>
    <x v="13"/>
    <x v="878"/>
    <d v="2010-12-23T05:35:24"/>
    <x v="7"/>
  </r>
  <r>
    <n v="879"/>
    <s v="Bring jazz legend Peter BrÃ¶tzmann to Minneapolis"/>
    <x v="878"/>
    <x v="190"/>
    <n v="644"/>
    <x v="2"/>
    <x v="0"/>
    <s v="USD"/>
    <n v="1338321305"/>
    <n v="1336506905"/>
    <b v="0"/>
    <x v="209"/>
    <b v="0"/>
    <s v="music/jazz"/>
    <n v="31"/>
    <n v="21.47"/>
    <x v="4"/>
    <x v="13"/>
    <x v="879"/>
    <d v="2012-05-29T19:55:05"/>
    <x v="5"/>
  </r>
  <r>
    <n v="880"/>
    <s v="Lifelike Figures Vinyl Pressing!"/>
    <x v="879"/>
    <x v="191"/>
    <n v="113"/>
    <x v="2"/>
    <x v="0"/>
    <s v="USD"/>
    <n v="1351582938"/>
    <n v="1348731738"/>
    <b v="0"/>
    <x v="22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x v="880"/>
    <x v="192"/>
    <n v="30"/>
    <x v="2"/>
    <x v="0"/>
    <s v="USD"/>
    <n v="1326520886"/>
    <n v="1322632886"/>
    <b v="0"/>
    <x v="29"/>
    <b v="0"/>
    <s v="music/indie rock"/>
    <n v="1"/>
    <n v="30"/>
    <x v="4"/>
    <x v="14"/>
    <x v="881"/>
    <d v="2012-01-14T06:01:26"/>
    <x v="6"/>
  </r>
  <r>
    <n v="882"/>
    <s v="The Scotty Karate Vinyl Round-Up (Scotch Bonnet)"/>
    <x v="881"/>
    <x v="15"/>
    <n v="302"/>
    <x v="2"/>
    <x v="0"/>
    <s v="USD"/>
    <n v="1315341550"/>
    <n v="1312490350"/>
    <b v="0"/>
    <x v="25"/>
    <b v="0"/>
    <s v="music/indie rock"/>
    <n v="20"/>
    <n v="21.57"/>
    <x v="4"/>
    <x v="14"/>
    <x v="882"/>
    <d v="2011-09-06T20:39:10"/>
    <x v="6"/>
  </r>
  <r>
    <n v="883"/>
    <s v="Dana Lawrence Music NEW EP"/>
    <x v="882"/>
    <x v="10"/>
    <n v="2001"/>
    <x v="2"/>
    <x v="0"/>
    <s v="USD"/>
    <n v="1456957635"/>
    <n v="1451773635"/>
    <b v="0"/>
    <x v="5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x v="883"/>
    <x v="13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  <x v="5"/>
  </r>
  <r>
    <n v="885"/>
    <s v="Origin - Cobrette Bardole's Sophomore Album!"/>
    <x v="884"/>
    <x v="28"/>
    <n v="750"/>
    <x v="2"/>
    <x v="0"/>
    <s v="USD"/>
    <n v="1483137311"/>
    <n v="1481322911"/>
    <b v="0"/>
    <x v="64"/>
    <b v="0"/>
    <s v="music/indie rock"/>
    <n v="75"/>
    <n v="35.71"/>
    <x v="4"/>
    <x v="14"/>
    <x v="885"/>
    <d v="2016-12-30T22:35:11"/>
    <x v="2"/>
  </r>
  <r>
    <n v="886"/>
    <s v="Sap Laughter : Merch Fundraiser!"/>
    <x v="885"/>
    <x v="2"/>
    <n v="205"/>
    <x v="2"/>
    <x v="0"/>
    <s v="USD"/>
    <n v="1473972813"/>
    <n v="1471812813"/>
    <b v="0"/>
    <x v="63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x v="886"/>
    <x v="28"/>
    <n v="0"/>
    <x v="2"/>
    <x v="0"/>
    <s v="USD"/>
    <n v="1338159655"/>
    <n v="1335567655"/>
    <b v="0"/>
    <x v="78"/>
    <b v="0"/>
    <s v="music/indie rock"/>
    <n v="0"/>
    <n v="0"/>
    <x v="4"/>
    <x v="14"/>
    <x v="887"/>
    <d v="2012-05-27T23:00:55"/>
    <x v="5"/>
  </r>
  <r>
    <n v="888"/>
    <s v="Ginger Binge's first album"/>
    <x v="887"/>
    <x v="28"/>
    <n v="72"/>
    <x v="2"/>
    <x v="0"/>
    <s v="USD"/>
    <n v="1314856800"/>
    <n v="1311789885"/>
    <b v="0"/>
    <x v="80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x v="888"/>
    <x v="31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x v="889"/>
    <x v="9"/>
    <n v="125"/>
    <x v="2"/>
    <x v="0"/>
    <s v="USD"/>
    <n v="1385055979"/>
    <n v="1382460379"/>
    <b v="0"/>
    <x v="80"/>
    <b v="0"/>
    <s v="music/indie rock"/>
    <n v="4"/>
    <n v="31.25"/>
    <x v="4"/>
    <x v="14"/>
    <x v="890"/>
    <d v="2013-11-21T17:46:19"/>
    <x v="4"/>
  </r>
  <r>
    <n v="891"/>
    <s v="Den-Mate: New EP and Tour"/>
    <x v="890"/>
    <x v="6"/>
    <n v="260"/>
    <x v="2"/>
    <x v="0"/>
    <s v="USD"/>
    <n v="1408581930"/>
    <n v="1405989930"/>
    <b v="0"/>
    <x v="82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x v="891"/>
    <x v="12"/>
    <n v="2445"/>
    <x v="2"/>
    <x v="0"/>
    <s v="USD"/>
    <n v="1280635200"/>
    <n v="1273121283"/>
    <b v="0"/>
    <x v="57"/>
    <b v="0"/>
    <s v="music/indie rock"/>
    <n v="41"/>
    <n v="143.82"/>
    <x v="4"/>
    <x v="14"/>
    <x v="892"/>
    <d v="2010-08-01T04:00:00"/>
    <x v="7"/>
  </r>
  <r>
    <n v="893"/>
    <s v="The Big Band Theory Music Festival"/>
    <x v="892"/>
    <x v="13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  <x v="0"/>
  </r>
  <r>
    <n v="894"/>
    <s v="Saint Sebastian's Debut Album &amp; Short Film"/>
    <x v="893"/>
    <x v="22"/>
    <n v="7834"/>
    <x v="2"/>
    <x v="0"/>
    <s v="USD"/>
    <n v="1465169610"/>
    <n v="1462577610"/>
    <b v="0"/>
    <x v="28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x v="894"/>
    <x v="6"/>
    <n v="195"/>
    <x v="2"/>
    <x v="0"/>
    <s v="USD"/>
    <n v="1287975829"/>
    <n v="1284087829"/>
    <b v="0"/>
    <x v="63"/>
    <b v="0"/>
    <s v="music/indie rock"/>
    <n v="2"/>
    <n v="27.86"/>
    <x v="4"/>
    <x v="14"/>
    <x v="895"/>
    <d v="2010-10-25T03:03:49"/>
    <x v="7"/>
  </r>
  <r>
    <n v="896"/>
    <s v="Hardsoul Poets New Album!"/>
    <x v="895"/>
    <x v="6"/>
    <n v="3200"/>
    <x v="2"/>
    <x v="0"/>
    <s v="USD"/>
    <n v="1440734400"/>
    <n v="1438549026"/>
    <b v="0"/>
    <x v="250"/>
    <b v="0"/>
    <s v="music/indie rock"/>
    <n v="40"/>
    <n v="44.44"/>
    <x v="4"/>
    <x v="14"/>
    <x v="896"/>
    <d v="2015-08-28T04:00:00"/>
    <x v="0"/>
  </r>
  <r>
    <n v="897"/>
    <s v="Park XXVII Album Release"/>
    <x v="896"/>
    <x v="9"/>
    <n v="0"/>
    <x v="2"/>
    <x v="0"/>
    <s v="USD"/>
    <n v="1354123908"/>
    <n v="1351528308"/>
    <b v="0"/>
    <x v="78"/>
    <b v="0"/>
    <s v="music/indie rock"/>
    <n v="0"/>
    <n v="0"/>
    <x v="4"/>
    <x v="14"/>
    <x v="897"/>
    <d v="2012-11-28T17:31:48"/>
    <x v="5"/>
  </r>
  <r>
    <n v="898"/>
    <s v="Foundations: 12 Songs in 2012"/>
    <x v="897"/>
    <x v="30"/>
    <n v="70"/>
    <x v="2"/>
    <x v="0"/>
    <s v="USD"/>
    <n v="1326651110"/>
    <n v="1322763110"/>
    <b v="0"/>
    <x v="84"/>
    <b v="0"/>
    <s v="music/indie rock"/>
    <n v="3"/>
    <n v="35"/>
    <x v="4"/>
    <x v="14"/>
    <x v="898"/>
    <d v="2012-01-15T18:11:50"/>
    <x v="6"/>
  </r>
  <r>
    <n v="899"/>
    <s v="Lets get 48/14 pressed!!!"/>
    <x v="898"/>
    <x v="47"/>
    <n v="280"/>
    <x v="2"/>
    <x v="0"/>
    <s v="USD"/>
    <n v="1306549362"/>
    <n v="1302661362"/>
    <b v="0"/>
    <x v="22"/>
    <b v="0"/>
    <s v="music/indie rock"/>
    <n v="37"/>
    <n v="35"/>
    <x v="4"/>
    <x v="14"/>
    <x v="899"/>
    <d v="2011-05-28T02:22:42"/>
    <x v="6"/>
  </r>
  <r>
    <n v="900"/>
    <s v="Project Revive: Protecting the Creative Impulse"/>
    <x v="899"/>
    <x v="10"/>
    <n v="21"/>
    <x v="2"/>
    <x v="0"/>
    <s v="USD"/>
    <n v="1459365802"/>
    <n v="1456777402"/>
    <b v="0"/>
    <x v="84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x v="900"/>
    <x v="115"/>
    <n v="0"/>
    <x v="2"/>
    <x v="0"/>
    <s v="USD"/>
    <n v="1276024260"/>
    <n v="1272050914"/>
    <b v="0"/>
    <x v="78"/>
    <b v="0"/>
    <s v="music/jazz"/>
    <n v="0"/>
    <n v="0"/>
    <x v="4"/>
    <x v="13"/>
    <x v="901"/>
    <d v="2010-06-08T19:11:00"/>
    <x v="7"/>
  </r>
  <r>
    <n v="902"/>
    <s v="MISTER BROWN"/>
    <x v="901"/>
    <x v="11"/>
    <n v="90"/>
    <x v="2"/>
    <x v="0"/>
    <s v="USD"/>
    <n v="1409412600"/>
    <n v="1404947422"/>
    <b v="0"/>
    <x v="83"/>
    <b v="0"/>
    <s v="music/jazz"/>
    <n v="0"/>
    <n v="30"/>
    <x v="4"/>
    <x v="13"/>
    <x v="902"/>
    <d v="2014-08-30T15:30:00"/>
    <x v="3"/>
  </r>
  <r>
    <n v="903"/>
    <s v="U City Jazz Festival, St. Louis, MO"/>
    <x v="902"/>
    <x v="10"/>
    <n v="160"/>
    <x v="2"/>
    <x v="0"/>
    <s v="USD"/>
    <n v="1348367100"/>
    <n v="1346180780"/>
    <b v="0"/>
    <x v="80"/>
    <b v="0"/>
    <s v="music/jazz"/>
    <n v="3"/>
    <n v="40"/>
    <x v="4"/>
    <x v="13"/>
    <x v="903"/>
    <d v="2012-09-23T02:25:00"/>
    <x v="5"/>
  </r>
  <r>
    <n v="904"/>
    <s v="The Woodlands Jazz Fest"/>
    <x v="903"/>
    <x v="63"/>
    <n v="151"/>
    <x v="2"/>
    <x v="0"/>
    <s v="USD"/>
    <n v="1451786137"/>
    <n v="1449194137"/>
    <b v="0"/>
    <x v="83"/>
    <b v="0"/>
    <s v="music/jazz"/>
    <n v="0"/>
    <n v="50.33"/>
    <x v="4"/>
    <x v="13"/>
    <x v="904"/>
    <d v="2016-01-03T01:55:37"/>
    <x v="0"/>
  </r>
  <r>
    <n v="905"/>
    <s v="Jazz For Everyone!"/>
    <x v="904"/>
    <x v="115"/>
    <n v="196"/>
    <x v="2"/>
    <x v="0"/>
    <s v="USD"/>
    <n v="1295847926"/>
    <n v="1290663926"/>
    <b v="0"/>
    <x v="79"/>
    <b v="0"/>
    <s v="music/jazz"/>
    <n v="3"/>
    <n v="32.67"/>
    <x v="4"/>
    <x v="13"/>
    <x v="905"/>
    <d v="2011-01-24T05:45:26"/>
    <x v="7"/>
  </r>
  <r>
    <n v="906"/>
    <s v="24th Music Presents Channeling Motown (Live)"/>
    <x v="905"/>
    <x v="36"/>
    <n v="0"/>
    <x v="2"/>
    <x v="0"/>
    <s v="USD"/>
    <n v="1394681590"/>
    <n v="1392093190"/>
    <b v="0"/>
    <x v="78"/>
    <b v="0"/>
    <s v="music/jazz"/>
    <n v="0"/>
    <n v="0"/>
    <x v="4"/>
    <x v="13"/>
    <x v="906"/>
    <d v="2014-03-13T03:33:10"/>
    <x v="3"/>
  </r>
  <r>
    <n v="907"/>
    <s v="Greg Chambers Saxophone CD"/>
    <x v="906"/>
    <x v="193"/>
    <n v="0"/>
    <x v="2"/>
    <x v="0"/>
    <s v="USD"/>
    <n v="1315715823"/>
    <n v="1313123823"/>
    <b v="0"/>
    <x v="78"/>
    <b v="0"/>
    <s v="music/jazz"/>
    <n v="0"/>
    <n v="0"/>
    <x v="4"/>
    <x v="13"/>
    <x v="907"/>
    <d v="2011-09-11T04:37:03"/>
    <x v="6"/>
  </r>
  <r>
    <n v="908"/>
    <s v="Help Tony Copeland and get free cd's and mp3's"/>
    <x v="907"/>
    <x v="30"/>
    <n v="0"/>
    <x v="2"/>
    <x v="0"/>
    <s v="USD"/>
    <n v="1280206740"/>
    <n v="1276283655"/>
    <b v="0"/>
    <x v="78"/>
    <b v="0"/>
    <s v="music/jazz"/>
    <n v="0"/>
    <n v="0"/>
    <x v="4"/>
    <x v="13"/>
    <x v="908"/>
    <d v="2010-07-27T04:59:00"/>
    <x v="7"/>
  </r>
  <r>
    <n v="909"/>
    <s v="Philly Jazz Fest - &quot;Remembering Grover&quot;"/>
    <x v="908"/>
    <x v="194"/>
    <n v="520"/>
    <x v="2"/>
    <x v="0"/>
    <s v="USD"/>
    <n v="1343016000"/>
    <n v="1340296440"/>
    <b v="0"/>
    <x v="22"/>
    <b v="0"/>
    <s v="music/jazz"/>
    <n v="3"/>
    <n v="65"/>
    <x v="4"/>
    <x v="13"/>
    <x v="909"/>
    <d v="2012-07-23T04:00:00"/>
    <x v="5"/>
  </r>
  <r>
    <n v="910"/>
    <s v="Hattie Bee's Second Album"/>
    <x v="909"/>
    <x v="131"/>
    <n v="123"/>
    <x v="2"/>
    <x v="1"/>
    <s v="GBP"/>
    <n v="1488546319"/>
    <n v="1483362319"/>
    <b v="0"/>
    <x v="81"/>
    <b v="0"/>
    <s v="music/jazz"/>
    <n v="22"/>
    <n v="24.6"/>
    <x v="4"/>
    <x v="13"/>
    <x v="910"/>
    <d v="2017-03-03T13:05:19"/>
    <x v="1"/>
  </r>
  <r>
    <n v="911"/>
    <s v="Hot Jazz and Latin Luxury in Lima"/>
    <x v="910"/>
    <x v="57"/>
    <n v="0"/>
    <x v="2"/>
    <x v="0"/>
    <s v="USD"/>
    <n v="1390522045"/>
    <n v="1388707645"/>
    <b v="0"/>
    <x v="78"/>
    <b v="0"/>
    <s v="music/jazz"/>
    <n v="0"/>
    <n v="0"/>
    <x v="4"/>
    <x v="13"/>
    <x v="911"/>
    <d v="2014-01-24T00:07:25"/>
    <x v="3"/>
  </r>
  <r>
    <n v="912"/>
    <s v="Triad a new album by James Murrell"/>
    <x v="911"/>
    <x v="8"/>
    <n v="30"/>
    <x v="2"/>
    <x v="0"/>
    <s v="USD"/>
    <n v="1355197047"/>
    <n v="1350009447"/>
    <b v="0"/>
    <x v="84"/>
    <b v="0"/>
    <s v="music/jazz"/>
    <n v="1"/>
    <n v="15"/>
    <x v="4"/>
    <x v="13"/>
    <x v="912"/>
    <d v="2012-12-11T03:37:27"/>
    <x v="5"/>
  </r>
  <r>
    <n v="913"/>
    <s v="100% Faith Jazz Gospel CD Recording Project 2012"/>
    <x v="912"/>
    <x v="11"/>
    <n v="1982"/>
    <x v="2"/>
    <x v="0"/>
    <s v="USD"/>
    <n v="1336188019"/>
    <n v="1333596019"/>
    <b v="0"/>
    <x v="54"/>
    <b v="0"/>
    <s v="music/jazz"/>
    <n v="7"/>
    <n v="82.58"/>
    <x v="4"/>
    <x v="13"/>
    <x v="913"/>
    <d v="2012-05-05T03:20:19"/>
    <x v="5"/>
  </r>
  <r>
    <n v="914"/>
    <s v="Soul Of Man Video Project"/>
    <x v="913"/>
    <x v="15"/>
    <n v="0"/>
    <x v="2"/>
    <x v="0"/>
    <s v="USD"/>
    <n v="1345918747"/>
    <n v="1343326747"/>
    <b v="0"/>
    <x v="78"/>
    <b v="0"/>
    <s v="music/jazz"/>
    <n v="0"/>
    <n v="0"/>
    <x v="4"/>
    <x v="13"/>
    <x v="914"/>
    <d v="2012-08-25T18:19:07"/>
    <x v="5"/>
  </r>
  <r>
    <n v="915"/>
    <s v="Russ Spiegel's Uncommon Knowledge: The Deep Brooklyn Suite"/>
    <x v="914"/>
    <x v="115"/>
    <n v="375"/>
    <x v="2"/>
    <x v="0"/>
    <s v="USD"/>
    <n v="1330577940"/>
    <n v="1327853914"/>
    <b v="0"/>
    <x v="82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x v="915"/>
    <x v="126"/>
    <n v="0"/>
    <x v="2"/>
    <x v="0"/>
    <s v="USD"/>
    <n v="1287723600"/>
    <n v="1284409734"/>
    <b v="0"/>
    <x v="78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x v="916"/>
    <x v="10"/>
    <n v="30"/>
    <x v="2"/>
    <x v="0"/>
    <s v="USD"/>
    <n v="1405305000"/>
    <n v="1402612730"/>
    <b v="0"/>
    <x v="29"/>
    <b v="0"/>
    <s v="music/jazz"/>
    <n v="1"/>
    <n v="30"/>
    <x v="4"/>
    <x v="13"/>
    <x v="917"/>
    <d v="2014-07-14T02:30:00"/>
    <x v="3"/>
  </r>
  <r>
    <n v="918"/>
    <s v="A fine blend of jazz, electronica, rock and spoken word"/>
    <x v="917"/>
    <x v="195"/>
    <n v="196"/>
    <x v="2"/>
    <x v="1"/>
    <s v="GBP"/>
    <n v="1417474761"/>
    <n v="1414879161"/>
    <b v="0"/>
    <x v="73"/>
    <b v="0"/>
    <s v="music/jazz"/>
    <n v="5"/>
    <n v="19.600000000000001"/>
    <x v="4"/>
    <x v="13"/>
    <x v="918"/>
    <d v="2014-12-01T22:59:21"/>
    <x v="3"/>
  </r>
  <r>
    <n v="919"/>
    <s v="Jazz CD:  Out of The Blue"/>
    <x v="918"/>
    <x v="22"/>
    <n v="100"/>
    <x v="2"/>
    <x v="0"/>
    <s v="USD"/>
    <n v="1355930645"/>
    <n v="1352906645"/>
    <b v="0"/>
    <x v="29"/>
    <b v="0"/>
    <s v="music/jazz"/>
    <n v="1"/>
    <n v="100"/>
    <x v="4"/>
    <x v="13"/>
    <x v="919"/>
    <d v="2012-12-19T15:24:05"/>
    <x v="5"/>
  </r>
  <r>
    <n v="920"/>
    <s v="MIAMI JAZZ PROJECT: TEST OF TIME RECORDING"/>
    <x v="919"/>
    <x v="62"/>
    <n v="0"/>
    <x v="2"/>
    <x v="0"/>
    <s v="USD"/>
    <n v="1384448822"/>
    <n v="1381853222"/>
    <b v="0"/>
    <x v="78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x v="920"/>
    <x v="36"/>
    <n v="4635"/>
    <x v="2"/>
    <x v="0"/>
    <s v="USD"/>
    <n v="1323666376"/>
    <n v="1320033976"/>
    <b v="0"/>
    <x v="9"/>
    <b v="0"/>
    <s v="music/jazz"/>
    <n v="31"/>
    <n v="231.75"/>
    <x v="4"/>
    <x v="13"/>
    <x v="921"/>
    <d v="2011-12-12T05:06:16"/>
    <x v="6"/>
  </r>
  <r>
    <n v="922"/>
    <s v="THE JOEY MORANT PROJECT:   JAZZIFIED R'nB"/>
    <x v="921"/>
    <x v="100"/>
    <n v="5680"/>
    <x v="2"/>
    <x v="0"/>
    <s v="USD"/>
    <n v="1412167393"/>
    <n v="1409143393"/>
    <b v="0"/>
    <x v="209"/>
    <b v="0"/>
    <s v="music/jazz"/>
    <n v="21"/>
    <n v="189.33"/>
    <x v="4"/>
    <x v="13"/>
    <x v="922"/>
    <d v="2014-10-01T12:43:13"/>
    <x v="3"/>
  </r>
  <r>
    <n v="923"/>
    <s v="First Solo Album - Siempre Filiberto"/>
    <x v="922"/>
    <x v="36"/>
    <n v="330"/>
    <x v="2"/>
    <x v="0"/>
    <s v="USD"/>
    <n v="1416614523"/>
    <n v="1414018923"/>
    <b v="0"/>
    <x v="79"/>
    <b v="0"/>
    <s v="music/jazz"/>
    <n v="2"/>
    <n v="55"/>
    <x v="4"/>
    <x v="13"/>
    <x v="923"/>
    <d v="2014-11-22T00:02:03"/>
    <x v="3"/>
  </r>
  <r>
    <n v="924"/>
    <s v="Africa Brass Master Class for youth"/>
    <x v="923"/>
    <x v="9"/>
    <n v="327"/>
    <x v="2"/>
    <x v="0"/>
    <s v="USD"/>
    <n v="1360795069"/>
    <n v="1358203069"/>
    <b v="0"/>
    <x v="41"/>
    <b v="0"/>
    <s v="music/jazz"/>
    <n v="11"/>
    <n v="21.8"/>
    <x v="4"/>
    <x v="13"/>
    <x v="924"/>
    <d v="2013-02-13T22:37:49"/>
    <x v="4"/>
  </r>
  <r>
    <n v="925"/>
    <s v="&quot;Never Let Me Go&quot; CD Recording Project"/>
    <x v="924"/>
    <x v="12"/>
    <n v="160"/>
    <x v="2"/>
    <x v="0"/>
    <s v="USD"/>
    <n v="1385590111"/>
    <n v="1382994511"/>
    <b v="0"/>
    <x v="81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x v="925"/>
    <x v="39"/>
    <n v="0"/>
    <x v="2"/>
    <x v="0"/>
    <s v="USD"/>
    <n v="1278628800"/>
    <n v="1276043330"/>
    <b v="0"/>
    <x v="78"/>
    <b v="0"/>
    <s v="music/jazz"/>
    <n v="0"/>
    <n v="0"/>
    <x v="4"/>
    <x v="13"/>
    <x v="926"/>
    <d v="2010-07-08T22:40:00"/>
    <x v="7"/>
  </r>
  <r>
    <n v="927"/>
    <s v="JETRO DA SILVA FUNK PROJECT"/>
    <x v="926"/>
    <x v="22"/>
    <n v="0"/>
    <x v="2"/>
    <x v="0"/>
    <s v="USD"/>
    <n v="1337024695"/>
    <n v="1334432695"/>
    <b v="0"/>
    <x v="78"/>
    <b v="0"/>
    <s v="music/jazz"/>
    <n v="0"/>
    <n v="0"/>
    <x v="4"/>
    <x v="13"/>
    <x v="927"/>
    <d v="2012-05-14T19:44:55"/>
    <x v="5"/>
  </r>
  <r>
    <n v="928"/>
    <s v="In a Jazzy Motown"/>
    <x v="927"/>
    <x v="107"/>
    <n v="1575"/>
    <x v="2"/>
    <x v="0"/>
    <s v="USD"/>
    <n v="1353196800"/>
    <n v="1348864913"/>
    <b v="0"/>
    <x v="33"/>
    <b v="0"/>
    <s v="music/jazz"/>
    <n v="11"/>
    <n v="56.25"/>
    <x v="4"/>
    <x v="13"/>
    <x v="928"/>
    <d v="2012-11-18T00:00:00"/>
    <x v="5"/>
  </r>
  <r>
    <n v="929"/>
    <s v="EXPERIMENTAL JAZZ STUDIO RECORDING"/>
    <x v="928"/>
    <x v="2"/>
    <n v="0"/>
    <x v="2"/>
    <x v="0"/>
    <s v="USD"/>
    <n v="1333946569"/>
    <n v="1331358169"/>
    <b v="0"/>
    <x v="78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x v="929"/>
    <x v="42"/>
    <n v="345"/>
    <x v="2"/>
    <x v="0"/>
    <s v="USD"/>
    <n v="1277501520"/>
    <n v="1273874306"/>
    <b v="0"/>
    <x v="81"/>
    <b v="0"/>
    <s v="music/jazz"/>
    <n v="38"/>
    <n v="69"/>
    <x v="4"/>
    <x v="13"/>
    <x v="930"/>
    <d v="2010-06-25T21:32:00"/>
    <x v="7"/>
  </r>
  <r>
    <n v="931"/>
    <s v="First jazz album for Multidirectional, Now printing time!"/>
    <x v="930"/>
    <x v="13"/>
    <n v="131"/>
    <x v="2"/>
    <x v="1"/>
    <s v="GBP"/>
    <n v="1395007200"/>
    <n v="1392021502"/>
    <b v="0"/>
    <x v="63"/>
    <b v="0"/>
    <s v="music/jazz"/>
    <n v="7"/>
    <n v="18.71"/>
    <x v="4"/>
    <x v="13"/>
    <x v="931"/>
    <d v="2014-03-16T22:00:00"/>
    <x v="3"/>
  </r>
  <r>
    <n v="932"/>
    <s v="Mandy Harvey Christmas Album"/>
    <x v="931"/>
    <x v="196"/>
    <n v="1381"/>
    <x v="2"/>
    <x v="0"/>
    <s v="USD"/>
    <n v="1363990545"/>
    <n v="1360106145"/>
    <b v="0"/>
    <x v="209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x v="932"/>
    <x v="13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  <x v="3"/>
  </r>
  <r>
    <n v="934"/>
    <s v="Kyle Krysa debut EP Ground Effect"/>
    <x v="933"/>
    <x v="10"/>
    <n v="1520"/>
    <x v="2"/>
    <x v="5"/>
    <s v="CAD"/>
    <n v="1399183200"/>
    <n v="1396633284"/>
    <b v="0"/>
    <x v="209"/>
    <b v="0"/>
    <s v="music/jazz"/>
    <n v="30"/>
    <n v="50.67"/>
    <x v="4"/>
    <x v="13"/>
    <x v="934"/>
    <d v="2014-05-04T06:00:00"/>
    <x v="3"/>
  </r>
  <r>
    <n v="935"/>
    <s v="The Art of You Too"/>
    <x v="934"/>
    <x v="8"/>
    <n v="50"/>
    <x v="2"/>
    <x v="0"/>
    <s v="USD"/>
    <n v="1454054429"/>
    <n v="1451462429"/>
    <b v="0"/>
    <x v="84"/>
    <b v="0"/>
    <s v="music/jazz"/>
    <n v="1"/>
    <n v="25"/>
    <x v="4"/>
    <x v="13"/>
    <x v="935"/>
    <d v="2016-01-29T08:00:29"/>
    <x v="0"/>
  </r>
  <r>
    <n v="936"/>
    <s v="Jazz Singer, Marti Mendenhall Live Concert Recording"/>
    <x v="935"/>
    <x v="123"/>
    <n v="0"/>
    <x v="2"/>
    <x v="0"/>
    <s v="USD"/>
    <n v="1326916800"/>
    <n v="1323131689"/>
    <b v="0"/>
    <x v="78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x v="936"/>
    <x v="8"/>
    <n v="40"/>
    <x v="2"/>
    <x v="0"/>
    <s v="USD"/>
    <n v="1383509357"/>
    <n v="1380913757"/>
    <b v="0"/>
    <x v="84"/>
    <b v="0"/>
    <s v="music/jazz"/>
    <n v="1"/>
    <n v="20"/>
    <x v="4"/>
    <x v="13"/>
    <x v="937"/>
    <d v="2013-11-03T20:09:17"/>
    <x v="4"/>
  </r>
  <r>
    <n v="938"/>
    <s v="Celebrating American Jazz &amp; Soul Music"/>
    <x v="937"/>
    <x v="39"/>
    <n v="25"/>
    <x v="2"/>
    <x v="0"/>
    <s v="USD"/>
    <n v="1346585448"/>
    <n v="1343993448"/>
    <b v="0"/>
    <x v="29"/>
    <b v="0"/>
    <s v="music/jazz"/>
    <n v="0"/>
    <n v="25"/>
    <x v="4"/>
    <x v="13"/>
    <x v="938"/>
    <d v="2012-09-02T11:30:48"/>
    <x v="5"/>
  </r>
  <r>
    <n v="939"/>
    <s v="Takeshi Asai French Trio - a lingua franca to break barriers"/>
    <x v="938"/>
    <x v="181"/>
    <n v="40"/>
    <x v="2"/>
    <x v="0"/>
    <s v="USD"/>
    <n v="1372622280"/>
    <n v="1369246738"/>
    <b v="0"/>
    <x v="84"/>
    <b v="0"/>
    <s v="music/jazz"/>
    <n v="1"/>
    <n v="20"/>
    <x v="4"/>
    <x v="13"/>
    <x v="939"/>
    <d v="2013-06-30T19:58:00"/>
    <x v="4"/>
  </r>
  <r>
    <n v="940"/>
    <s v="The LUMIC Band by Cope4Golf creates a scientific golf swing."/>
    <x v="939"/>
    <x v="7"/>
    <n v="1544"/>
    <x v="2"/>
    <x v="0"/>
    <s v="USD"/>
    <n v="1439251926"/>
    <n v="1435363926"/>
    <b v="0"/>
    <x v="25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x v="940"/>
    <x v="63"/>
    <n v="1161"/>
    <x v="2"/>
    <x v="0"/>
    <s v="USD"/>
    <n v="1486693145"/>
    <n v="1484101145"/>
    <b v="0"/>
    <x v="162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x v="941"/>
    <x v="51"/>
    <n v="668"/>
    <x v="2"/>
    <x v="0"/>
    <s v="USD"/>
    <n v="1455826460"/>
    <n v="1452716060"/>
    <b v="0"/>
    <x v="38"/>
    <b v="0"/>
    <s v="technology/wearables"/>
    <n v="9"/>
    <n v="41.75"/>
    <x v="2"/>
    <x v="8"/>
    <x v="942"/>
    <d v="2016-02-18T20:14:20"/>
    <x v="2"/>
  </r>
  <r>
    <n v="943"/>
    <s v="SleepMode"/>
    <x v="942"/>
    <x v="9"/>
    <n v="289"/>
    <x v="2"/>
    <x v="0"/>
    <s v="USD"/>
    <n v="1480438905"/>
    <n v="1477843305"/>
    <b v="0"/>
    <x v="8"/>
    <b v="0"/>
    <s v="technology/wearables"/>
    <n v="10"/>
    <n v="24.08"/>
    <x v="2"/>
    <x v="8"/>
    <x v="943"/>
    <d v="2016-11-29T17:01:45"/>
    <x v="2"/>
  </r>
  <r>
    <n v="944"/>
    <s v="RoamingTails, The Connected Pet Tag"/>
    <x v="943"/>
    <x v="63"/>
    <n v="6663"/>
    <x v="2"/>
    <x v="0"/>
    <s v="USD"/>
    <n v="1460988000"/>
    <n v="1458050450"/>
    <b v="0"/>
    <x v="93"/>
    <b v="0"/>
    <s v="technology/wearables"/>
    <n v="13"/>
    <n v="69.41"/>
    <x v="2"/>
    <x v="8"/>
    <x v="944"/>
    <d v="2016-04-18T14:00:00"/>
    <x v="2"/>
  </r>
  <r>
    <n v="945"/>
    <s v="CT BAND"/>
    <x v="944"/>
    <x v="57"/>
    <n v="2484"/>
    <x v="2"/>
    <x v="6"/>
    <s v="EUR"/>
    <n v="1487462340"/>
    <n v="1482958626"/>
    <b v="0"/>
    <x v="38"/>
    <b v="0"/>
    <s v="technology/wearables"/>
    <n v="2"/>
    <n v="155.25"/>
    <x v="2"/>
    <x v="8"/>
    <x v="945"/>
    <d v="2017-02-18T23:59:00"/>
    <x v="2"/>
  </r>
  <r>
    <n v="946"/>
    <s v="OmniTrade Apron"/>
    <x v="945"/>
    <x v="36"/>
    <n v="286"/>
    <x v="2"/>
    <x v="0"/>
    <s v="USD"/>
    <n v="1473444048"/>
    <n v="1470852048"/>
    <b v="0"/>
    <x v="81"/>
    <b v="0"/>
    <s v="technology/wearables"/>
    <n v="2"/>
    <n v="57.2"/>
    <x v="2"/>
    <x v="8"/>
    <x v="946"/>
    <d v="2016-09-09T18:00:48"/>
    <x v="2"/>
  </r>
  <r>
    <n v="947"/>
    <s v="PAKPOWER, The CCP Pack"/>
    <x v="946"/>
    <x v="16"/>
    <n v="0"/>
    <x v="2"/>
    <x v="0"/>
    <s v="USD"/>
    <n v="1467312306"/>
    <n v="1462128306"/>
    <b v="0"/>
    <x v="78"/>
    <b v="0"/>
    <s v="technology/wearables"/>
    <n v="0"/>
    <n v="0"/>
    <x v="2"/>
    <x v="8"/>
    <x v="947"/>
    <d v="2016-06-30T18:45:06"/>
    <x v="2"/>
  </r>
  <r>
    <n v="948"/>
    <s v="Led Shirt - WiFi Controlled"/>
    <x v="947"/>
    <x v="23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  <x v="2"/>
  </r>
  <r>
    <n v="949"/>
    <s v="INBED"/>
    <x v="948"/>
    <x v="22"/>
    <n v="273"/>
    <x v="2"/>
    <x v="12"/>
    <s v="EUR"/>
    <n v="1456016576"/>
    <n v="1450832576"/>
    <b v="0"/>
    <x v="63"/>
    <b v="0"/>
    <s v="technology/wearables"/>
    <n v="1"/>
    <n v="39"/>
    <x v="2"/>
    <x v="8"/>
    <x v="949"/>
    <d v="2016-02-21T01:02:56"/>
    <x v="0"/>
  </r>
  <r>
    <n v="950"/>
    <s v="EZC Smartlight"/>
    <x v="949"/>
    <x v="10"/>
    <n v="1402"/>
    <x v="2"/>
    <x v="5"/>
    <s v="CAD"/>
    <n v="1453053661"/>
    <n v="1450461661"/>
    <b v="0"/>
    <x v="54"/>
    <b v="0"/>
    <s v="technology/wearables"/>
    <n v="28"/>
    <n v="58.42"/>
    <x v="2"/>
    <x v="8"/>
    <x v="950"/>
    <d v="2016-01-17T18:01:01"/>
    <x v="0"/>
  </r>
  <r>
    <n v="951"/>
    <s v="Smart Harness"/>
    <x v="950"/>
    <x v="63"/>
    <n v="19195"/>
    <x v="2"/>
    <x v="0"/>
    <s v="USD"/>
    <n v="1465054872"/>
    <n v="1461166872"/>
    <b v="0"/>
    <x v="212"/>
    <b v="0"/>
    <s v="technology/wearables"/>
    <n v="38"/>
    <n v="158.63999999999999"/>
    <x v="2"/>
    <x v="8"/>
    <x v="951"/>
    <d v="2016-06-04T15:41:12"/>
    <x v="2"/>
  </r>
  <r>
    <n v="952"/>
    <s v="Audionoggin - Join the Earvolution"/>
    <x v="951"/>
    <x v="197"/>
    <n v="19572"/>
    <x v="2"/>
    <x v="0"/>
    <s v="USD"/>
    <n v="1479483812"/>
    <n v="1476888212"/>
    <b v="0"/>
    <x v="193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x v="952"/>
    <x v="36"/>
    <n v="126"/>
    <x v="2"/>
    <x v="0"/>
    <s v="USD"/>
    <n v="1422158199"/>
    <n v="1419566199"/>
    <b v="0"/>
    <x v="81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x v="953"/>
    <x v="36"/>
    <n v="6511"/>
    <x v="2"/>
    <x v="0"/>
    <s v="USD"/>
    <n v="1440100839"/>
    <n v="1436472039"/>
    <b v="0"/>
    <x v="196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x v="954"/>
    <x v="82"/>
    <n v="16984"/>
    <x v="2"/>
    <x v="0"/>
    <s v="USD"/>
    <n v="1473750300"/>
    <n v="1470294300"/>
    <b v="0"/>
    <x v="251"/>
    <b v="0"/>
    <s v="technology/wearables"/>
    <n v="6"/>
    <n v="182.62"/>
    <x v="2"/>
    <x v="8"/>
    <x v="955"/>
    <d v="2016-09-13T07:05:00"/>
    <x v="2"/>
  </r>
  <r>
    <n v="956"/>
    <s v="SemiYours"/>
    <x v="955"/>
    <x v="63"/>
    <n v="861"/>
    <x v="2"/>
    <x v="0"/>
    <s v="USD"/>
    <n v="1430081759"/>
    <n v="1424901359"/>
    <b v="0"/>
    <x v="57"/>
    <b v="0"/>
    <s v="technology/wearables"/>
    <n v="2"/>
    <n v="50.65"/>
    <x v="2"/>
    <x v="8"/>
    <x v="956"/>
    <d v="2015-04-26T20:55:59"/>
    <x v="0"/>
  </r>
  <r>
    <n v="957"/>
    <s v="DUALBAND, the Leather NFC Smart Watch Band"/>
    <x v="956"/>
    <x v="14"/>
    <n v="233"/>
    <x v="2"/>
    <x v="0"/>
    <s v="USD"/>
    <n v="1479392133"/>
    <n v="1476710133"/>
    <b v="0"/>
    <x v="63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x v="957"/>
    <x v="198"/>
    <n v="881"/>
    <x v="2"/>
    <x v="0"/>
    <s v="USD"/>
    <n v="1428641940"/>
    <n v="1426792563"/>
    <b v="0"/>
    <x v="5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x v="958"/>
    <x v="63"/>
    <n v="19430"/>
    <x v="2"/>
    <x v="0"/>
    <s v="USD"/>
    <n v="1421640665"/>
    <n v="1419048665"/>
    <b v="0"/>
    <x v="199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x v="959"/>
    <x v="199"/>
    <n v="25655"/>
    <x v="2"/>
    <x v="0"/>
    <s v="USD"/>
    <n v="1489500155"/>
    <n v="1485874955"/>
    <b v="0"/>
    <x v="101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x v="960"/>
    <x v="75"/>
    <n v="40079"/>
    <x v="2"/>
    <x v="0"/>
    <s v="USD"/>
    <n v="1487617200"/>
    <n v="1483634335"/>
    <b v="0"/>
    <x v="238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x v="961"/>
    <x v="30"/>
    <n v="712"/>
    <x v="2"/>
    <x v="0"/>
    <s v="USD"/>
    <n v="1455210353"/>
    <n v="1451927153"/>
    <b v="0"/>
    <x v="77"/>
    <b v="0"/>
    <s v="technology/wearables"/>
    <n v="28"/>
    <n v="19.239999999999998"/>
    <x v="2"/>
    <x v="8"/>
    <x v="962"/>
    <d v="2016-02-11T17:05:53"/>
    <x v="2"/>
  </r>
  <r>
    <n v="963"/>
    <s v="The Ultimate Learning Center"/>
    <x v="962"/>
    <x v="19"/>
    <n v="377"/>
    <x v="2"/>
    <x v="0"/>
    <s v="USD"/>
    <n v="1476717319"/>
    <n v="1473693319"/>
    <b v="0"/>
    <x v="82"/>
    <b v="0"/>
    <s v="technology/wearables"/>
    <n v="1"/>
    <n v="41.89"/>
    <x v="2"/>
    <x v="8"/>
    <x v="963"/>
    <d v="2016-10-17T15:15:19"/>
    <x v="2"/>
  </r>
  <r>
    <n v="964"/>
    <s v="GoMote: a remote control for your smartphone"/>
    <x v="963"/>
    <x v="74"/>
    <n v="879"/>
    <x v="2"/>
    <x v="5"/>
    <s v="CAD"/>
    <n v="1441119919"/>
    <n v="1437663919"/>
    <b v="0"/>
    <x v="60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x v="964"/>
    <x v="31"/>
    <n v="298"/>
    <x v="2"/>
    <x v="0"/>
    <s v="USD"/>
    <n v="1477454340"/>
    <n v="1474676646"/>
    <b v="0"/>
    <x v="79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x v="965"/>
    <x v="14"/>
    <n v="1776"/>
    <x v="2"/>
    <x v="0"/>
    <s v="USD"/>
    <n v="1475766932"/>
    <n v="1473174932"/>
    <b v="0"/>
    <x v="209"/>
    <b v="0"/>
    <s v="technology/wearables"/>
    <n v="15"/>
    <n v="59.2"/>
    <x v="2"/>
    <x v="8"/>
    <x v="966"/>
    <d v="2016-10-06T15:15:32"/>
    <x v="2"/>
  </r>
  <r>
    <n v="967"/>
    <s v="Better Beanie"/>
    <x v="966"/>
    <x v="22"/>
    <n v="3562"/>
    <x v="2"/>
    <x v="0"/>
    <s v="USD"/>
    <n v="1461301574"/>
    <n v="1456121174"/>
    <b v="0"/>
    <x v="75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x v="967"/>
    <x v="6"/>
    <n v="106"/>
    <x v="2"/>
    <x v="0"/>
    <s v="USD"/>
    <n v="1408134034"/>
    <n v="1405542034"/>
    <b v="0"/>
    <x v="80"/>
    <b v="0"/>
    <s v="technology/wearables"/>
    <n v="1"/>
    <n v="26.5"/>
    <x v="2"/>
    <x v="8"/>
    <x v="968"/>
    <d v="2014-08-15T20:20:34"/>
    <x v="3"/>
  </r>
  <r>
    <n v="969"/>
    <s v="Make 100 | Geek &amp; Chic: Smart Safety Jewelry."/>
    <x v="968"/>
    <x v="11"/>
    <n v="14000"/>
    <x v="2"/>
    <x v="14"/>
    <s v="MXN"/>
    <n v="1486624607"/>
    <n v="1483773407"/>
    <b v="0"/>
    <x v="202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x v="969"/>
    <x v="10"/>
    <n v="2296"/>
    <x v="2"/>
    <x v="5"/>
    <s v="CAD"/>
    <n v="1485147540"/>
    <n v="1481951853"/>
    <b v="0"/>
    <x v="25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x v="970"/>
    <x v="57"/>
    <n v="226"/>
    <x v="2"/>
    <x v="0"/>
    <s v="USD"/>
    <n v="1433178060"/>
    <n v="1429290060"/>
    <b v="0"/>
    <x v="81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x v="971"/>
    <x v="22"/>
    <n v="6925"/>
    <x v="2"/>
    <x v="0"/>
    <s v="USD"/>
    <n v="1409813940"/>
    <n v="1407271598"/>
    <b v="0"/>
    <x v="43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x v="972"/>
    <x v="22"/>
    <n v="411"/>
    <x v="2"/>
    <x v="0"/>
    <s v="USD"/>
    <n v="1447032093"/>
    <n v="1441844493"/>
    <b v="0"/>
    <x v="22"/>
    <b v="0"/>
    <s v="technology/wearables"/>
    <n v="2"/>
    <n v="51.38"/>
    <x v="2"/>
    <x v="8"/>
    <x v="973"/>
    <d v="2015-11-09T01:21:33"/>
    <x v="0"/>
  </r>
  <r>
    <n v="974"/>
    <s v="KneeJack"/>
    <x v="973"/>
    <x v="63"/>
    <n v="280"/>
    <x v="2"/>
    <x v="0"/>
    <s v="USD"/>
    <n v="1458925156"/>
    <n v="1456336756"/>
    <b v="0"/>
    <x v="8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x v="974"/>
    <x v="57"/>
    <n v="2607"/>
    <x v="2"/>
    <x v="0"/>
    <s v="USD"/>
    <n v="1467132185"/>
    <n v="1461948185"/>
    <b v="0"/>
    <x v="54"/>
    <b v="0"/>
    <s v="technology/wearables"/>
    <n v="3"/>
    <n v="108.63"/>
    <x v="2"/>
    <x v="8"/>
    <x v="975"/>
    <d v="2016-06-28T16:43:05"/>
    <x v="2"/>
  </r>
  <r>
    <n v="976"/>
    <s v="Cinnamon II The Ultimate Retro Smartwatch"/>
    <x v="975"/>
    <x v="60"/>
    <n v="2889"/>
    <x v="2"/>
    <x v="2"/>
    <s v="AUD"/>
    <n v="1439515497"/>
    <n v="1435627497"/>
    <b v="0"/>
    <x v="59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x v="976"/>
    <x v="200"/>
    <n v="909"/>
    <x v="2"/>
    <x v="15"/>
    <s v="EUR"/>
    <n v="1456094197"/>
    <n v="1453502197"/>
    <b v="0"/>
    <x v="8"/>
    <b v="0"/>
    <s v="technology/wearables"/>
    <n v="34"/>
    <n v="75.75"/>
    <x v="2"/>
    <x v="8"/>
    <x v="977"/>
    <d v="2016-02-21T22:36:37"/>
    <x v="2"/>
  </r>
  <r>
    <n v="978"/>
    <s v="hidn tempo - a wearable stress coach"/>
    <x v="977"/>
    <x v="201"/>
    <n v="97273"/>
    <x v="2"/>
    <x v="11"/>
    <s v="SEK"/>
    <n v="1456385101"/>
    <n v="1453793101"/>
    <b v="0"/>
    <x v="252"/>
    <b v="0"/>
    <s v="technology/wearables"/>
    <n v="56"/>
    <n v="790.84"/>
    <x v="2"/>
    <x v="8"/>
    <x v="978"/>
    <d v="2016-02-25T07:25:01"/>
    <x v="2"/>
  </r>
  <r>
    <n v="979"/>
    <s v="Trequant - First Wearable for Tremors"/>
    <x v="978"/>
    <x v="19"/>
    <n v="28986.16"/>
    <x v="2"/>
    <x v="0"/>
    <s v="USD"/>
    <n v="1466449140"/>
    <n v="1463392828"/>
    <b v="0"/>
    <x v="93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x v="979"/>
    <x v="3"/>
    <n v="1486"/>
    <x v="2"/>
    <x v="0"/>
    <s v="USD"/>
    <n v="1417387322"/>
    <n v="1413495722"/>
    <b v="0"/>
    <x v="162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x v="980"/>
    <x v="150"/>
    <n v="11"/>
    <x v="2"/>
    <x v="0"/>
    <s v="USD"/>
    <n v="1407624222"/>
    <n v="1405032222"/>
    <b v="0"/>
    <x v="80"/>
    <b v="0"/>
    <s v="technology/wearables"/>
    <n v="0"/>
    <n v="2.75"/>
    <x v="2"/>
    <x v="8"/>
    <x v="981"/>
    <d v="2014-08-09T22:43:42"/>
    <x v="3"/>
  </r>
  <r>
    <n v="982"/>
    <s v="Smart 2-in-1 I-PHONE HANDLE/WALLETtm"/>
    <x v="981"/>
    <x v="178"/>
    <n v="3"/>
    <x v="2"/>
    <x v="0"/>
    <s v="USD"/>
    <n v="1475431486"/>
    <n v="1472839486"/>
    <b v="0"/>
    <x v="83"/>
    <b v="0"/>
    <s v="technology/wearables"/>
    <n v="0"/>
    <n v="1"/>
    <x v="2"/>
    <x v="8"/>
    <x v="982"/>
    <d v="2016-10-02T18:04:46"/>
    <x v="2"/>
  </r>
  <r>
    <n v="983"/>
    <s v="Wendu: Control your Climate, Wear the Future"/>
    <x v="982"/>
    <x v="202"/>
    <n v="30751"/>
    <x v="2"/>
    <x v="3"/>
    <s v="EUR"/>
    <n v="1471985640"/>
    <n v="1469289685"/>
    <b v="0"/>
    <x v="122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x v="983"/>
    <x v="3"/>
    <n v="106"/>
    <x v="2"/>
    <x v="0"/>
    <s v="USD"/>
    <n v="1427507208"/>
    <n v="1424918808"/>
    <b v="0"/>
    <x v="8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x v="984"/>
    <x v="11"/>
    <n v="1888"/>
    <x v="2"/>
    <x v="12"/>
    <s v="EUR"/>
    <n v="1451602800"/>
    <n v="1449011610"/>
    <b v="0"/>
    <x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x v="985"/>
    <x v="22"/>
    <n v="2550"/>
    <x v="2"/>
    <x v="1"/>
    <s v="GBP"/>
    <n v="1452384000"/>
    <n v="1447698300"/>
    <b v="0"/>
    <x v="23"/>
    <b v="0"/>
    <s v="technology/wearables"/>
    <n v="13"/>
    <n v="110.87"/>
    <x v="2"/>
    <x v="8"/>
    <x v="986"/>
    <d v="2016-01-10T00:00:00"/>
    <x v="0"/>
  </r>
  <r>
    <n v="987"/>
    <s v="Kidswatcher"/>
    <x v="986"/>
    <x v="63"/>
    <n v="6610"/>
    <x v="2"/>
    <x v="9"/>
    <s v="EUR"/>
    <n v="1403507050"/>
    <n v="1400051050"/>
    <b v="0"/>
    <x v="14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x v="987"/>
    <x v="10"/>
    <n v="0"/>
    <x v="2"/>
    <x v="13"/>
    <s v="EUR"/>
    <n v="1475310825"/>
    <n v="1472718825"/>
    <b v="0"/>
    <x v="78"/>
    <b v="0"/>
    <s v="technology/wearables"/>
    <n v="0"/>
    <n v="0"/>
    <x v="2"/>
    <x v="8"/>
    <x v="988"/>
    <d v="2016-10-01T08:33:45"/>
    <x v="2"/>
  </r>
  <r>
    <n v="989"/>
    <s v="Power Rope"/>
    <x v="988"/>
    <x v="3"/>
    <n v="1677"/>
    <x v="2"/>
    <x v="0"/>
    <s v="USD"/>
    <n v="1475101495"/>
    <n v="1472509495"/>
    <b v="0"/>
    <x v="58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x v="989"/>
    <x v="31"/>
    <n v="26"/>
    <x v="2"/>
    <x v="0"/>
    <s v="USD"/>
    <n v="1409770164"/>
    <n v="1407178164"/>
    <b v="0"/>
    <x v="84"/>
    <b v="0"/>
    <s v="technology/wearables"/>
    <n v="0"/>
    <n v="13"/>
    <x v="2"/>
    <x v="8"/>
    <x v="990"/>
    <d v="2014-09-03T18:49:24"/>
    <x v="3"/>
  </r>
  <r>
    <n v="991"/>
    <s v="Russell &amp; Sons Watches"/>
    <x v="990"/>
    <x v="10"/>
    <n v="212"/>
    <x v="2"/>
    <x v="1"/>
    <s v="GBP"/>
    <n v="1468349460"/>
    <n v="1466186988"/>
    <b v="0"/>
    <x v="63"/>
    <b v="0"/>
    <s v="technology/wearables"/>
    <n v="4"/>
    <n v="30.29"/>
    <x v="2"/>
    <x v="8"/>
    <x v="991"/>
    <d v="2016-07-12T18:51:00"/>
    <x v="2"/>
  </r>
  <r>
    <n v="992"/>
    <s v="WairConditioning"/>
    <x v="991"/>
    <x v="57"/>
    <n v="467"/>
    <x v="2"/>
    <x v="0"/>
    <s v="USD"/>
    <n v="1462655519"/>
    <n v="1457475119"/>
    <b v="0"/>
    <x v="80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x v="992"/>
    <x v="54"/>
    <n v="17561"/>
    <x v="2"/>
    <x v="0"/>
    <s v="USD"/>
    <n v="1478926800"/>
    <n v="1476054568"/>
    <b v="0"/>
    <x v="193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x v="993"/>
    <x v="61"/>
    <n v="4669"/>
    <x v="2"/>
    <x v="0"/>
    <s v="USD"/>
    <n v="1417388340"/>
    <n v="1412835530"/>
    <b v="0"/>
    <x v="202"/>
    <b v="0"/>
    <s v="technology/wearables"/>
    <n v="2"/>
    <n v="424.45"/>
    <x v="2"/>
    <x v="8"/>
    <x v="994"/>
    <d v="2014-11-30T22:59:00"/>
    <x v="3"/>
  </r>
  <r>
    <n v="995"/>
    <s v="DAZLN: NFC Nails that Light Up Holiday Parties!"/>
    <x v="994"/>
    <x v="3"/>
    <n v="726"/>
    <x v="2"/>
    <x v="0"/>
    <s v="USD"/>
    <n v="1417276800"/>
    <n v="1415140480"/>
    <b v="0"/>
    <x v="82"/>
    <b v="0"/>
    <s v="technology/wearables"/>
    <n v="7"/>
    <n v="80.67"/>
    <x v="2"/>
    <x v="8"/>
    <x v="995"/>
    <d v="2014-11-29T16:00:00"/>
    <x v="3"/>
  </r>
  <r>
    <n v="996"/>
    <s v="Social behavior in technical communities"/>
    <x v="995"/>
    <x v="23"/>
    <n v="65"/>
    <x v="2"/>
    <x v="0"/>
    <s v="USD"/>
    <n v="1406474820"/>
    <n v="1403902060"/>
    <b v="0"/>
    <x v="81"/>
    <b v="0"/>
    <s v="technology/wearables"/>
    <n v="2"/>
    <n v="13"/>
    <x v="2"/>
    <x v="8"/>
    <x v="996"/>
    <d v="2014-07-27T15:27:00"/>
    <x v="3"/>
  </r>
  <r>
    <n v="997"/>
    <s v="iPhanny"/>
    <x v="996"/>
    <x v="10"/>
    <n v="65"/>
    <x v="2"/>
    <x v="0"/>
    <s v="USD"/>
    <n v="1417145297"/>
    <n v="1414549697"/>
    <b v="0"/>
    <x v="22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x v="997"/>
    <x v="127"/>
    <n v="35135"/>
    <x v="2"/>
    <x v="5"/>
    <s v="CAD"/>
    <n v="1447909401"/>
    <n v="1444017801"/>
    <b v="0"/>
    <x v="194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x v="998"/>
    <x v="60"/>
    <n v="11683"/>
    <x v="2"/>
    <x v="5"/>
    <s v="CAD"/>
    <n v="1415865720"/>
    <n v="1413270690"/>
    <b v="0"/>
    <x v="244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x v="999"/>
    <x v="203"/>
    <n v="19824"/>
    <x v="1"/>
    <x v="0"/>
    <s v="USD"/>
    <n v="1489537560"/>
    <n v="1484357160"/>
    <b v="0"/>
    <x v="79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x v="1000"/>
    <x v="1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x v="1001"/>
    <x v="204"/>
    <n v="2960"/>
    <x v="1"/>
    <x v="0"/>
    <s v="USD"/>
    <n v="1450331940"/>
    <n v="1447777514"/>
    <b v="0"/>
    <x v="19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x v="1002"/>
    <x v="22"/>
    <n v="3211"/>
    <x v="1"/>
    <x v="6"/>
    <s v="EUR"/>
    <n v="1489680061"/>
    <n v="1487091661"/>
    <b v="0"/>
    <x v="41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x v="1003"/>
    <x v="31"/>
    <n v="20552"/>
    <x v="1"/>
    <x v="0"/>
    <s v="USD"/>
    <n v="1455814827"/>
    <n v="1453222827"/>
    <b v="0"/>
    <x v="1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x v="1004"/>
    <x v="61"/>
    <n v="150102"/>
    <x v="1"/>
    <x v="0"/>
    <s v="USD"/>
    <n v="1446217183"/>
    <n v="1443538783"/>
    <b v="0"/>
    <x v="253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x v="1005"/>
    <x v="23"/>
    <n v="234"/>
    <x v="1"/>
    <x v="0"/>
    <s v="USD"/>
    <n v="1418368260"/>
    <n v="1417654672"/>
    <b v="0"/>
    <x v="22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x v="1006"/>
    <x v="11"/>
    <n v="13296"/>
    <x v="1"/>
    <x v="0"/>
    <s v="USD"/>
    <n v="1481727623"/>
    <n v="1478095223"/>
    <b v="0"/>
    <x v="88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x v="1007"/>
    <x v="205"/>
    <n v="250"/>
    <x v="1"/>
    <x v="14"/>
    <s v="MXN"/>
    <n v="1482953115"/>
    <n v="1480361115"/>
    <b v="0"/>
    <x v="29"/>
    <b v="0"/>
    <s v="technology/wearables"/>
    <n v="0"/>
    <n v="250"/>
    <x v="2"/>
    <x v="8"/>
    <x v="1008"/>
    <d v="2016-12-28T19:25:15"/>
    <x v="2"/>
  </r>
  <r>
    <n v="1009"/>
    <s v="R-CON: Run Faster, Run Longer (Canceled)"/>
    <x v="1008"/>
    <x v="63"/>
    <n v="6565"/>
    <x v="1"/>
    <x v="0"/>
    <s v="USD"/>
    <n v="1466346646"/>
    <n v="1463754646"/>
    <b v="0"/>
    <x v="2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x v="1009"/>
    <x v="206"/>
    <n v="220"/>
    <x v="1"/>
    <x v="0"/>
    <s v="USD"/>
    <n v="1473044340"/>
    <n v="1468180462"/>
    <b v="0"/>
    <x v="80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x v="1010"/>
    <x v="22"/>
    <n v="75"/>
    <x v="1"/>
    <x v="0"/>
    <s v="USD"/>
    <n v="1418938395"/>
    <n v="1415050395"/>
    <b v="0"/>
    <x v="29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x v="1011"/>
    <x v="10"/>
    <n v="1076751.05"/>
    <x v="1"/>
    <x v="0"/>
    <s v="USD"/>
    <n v="1485254052"/>
    <n v="1481366052"/>
    <b v="0"/>
    <x v="254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x v="1012"/>
    <x v="31"/>
    <n v="8632"/>
    <x v="1"/>
    <x v="0"/>
    <s v="USD"/>
    <n v="1451419200"/>
    <n v="1449000056"/>
    <b v="0"/>
    <x v="24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x v="1013"/>
    <x v="3"/>
    <n v="3060"/>
    <x v="1"/>
    <x v="0"/>
    <s v="USD"/>
    <n v="1420070615"/>
    <n v="1415750615"/>
    <b v="0"/>
    <x v="38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x v="1014"/>
    <x v="7"/>
    <n v="240"/>
    <x v="1"/>
    <x v="16"/>
    <s v="CHF"/>
    <n v="1448489095"/>
    <n v="1445893495"/>
    <b v="0"/>
    <x v="79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x v="1015"/>
    <x v="57"/>
    <n v="2842"/>
    <x v="1"/>
    <x v="0"/>
    <s v="USD"/>
    <n v="1459992856"/>
    <n v="1456108456"/>
    <b v="0"/>
    <x v="44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x v="1016"/>
    <x v="65"/>
    <n v="57197"/>
    <x v="1"/>
    <x v="0"/>
    <s v="USD"/>
    <n v="1448125935"/>
    <n v="1444666335"/>
    <b v="0"/>
    <x v="255"/>
    <b v="0"/>
    <s v="technology/wearables"/>
    <n v="23"/>
    <n v="161.12"/>
    <x v="2"/>
    <x v="8"/>
    <x v="1017"/>
    <d v="2015-11-21T17:12:15"/>
    <x v="0"/>
  </r>
  <r>
    <n v="1018"/>
    <s v="Owl (Canceled)"/>
    <x v="1017"/>
    <x v="22"/>
    <n v="621"/>
    <x v="1"/>
    <x v="0"/>
    <s v="USD"/>
    <n v="1468496933"/>
    <n v="1465904933"/>
    <b v="0"/>
    <x v="63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x v="1018"/>
    <x v="101"/>
    <n v="21300"/>
    <x v="1"/>
    <x v="0"/>
    <s v="USD"/>
    <n v="1423092149"/>
    <n v="1420500149"/>
    <b v="0"/>
    <x v="256"/>
    <b v="0"/>
    <s v="technology/wearables"/>
    <n v="47"/>
    <n v="53.25"/>
    <x v="2"/>
    <x v="8"/>
    <x v="1019"/>
    <d v="2015-02-04T23:22:29"/>
    <x v="0"/>
  </r>
  <r>
    <n v="1020"/>
    <s v="Sleepwreck - Disasterpiece EP (Jump Drives!)"/>
    <x v="1019"/>
    <x v="207"/>
    <n v="3186"/>
    <x v="0"/>
    <x v="5"/>
    <s v="CAD"/>
    <n v="1433206020"/>
    <n v="1430617209"/>
    <b v="0"/>
    <x v="209"/>
    <b v="1"/>
    <s v="music/electronic music"/>
    <n v="206"/>
    <n v="106.2"/>
    <x v="4"/>
    <x v="15"/>
    <x v="1020"/>
    <d v="2015-06-02T00:47:00"/>
    <x v="0"/>
  </r>
  <r>
    <n v="1021"/>
    <s v="Rick and Morty Album &amp; Music Video"/>
    <x v="1020"/>
    <x v="9"/>
    <n v="10554.11"/>
    <x v="0"/>
    <x v="0"/>
    <s v="USD"/>
    <n v="1445054400"/>
    <n v="1443074571"/>
    <b v="1"/>
    <x v="257"/>
    <b v="1"/>
    <s v="music/electronic music"/>
    <n v="352"/>
    <n v="22.08"/>
    <x v="4"/>
    <x v="15"/>
    <x v="1021"/>
    <d v="2015-10-17T04:00:00"/>
    <x v="0"/>
  </r>
  <r>
    <n v="1022"/>
    <s v="Sammy Bananas - Bootlegs Vol. 2!!"/>
    <x v="1021"/>
    <x v="13"/>
    <n v="2298"/>
    <x v="0"/>
    <x v="0"/>
    <s v="USD"/>
    <n v="1431876677"/>
    <n v="1429284677"/>
    <b v="1"/>
    <x v="142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x v="1022"/>
    <x v="13"/>
    <n v="4743"/>
    <x v="0"/>
    <x v="1"/>
    <s v="GBP"/>
    <n v="1434837861"/>
    <n v="1432245861"/>
    <b v="0"/>
    <x v="132"/>
    <b v="1"/>
    <s v="music/electronic music"/>
    <n v="237"/>
    <n v="36.21"/>
    <x v="4"/>
    <x v="15"/>
    <x v="1023"/>
    <d v="2015-06-20T22:04:21"/>
    <x v="0"/>
  </r>
  <r>
    <n v="1024"/>
    <s v="The Last Art Fact Album Ever"/>
    <x v="1023"/>
    <x v="22"/>
    <n v="23727.55"/>
    <x v="0"/>
    <x v="11"/>
    <s v="SEK"/>
    <n v="1454248563"/>
    <n v="1451656563"/>
    <b v="1"/>
    <x v="42"/>
    <b v="1"/>
    <s v="music/electronic music"/>
    <n v="119"/>
    <n v="388.98"/>
    <x v="4"/>
    <x v="15"/>
    <x v="1024"/>
    <d v="2016-01-31T13:56:03"/>
    <x v="2"/>
  </r>
  <r>
    <n v="1025"/>
    <s v="[NUREN] The New Renaissance"/>
    <x v="1024"/>
    <x v="54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x v="1025"/>
    <x v="39"/>
    <n v="7000.58"/>
    <x v="0"/>
    <x v="1"/>
    <s v="GBP"/>
    <n v="1459414016"/>
    <n v="1456480016"/>
    <b v="1"/>
    <x v="259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x v="1026"/>
    <x v="208"/>
    <n v="7733"/>
    <x v="0"/>
    <x v="0"/>
    <s v="USD"/>
    <n v="1414025347"/>
    <n v="1411433347"/>
    <b v="1"/>
    <x v="112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x v="1027"/>
    <x v="3"/>
    <n v="11727"/>
    <x v="0"/>
    <x v="1"/>
    <s v="GBP"/>
    <n v="1488830400"/>
    <n v="1484924605"/>
    <b v="1"/>
    <x v="260"/>
    <b v="1"/>
    <s v="music/electronic music"/>
    <n v="117"/>
    <n v="45.99"/>
    <x v="4"/>
    <x v="15"/>
    <x v="1028"/>
    <d v="2017-03-06T20:00:00"/>
    <x v="1"/>
  </r>
  <r>
    <n v="1029"/>
    <s v="StrobeHouse presents Valborg 2015"/>
    <x v="1028"/>
    <x v="3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x v="1029"/>
    <x v="13"/>
    <n v="6842"/>
    <x v="0"/>
    <x v="0"/>
    <s v="USD"/>
    <n v="1473680149"/>
    <n v="1472470549"/>
    <b v="0"/>
    <x v="180"/>
    <b v="1"/>
    <s v="music/electronic music"/>
    <n v="342"/>
    <n v="43.03"/>
    <x v="4"/>
    <x v="15"/>
    <x v="1030"/>
    <d v="2016-09-12T11:35:49"/>
    <x v="2"/>
  </r>
  <r>
    <n v="1031"/>
    <s v="Liquid Diet's Double Life"/>
    <x v="1030"/>
    <x v="3"/>
    <n v="10740"/>
    <x v="0"/>
    <x v="0"/>
    <s v="USD"/>
    <n v="1450290010"/>
    <n v="1447698010"/>
    <b v="0"/>
    <x v="221"/>
    <b v="1"/>
    <s v="music/electronic music"/>
    <n v="107"/>
    <n v="108.48"/>
    <x v="4"/>
    <x v="15"/>
    <x v="1031"/>
    <d v="2015-12-16T18:20:10"/>
    <x v="0"/>
  </r>
  <r>
    <n v="1032"/>
    <s v="Phantom Ship / Coastal (Album Preorder)"/>
    <x v="1031"/>
    <x v="105"/>
    <n v="5858.84"/>
    <x v="0"/>
    <x v="0"/>
    <s v="USD"/>
    <n v="1466697625"/>
    <n v="1464105625"/>
    <b v="0"/>
    <x v="93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x v="1032"/>
    <x v="209"/>
    <n v="1366"/>
    <x v="0"/>
    <x v="1"/>
    <s v="GBP"/>
    <n v="1481564080"/>
    <n v="1479144880"/>
    <b v="0"/>
    <x v="74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x v="1033"/>
    <x v="1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x v="1034"/>
    <x v="210"/>
    <n v="4952"/>
    <x v="0"/>
    <x v="0"/>
    <s v="USD"/>
    <n v="1423668220"/>
    <n v="1421076220"/>
    <b v="0"/>
    <x v="88"/>
    <b v="1"/>
    <s v="music/electronic music"/>
    <n v="108"/>
    <n v="65.16"/>
    <x v="4"/>
    <x v="15"/>
    <x v="1035"/>
    <d v="2015-02-11T15:23:40"/>
    <x v="0"/>
  </r>
  <r>
    <n v="1036"/>
    <s v="Bring Kyrstyn's Album to Life!"/>
    <x v="1035"/>
    <x v="37"/>
    <n v="5056.22"/>
    <x v="0"/>
    <x v="0"/>
    <s v="USD"/>
    <n v="1357545600"/>
    <n v="1354790790"/>
    <b v="0"/>
    <x v="263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x v="1036"/>
    <x v="28"/>
    <n v="1021"/>
    <x v="0"/>
    <x v="0"/>
    <s v="USD"/>
    <n v="1431925200"/>
    <n v="1429991062"/>
    <b v="0"/>
    <x v="64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x v="1037"/>
    <x v="15"/>
    <n v="2180"/>
    <x v="0"/>
    <x v="0"/>
    <s v="USD"/>
    <n v="1458362023"/>
    <n v="1455773623"/>
    <b v="0"/>
    <x v="42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x v="1038"/>
    <x v="2"/>
    <n v="641"/>
    <x v="0"/>
    <x v="0"/>
    <s v="USD"/>
    <n v="1481615940"/>
    <n v="1479436646"/>
    <b v="0"/>
    <x v="209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x v="1039"/>
    <x v="94"/>
    <n v="250"/>
    <x v="1"/>
    <x v="0"/>
    <s v="USD"/>
    <n v="1472317209"/>
    <n v="1469725209"/>
    <b v="0"/>
    <x v="29"/>
    <b v="0"/>
    <s v="journalism/audio"/>
    <n v="0"/>
    <n v="250"/>
    <x v="5"/>
    <x v="16"/>
    <x v="1040"/>
    <d v="2016-08-27T17:00:09"/>
    <x v="2"/>
  </r>
  <r>
    <n v="1041"/>
    <s v="Industry Success Project (Canceled)"/>
    <x v="1040"/>
    <x v="45"/>
    <n v="0"/>
    <x v="1"/>
    <x v="0"/>
    <s v="USD"/>
    <n v="1406769992"/>
    <n v="1405041992"/>
    <b v="0"/>
    <x v="78"/>
    <b v="0"/>
    <s v="journalism/audio"/>
    <n v="0"/>
    <n v="0"/>
    <x v="5"/>
    <x v="16"/>
    <x v="1041"/>
    <d v="2014-07-31T01:26:32"/>
    <x v="3"/>
  </r>
  <r>
    <n v="1042"/>
    <s v="Ben's Top 5 podcast (Canceled)"/>
    <x v="1041"/>
    <x v="81"/>
    <n v="10"/>
    <x v="1"/>
    <x v="0"/>
    <s v="USD"/>
    <n v="1410516000"/>
    <n v="1406824948"/>
    <b v="0"/>
    <x v="29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x v="1042"/>
    <x v="57"/>
    <n v="8537"/>
    <x v="1"/>
    <x v="0"/>
    <s v="USD"/>
    <n v="1432101855"/>
    <n v="1429509855"/>
    <b v="0"/>
    <x v="264"/>
    <b v="0"/>
    <s v="journalism/audio"/>
    <n v="9"/>
    <n v="29.24"/>
    <x v="5"/>
    <x v="16"/>
    <x v="1043"/>
    <d v="2015-05-20T06:04:15"/>
    <x v="0"/>
  </r>
  <r>
    <n v="1044"/>
    <s v="Podcast for fun! (Canceled)"/>
    <x v="1043"/>
    <x v="39"/>
    <n v="6"/>
    <x v="1"/>
    <x v="0"/>
    <s v="USD"/>
    <n v="1425587220"/>
    <n v="1420668801"/>
    <b v="0"/>
    <x v="84"/>
    <b v="0"/>
    <s v="journalism/audio"/>
    <n v="0"/>
    <n v="3"/>
    <x v="5"/>
    <x v="16"/>
    <x v="1044"/>
    <d v="2015-03-05T20:27:00"/>
    <x v="0"/>
  </r>
  <r>
    <n v="1045"/>
    <s v="In Case Of Emergency (Canceled)"/>
    <x v="1044"/>
    <x v="3"/>
    <n v="266"/>
    <x v="1"/>
    <x v="0"/>
    <s v="USD"/>
    <n v="1408827550"/>
    <n v="1406235550"/>
    <b v="0"/>
    <x v="22"/>
    <b v="0"/>
    <s v="journalism/audio"/>
    <n v="3"/>
    <n v="33.25"/>
    <x v="5"/>
    <x v="16"/>
    <x v="1045"/>
    <d v="2014-08-23T20:59:10"/>
    <x v="3"/>
  </r>
  <r>
    <n v="1046"/>
    <s v="All Things Horses Podcast (Canceled)"/>
    <x v="1045"/>
    <x v="9"/>
    <n v="0"/>
    <x v="1"/>
    <x v="12"/>
    <s v="EUR"/>
    <n v="1451161560"/>
    <n v="1447273560"/>
    <b v="0"/>
    <x v="78"/>
    <b v="0"/>
    <s v="journalism/audio"/>
    <n v="0"/>
    <n v="0"/>
    <x v="5"/>
    <x v="16"/>
    <x v="1046"/>
    <d v="2015-12-26T20:26:00"/>
    <x v="0"/>
  </r>
  <r>
    <n v="1047"/>
    <s v="Start a New Podcast (Canceled)"/>
    <x v="1046"/>
    <x v="13"/>
    <n v="1"/>
    <x v="1"/>
    <x v="0"/>
    <s v="USD"/>
    <n v="1415219915"/>
    <n v="1412624315"/>
    <b v="0"/>
    <x v="29"/>
    <b v="0"/>
    <s v="journalism/audio"/>
    <n v="0"/>
    <n v="1"/>
    <x v="5"/>
    <x v="16"/>
    <x v="1047"/>
    <d v="2014-11-05T20:38:35"/>
    <x v="3"/>
  </r>
  <r>
    <n v="1048"/>
    <s v="#MYLifeMatters Radio Show &amp; Podcast (Canceled)"/>
    <x v="1047"/>
    <x v="36"/>
    <n v="212"/>
    <x v="1"/>
    <x v="0"/>
    <s v="USD"/>
    <n v="1474766189"/>
    <n v="1471310189"/>
    <b v="0"/>
    <x v="80"/>
    <b v="0"/>
    <s v="journalism/audio"/>
    <n v="1"/>
    <n v="53"/>
    <x v="5"/>
    <x v="16"/>
    <x v="1048"/>
    <d v="2016-09-25T01:16:29"/>
    <x v="2"/>
  </r>
  <r>
    <n v="1049"/>
    <s v="J1 (Canceled)"/>
    <x v="1048"/>
    <x v="14"/>
    <n v="0"/>
    <x v="1"/>
    <x v="0"/>
    <s v="USD"/>
    <n v="1455272445"/>
    <n v="1452680445"/>
    <b v="0"/>
    <x v="78"/>
    <b v="0"/>
    <s v="journalism/audio"/>
    <n v="0"/>
    <n v="0"/>
    <x v="5"/>
    <x v="16"/>
    <x v="1049"/>
    <d v="2016-02-12T10:20:45"/>
    <x v="2"/>
  </r>
  <r>
    <n v="1050"/>
    <s v="The (Secular) Barbershop Podcast (Canceled)"/>
    <x v="1049"/>
    <x v="30"/>
    <n v="0"/>
    <x v="1"/>
    <x v="0"/>
    <s v="USD"/>
    <n v="1442257677"/>
    <n v="1439665677"/>
    <b v="0"/>
    <x v="78"/>
    <b v="0"/>
    <s v="journalism/audio"/>
    <n v="0"/>
    <n v="0"/>
    <x v="5"/>
    <x v="16"/>
    <x v="1050"/>
    <d v="2015-09-14T19:07:57"/>
    <x v="0"/>
  </r>
  <r>
    <n v="1051"/>
    <s v="Now You Know Podcast (Canceled)"/>
    <x v="1050"/>
    <x v="2"/>
    <n v="0"/>
    <x v="1"/>
    <x v="0"/>
    <s v="USD"/>
    <n v="1409098825"/>
    <n v="1406679625"/>
    <b v="0"/>
    <x v="78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x v="1051"/>
    <x v="211"/>
    <n v="0"/>
    <x v="1"/>
    <x v="0"/>
    <s v="USD"/>
    <n v="1465243740"/>
    <n v="1461438495"/>
    <b v="0"/>
    <x v="78"/>
    <b v="0"/>
    <s v="journalism/audio"/>
    <n v="0"/>
    <n v="0"/>
    <x v="5"/>
    <x v="16"/>
    <x v="1052"/>
    <d v="2016-06-06T20:09:00"/>
    <x v="2"/>
  </r>
  <r>
    <n v="1053"/>
    <s v="A day in the life of...(podcast) (Canceled)"/>
    <x v="1052"/>
    <x v="15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x v="1053"/>
    <x v="30"/>
    <n v="0"/>
    <x v="1"/>
    <x v="0"/>
    <s v="USD"/>
    <n v="1407708000"/>
    <n v="1405110399"/>
    <b v="0"/>
    <x v="78"/>
    <b v="0"/>
    <s v="journalism/audio"/>
    <n v="0"/>
    <n v="0"/>
    <x v="5"/>
    <x v="16"/>
    <x v="1054"/>
    <d v="2014-08-10T22:00:00"/>
    <x v="3"/>
  </r>
  <r>
    <n v="1055"/>
    <s v="The Smile High Podcast Club Season 3 (Canceled)"/>
    <x v="1054"/>
    <x v="8"/>
    <n v="0"/>
    <x v="1"/>
    <x v="0"/>
    <s v="USD"/>
    <n v="1457394545"/>
    <n v="1454802545"/>
    <b v="0"/>
    <x v="78"/>
    <b v="0"/>
    <s v="journalism/audio"/>
    <n v="0"/>
    <n v="0"/>
    <x v="5"/>
    <x v="16"/>
    <x v="1055"/>
    <d v="2016-03-07T23:49:05"/>
    <x v="2"/>
  </r>
  <r>
    <n v="1056"/>
    <s v="Suburban Disorder Podcast (Canceled)"/>
    <x v="1055"/>
    <x v="3"/>
    <n v="0"/>
    <x v="1"/>
    <x v="0"/>
    <s v="USD"/>
    <n v="1429892177"/>
    <n v="1424711777"/>
    <b v="0"/>
    <x v="78"/>
    <b v="0"/>
    <s v="journalism/audio"/>
    <n v="0"/>
    <n v="0"/>
    <x v="5"/>
    <x v="16"/>
    <x v="1056"/>
    <d v="2015-04-24T16:16:17"/>
    <x v="0"/>
  </r>
  <r>
    <n v="1057"/>
    <s v="Support Independent Media (Canceled)"/>
    <x v="1056"/>
    <x v="3"/>
    <n v="0"/>
    <x v="1"/>
    <x v="0"/>
    <s v="USD"/>
    <n v="1480888483"/>
    <n v="1478292883"/>
    <b v="0"/>
    <x v="78"/>
    <b v="0"/>
    <s v="journalism/audio"/>
    <n v="0"/>
    <n v="0"/>
    <x v="5"/>
    <x v="16"/>
    <x v="1057"/>
    <d v="2016-12-04T21:54:43"/>
    <x v="2"/>
  </r>
  <r>
    <n v="1058"/>
    <s v="The Body Politic Radio (Canceled)"/>
    <x v="1057"/>
    <x v="79"/>
    <n v="0"/>
    <x v="1"/>
    <x v="0"/>
    <s v="USD"/>
    <n v="1427328000"/>
    <n v="1423777043"/>
    <b v="0"/>
    <x v="78"/>
    <b v="0"/>
    <s v="journalism/audio"/>
    <n v="0"/>
    <n v="0"/>
    <x v="5"/>
    <x v="16"/>
    <x v="1058"/>
    <d v="2015-03-26T00:00:00"/>
    <x v="0"/>
  </r>
  <r>
    <n v="1059"/>
    <s v="Voice Over Artist (Canceled)"/>
    <x v="1058"/>
    <x v="184"/>
    <n v="0"/>
    <x v="1"/>
    <x v="0"/>
    <s v="USD"/>
    <n v="1426269456"/>
    <n v="1423681056"/>
    <b v="0"/>
    <x v="78"/>
    <b v="0"/>
    <s v="journalism/audio"/>
    <n v="0"/>
    <n v="0"/>
    <x v="5"/>
    <x v="16"/>
    <x v="1059"/>
    <d v="2015-03-13T17:57:36"/>
    <x v="0"/>
  </r>
  <r>
    <n v="1060"/>
    <s v="Reality  Check (Canceled)"/>
    <x v="1059"/>
    <x v="1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  <x v="0"/>
  </r>
  <r>
    <n v="1061"/>
    <s v="Chat Box 23 (Canceled)"/>
    <x v="1060"/>
    <x v="23"/>
    <n v="0"/>
    <x v="1"/>
    <x v="0"/>
    <s v="USD"/>
    <n v="1462150800"/>
    <n v="1456987108"/>
    <b v="0"/>
    <x v="78"/>
    <b v="0"/>
    <s v="journalism/audio"/>
    <n v="0"/>
    <n v="0"/>
    <x v="5"/>
    <x v="16"/>
    <x v="1061"/>
    <d v="2016-05-02T01:00:00"/>
    <x v="2"/>
  </r>
  <r>
    <n v="1062"/>
    <s v="RETURNING AT A LATER DATE"/>
    <x v="1061"/>
    <x v="212"/>
    <n v="190"/>
    <x v="1"/>
    <x v="0"/>
    <s v="USD"/>
    <n v="1468351341"/>
    <n v="1467746541"/>
    <b v="0"/>
    <x v="80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x v="1062"/>
    <x v="28"/>
    <n v="0"/>
    <x v="1"/>
    <x v="0"/>
    <s v="USD"/>
    <n v="1472604262"/>
    <n v="1470012262"/>
    <b v="0"/>
    <x v="78"/>
    <b v="0"/>
    <s v="journalism/audio"/>
    <n v="0"/>
    <n v="0"/>
    <x v="5"/>
    <x v="16"/>
    <x v="1063"/>
    <d v="2016-08-31T00:44:22"/>
    <x v="2"/>
  </r>
  <r>
    <n v="1064"/>
    <s v="Vineyard Valley - A Social Winemaking Game!"/>
    <x v="1063"/>
    <x v="161"/>
    <n v="8077"/>
    <x v="2"/>
    <x v="0"/>
    <s v="USD"/>
    <n v="1373174903"/>
    <n v="1369286903"/>
    <b v="0"/>
    <x v="252"/>
    <b v="0"/>
    <s v="games/video games"/>
    <n v="9"/>
    <n v="65.67"/>
    <x v="6"/>
    <x v="17"/>
    <x v="1064"/>
    <d v="2013-07-07T05:28:23"/>
    <x v="4"/>
  </r>
  <r>
    <n v="1065"/>
    <s v="Diggers Fall tactical multiplayer pc shooter"/>
    <x v="1064"/>
    <x v="9"/>
    <n v="81"/>
    <x v="2"/>
    <x v="2"/>
    <s v="AUD"/>
    <n v="1392800922"/>
    <n v="1390381722"/>
    <b v="0"/>
    <x v="81"/>
    <b v="0"/>
    <s v="games/video games"/>
    <n v="3"/>
    <n v="16.2"/>
    <x v="6"/>
    <x v="17"/>
    <x v="1065"/>
    <d v="2014-02-19T09:08:42"/>
    <x v="3"/>
  </r>
  <r>
    <n v="1066"/>
    <s v="So I'm A Dark Lord"/>
    <x v="1065"/>
    <x v="60"/>
    <n v="5051"/>
    <x v="2"/>
    <x v="0"/>
    <s v="USD"/>
    <n v="1375657582"/>
    <n v="1371769582"/>
    <b v="0"/>
    <x v="265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x v="1066"/>
    <x v="2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  <x v="4"/>
  </r>
  <r>
    <n v="1068"/>
    <s v="The Quest To Save Hip Hop"/>
    <x v="1067"/>
    <x v="11"/>
    <n v="45"/>
    <x v="2"/>
    <x v="0"/>
    <s v="USD"/>
    <n v="1460274864"/>
    <n v="1457686464"/>
    <b v="0"/>
    <x v="80"/>
    <b v="0"/>
    <s v="games/video games"/>
    <n v="0"/>
    <n v="11.25"/>
    <x v="6"/>
    <x v="17"/>
    <x v="1068"/>
    <d v="2016-04-10T07:54:24"/>
    <x v="2"/>
  </r>
  <r>
    <n v="1069"/>
    <s v="Until The End (PC, Mac, and Linux)"/>
    <x v="1068"/>
    <x v="41"/>
    <n v="850"/>
    <x v="2"/>
    <x v="0"/>
    <s v="USD"/>
    <n v="1385447459"/>
    <n v="1382679059"/>
    <b v="0"/>
    <x v="64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x v="1069"/>
    <x v="3"/>
    <n v="70"/>
    <x v="2"/>
    <x v="0"/>
    <s v="USD"/>
    <n v="1349050622"/>
    <n v="1347322622"/>
    <b v="0"/>
    <x v="84"/>
    <b v="0"/>
    <s v="games/video games"/>
    <n v="1"/>
    <n v="35"/>
    <x v="6"/>
    <x v="17"/>
    <x v="1070"/>
    <d v="2012-10-01T00:17:02"/>
    <x v="5"/>
  </r>
  <r>
    <n v="1071"/>
    <s v="DJ's Bane"/>
    <x v="1070"/>
    <x v="213"/>
    <n v="0"/>
    <x v="2"/>
    <x v="10"/>
    <s v="NOK"/>
    <n v="1447787093"/>
    <n v="1445191493"/>
    <b v="0"/>
    <x v="78"/>
    <b v="0"/>
    <s v="games/video games"/>
    <n v="0"/>
    <n v="0"/>
    <x v="6"/>
    <x v="17"/>
    <x v="1071"/>
    <d v="2015-11-17T19:04:53"/>
    <x v="0"/>
  </r>
  <r>
    <n v="1072"/>
    <s v="World Defense : Tower Defense"/>
    <x v="1071"/>
    <x v="96"/>
    <n v="51"/>
    <x v="2"/>
    <x v="0"/>
    <s v="USD"/>
    <n v="1391630297"/>
    <n v="1389038297"/>
    <b v="0"/>
    <x v="80"/>
    <b v="0"/>
    <s v="games/video games"/>
    <n v="0"/>
    <n v="12.75"/>
    <x v="6"/>
    <x v="17"/>
    <x v="1072"/>
    <d v="2014-02-05T19:58:17"/>
    <x v="3"/>
  </r>
  <r>
    <n v="1073"/>
    <s v="Rainbow Ball to the Iphone"/>
    <x v="1072"/>
    <x v="47"/>
    <n v="10"/>
    <x v="2"/>
    <x v="0"/>
    <s v="USD"/>
    <n v="1318806541"/>
    <n v="1316214541"/>
    <b v="0"/>
    <x v="29"/>
    <b v="0"/>
    <s v="games/video games"/>
    <n v="1"/>
    <n v="10"/>
    <x v="6"/>
    <x v="17"/>
    <x v="1073"/>
    <d v="2011-10-16T23:09:01"/>
    <x v="6"/>
  </r>
  <r>
    <n v="1074"/>
    <s v="Kingdom Espionage"/>
    <x v="1073"/>
    <x v="214"/>
    <n v="3407"/>
    <x v="2"/>
    <x v="0"/>
    <s v="USD"/>
    <n v="1388808545"/>
    <n v="1386216545"/>
    <b v="0"/>
    <x v="209"/>
    <b v="0"/>
    <s v="games/video games"/>
    <n v="6"/>
    <n v="113.57"/>
    <x v="6"/>
    <x v="17"/>
    <x v="1074"/>
    <d v="2014-01-04T04:09:05"/>
    <x v="4"/>
  </r>
  <r>
    <n v="1075"/>
    <s v="Towers Of The Apocalypse"/>
    <x v="1074"/>
    <x v="28"/>
    <n v="45"/>
    <x v="2"/>
    <x v="0"/>
    <s v="USD"/>
    <n v="1336340516"/>
    <n v="1333748516"/>
    <b v="0"/>
    <x v="83"/>
    <b v="0"/>
    <s v="games/video games"/>
    <n v="5"/>
    <n v="15"/>
    <x v="6"/>
    <x v="17"/>
    <x v="1075"/>
    <d v="2012-05-06T21:41:56"/>
    <x v="5"/>
  </r>
  <r>
    <n v="1076"/>
    <s v="Kaptain Brawe 2: A Space Travesty"/>
    <x v="1075"/>
    <x v="96"/>
    <n v="47074"/>
    <x v="2"/>
    <x v="0"/>
    <s v="USD"/>
    <n v="1410426250"/>
    <n v="1405674250"/>
    <b v="0"/>
    <x v="266"/>
    <b v="0"/>
    <s v="games/video games"/>
    <n v="63"/>
    <n v="48.28"/>
    <x v="6"/>
    <x v="17"/>
    <x v="1076"/>
    <d v="2014-09-11T09:04:10"/>
    <x v="3"/>
  </r>
  <r>
    <n v="1077"/>
    <s v="Legends of Callasia [Demo Available NOW!]"/>
    <x v="1076"/>
    <x v="31"/>
    <n v="7344"/>
    <x v="2"/>
    <x v="0"/>
    <s v="USD"/>
    <n v="1452744011"/>
    <n v="1450152011"/>
    <b v="0"/>
    <x v="15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x v="1077"/>
    <x v="20"/>
    <n v="45"/>
    <x v="2"/>
    <x v="0"/>
    <s v="USD"/>
    <n v="1311309721"/>
    <n v="1307421721"/>
    <b v="0"/>
    <x v="81"/>
    <b v="0"/>
    <s v="games/video games"/>
    <n v="8"/>
    <n v="9"/>
    <x v="6"/>
    <x v="17"/>
    <x v="1078"/>
    <d v="2011-07-22T04:42:01"/>
    <x v="6"/>
  </r>
  <r>
    <n v="1079"/>
    <s v="Sirius Online, an indie Space MMO"/>
    <x v="1078"/>
    <x v="91"/>
    <n v="678"/>
    <x v="2"/>
    <x v="12"/>
    <s v="EUR"/>
    <n v="1463232936"/>
    <n v="1461072936"/>
    <b v="0"/>
    <x v="59"/>
    <b v="0"/>
    <s v="games/video games"/>
    <n v="3"/>
    <n v="37.67"/>
    <x v="6"/>
    <x v="17"/>
    <x v="1079"/>
    <d v="2016-05-14T13:35:36"/>
    <x v="2"/>
  </r>
  <r>
    <n v="1080"/>
    <s v="Skullforge: The Hunt"/>
    <x v="1079"/>
    <x v="22"/>
    <n v="1821"/>
    <x v="2"/>
    <x v="0"/>
    <s v="USD"/>
    <n v="1399778333"/>
    <n v="1397186333"/>
    <b v="0"/>
    <x v="15"/>
    <b v="0"/>
    <s v="games/video games"/>
    <n v="9"/>
    <n v="18.579999999999998"/>
    <x v="6"/>
    <x v="17"/>
    <x v="1080"/>
    <d v="2014-05-11T03:18:53"/>
    <x v="3"/>
  </r>
  <r>
    <n v="1081"/>
    <s v="The Creature"/>
    <x v="1080"/>
    <x v="118"/>
    <n v="12"/>
    <x v="2"/>
    <x v="0"/>
    <s v="USD"/>
    <n v="1422483292"/>
    <n v="1419891292"/>
    <b v="0"/>
    <x v="80"/>
    <b v="0"/>
    <s v="games/video games"/>
    <n v="0"/>
    <n v="3"/>
    <x v="6"/>
    <x v="17"/>
    <x v="1081"/>
    <d v="2015-01-28T22:14:52"/>
    <x v="3"/>
  </r>
  <r>
    <n v="1082"/>
    <s v="T-Fighter: Code Name M - Mobile Edition"/>
    <x v="1081"/>
    <x v="3"/>
    <n v="56"/>
    <x v="2"/>
    <x v="0"/>
    <s v="USD"/>
    <n v="1344635088"/>
    <n v="1342043088"/>
    <b v="0"/>
    <x v="8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x v="1082"/>
    <x v="63"/>
    <n v="410"/>
    <x v="2"/>
    <x v="5"/>
    <s v="CAD"/>
    <n v="1406994583"/>
    <n v="1401810583"/>
    <b v="0"/>
    <x v="29"/>
    <b v="0"/>
    <s v="games/video games"/>
    <n v="1"/>
    <n v="410"/>
    <x v="6"/>
    <x v="17"/>
    <x v="1083"/>
    <d v="2014-08-02T15:49:43"/>
    <x v="3"/>
  </r>
  <r>
    <n v="1084"/>
    <s v="My own channel"/>
    <x v="1083"/>
    <x v="131"/>
    <n v="0"/>
    <x v="2"/>
    <x v="0"/>
    <s v="USD"/>
    <n v="1407534804"/>
    <n v="1404942804"/>
    <b v="0"/>
    <x v="78"/>
    <b v="0"/>
    <s v="games/video games"/>
    <n v="0"/>
    <n v="0"/>
    <x v="6"/>
    <x v="17"/>
    <x v="1084"/>
    <d v="2014-08-08T21:53:24"/>
    <x v="3"/>
  </r>
  <r>
    <n v="1085"/>
    <s v="Sun Dryd Studios"/>
    <x v="1084"/>
    <x v="11"/>
    <n v="1026"/>
    <x v="2"/>
    <x v="5"/>
    <s v="CAD"/>
    <n v="1457967975"/>
    <n v="1455379575"/>
    <b v="0"/>
    <x v="82"/>
    <b v="0"/>
    <s v="games/video games"/>
    <n v="3"/>
    <n v="114"/>
    <x v="6"/>
    <x v="17"/>
    <x v="1085"/>
    <d v="2016-03-14T15:06:15"/>
    <x v="2"/>
  </r>
  <r>
    <n v="1086"/>
    <s v="Cyber Universe Online"/>
    <x v="1085"/>
    <x v="102"/>
    <n v="15"/>
    <x v="2"/>
    <x v="0"/>
    <s v="USD"/>
    <n v="1408913291"/>
    <n v="1406321291"/>
    <b v="0"/>
    <x v="84"/>
    <b v="0"/>
    <s v="games/video games"/>
    <n v="0"/>
    <n v="7.5"/>
    <x v="6"/>
    <x v="17"/>
    <x v="1086"/>
    <d v="2014-08-24T20:48:11"/>
    <x v="3"/>
  </r>
  <r>
    <n v="1087"/>
    <s v="Idle Gamers"/>
    <x v="1086"/>
    <x v="184"/>
    <n v="0"/>
    <x v="2"/>
    <x v="0"/>
    <s v="USD"/>
    <n v="1402852087"/>
    <n v="1400260087"/>
    <b v="0"/>
    <x v="78"/>
    <b v="0"/>
    <s v="games/video games"/>
    <n v="0"/>
    <n v="0"/>
    <x v="6"/>
    <x v="17"/>
    <x v="1087"/>
    <d v="2014-06-15T17:08:07"/>
    <x v="3"/>
  </r>
  <r>
    <n v="1088"/>
    <s v="Still Alive"/>
    <x v="1087"/>
    <x v="101"/>
    <n v="6382.34"/>
    <x v="2"/>
    <x v="0"/>
    <s v="USD"/>
    <n v="1398366667"/>
    <n v="1395774667"/>
    <b v="0"/>
    <x v="206"/>
    <b v="0"/>
    <s v="games/video games"/>
    <n v="14"/>
    <n v="43.42"/>
    <x v="6"/>
    <x v="17"/>
    <x v="1088"/>
    <d v="2014-04-24T19:11:07"/>
    <x v="3"/>
  </r>
  <r>
    <n v="1089"/>
    <s v="Farabel"/>
    <x v="1088"/>
    <x v="36"/>
    <n v="1174"/>
    <x v="2"/>
    <x v="6"/>
    <s v="EUR"/>
    <n v="1435293175"/>
    <n v="1432701175"/>
    <b v="0"/>
    <x v="72"/>
    <b v="0"/>
    <s v="games/video games"/>
    <n v="8"/>
    <n v="23.96"/>
    <x v="6"/>
    <x v="17"/>
    <x v="1089"/>
    <d v="2015-06-26T04:32:55"/>
    <x v="0"/>
  </r>
  <r>
    <n v="1090"/>
    <s v="Help Jumpy Punch Prosper!!"/>
    <x v="1089"/>
    <x v="215"/>
    <n v="5"/>
    <x v="2"/>
    <x v="2"/>
    <s v="AUD"/>
    <n v="1432873653"/>
    <n v="1430281653"/>
    <b v="0"/>
    <x v="29"/>
    <b v="0"/>
    <s v="games/video games"/>
    <n v="0"/>
    <n v="5"/>
    <x v="6"/>
    <x v="17"/>
    <x v="1090"/>
    <d v="2015-05-29T04:27:33"/>
    <x v="0"/>
  </r>
  <r>
    <n v="1091"/>
    <s v="London Revolution - Open World RPG Minecraft Server"/>
    <x v="1090"/>
    <x v="48"/>
    <n v="25"/>
    <x v="2"/>
    <x v="1"/>
    <s v="GBP"/>
    <n v="1460313672"/>
    <n v="1457725272"/>
    <b v="0"/>
    <x v="84"/>
    <b v="0"/>
    <s v="games/video games"/>
    <n v="13"/>
    <n v="12.5"/>
    <x v="6"/>
    <x v="17"/>
    <x v="1091"/>
    <d v="2016-04-10T18:41:12"/>
    <x v="2"/>
  </r>
  <r>
    <n v="1092"/>
    <s v="toggleme. - the next phenom in mobile gaming"/>
    <x v="1091"/>
    <x v="13"/>
    <n v="21"/>
    <x v="2"/>
    <x v="0"/>
    <s v="USD"/>
    <n v="1357432638"/>
    <n v="1354840638"/>
    <b v="0"/>
    <x v="63"/>
    <b v="0"/>
    <s v="games/video games"/>
    <n v="1"/>
    <n v="3"/>
    <x v="6"/>
    <x v="17"/>
    <x v="1092"/>
    <d v="2013-01-06T00:37:18"/>
    <x v="5"/>
  </r>
  <r>
    <n v="1093"/>
    <s v="Help get &quot;Don't Look&quot; on Steam Greenlight!"/>
    <x v="1092"/>
    <x v="43"/>
    <n v="42.25"/>
    <x v="2"/>
    <x v="5"/>
    <s v="CAD"/>
    <n v="1455232937"/>
    <n v="1453936937"/>
    <b v="0"/>
    <x v="80"/>
    <b v="0"/>
    <s v="games/video games"/>
    <n v="14"/>
    <n v="10.56"/>
    <x v="6"/>
    <x v="17"/>
    <x v="1093"/>
    <d v="2016-02-11T23:22:17"/>
    <x v="2"/>
  </r>
  <r>
    <n v="1094"/>
    <s v="Sprocket Junkie"/>
    <x v="1093"/>
    <x v="102"/>
    <n v="3294.01"/>
    <x v="2"/>
    <x v="0"/>
    <s v="USD"/>
    <n v="1318180033"/>
    <n v="1315588033"/>
    <b v="0"/>
    <x v="74"/>
    <b v="0"/>
    <s v="games/video games"/>
    <n v="18"/>
    <n v="122"/>
    <x v="6"/>
    <x v="17"/>
    <x v="1094"/>
    <d v="2011-10-09T17:07:13"/>
    <x v="6"/>
  </r>
  <r>
    <n v="1095"/>
    <s v="Project Snowstorm"/>
    <x v="1094"/>
    <x v="69"/>
    <n v="25174"/>
    <x v="2"/>
    <x v="0"/>
    <s v="USD"/>
    <n v="1377867220"/>
    <n v="1375275220"/>
    <b v="0"/>
    <x v="225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x v="1095"/>
    <x v="14"/>
    <n v="2152"/>
    <x v="2"/>
    <x v="0"/>
    <s v="USD"/>
    <n v="1412393400"/>
    <n v="1409747154"/>
    <b v="0"/>
    <x v="60"/>
    <b v="0"/>
    <s v="games/video games"/>
    <n v="18"/>
    <n v="74.209999999999994"/>
    <x v="6"/>
    <x v="17"/>
    <x v="1096"/>
    <d v="2014-10-04T03:30:00"/>
    <x v="3"/>
  </r>
  <r>
    <n v="1097"/>
    <s v="Rabbly"/>
    <x v="1096"/>
    <x v="57"/>
    <n v="47"/>
    <x v="2"/>
    <x v="0"/>
    <s v="USD"/>
    <n v="1393786877"/>
    <n v="1390330877"/>
    <b v="0"/>
    <x v="63"/>
    <b v="0"/>
    <s v="games/video games"/>
    <n v="0"/>
    <n v="6.71"/>
    <x v="6"/>
    <x v="17"/>
    <x v="1097"/>
    <d v="2014-03-02T19:01:17"/>
    <x v="3"/>
  </r>
  <r>
    <n v="1098"/>
    <s v="Kick, Punch... Fireball"/>
    <x v="1097"/>
    <x v="31"/>
    <n v="1803"/>
    <x v="2"/>
    <x v="0"/>
    <s v="USD"/>
    <n v="1397413095"/>
    <n v="1394821095"/>
    <b v="0"/>
    <x v="19"/>
    <b v="0"/>
    <s v="games/video games"/>
    <n v="7"/>
    <n v="81.95"/>
    <x v="6"/>
    <x v="17"/>
    <x v="1098"/>
    <d v="2014-04-13T18:18:15"/>
    <x v="3"/>
  </r>
  <r>
    <n v="1099"/>
    <s v="Xeno - A Sci-Fi FPS"/>
    <x v="1098"/>
    <x v="10"/>
    <n v="25"/>
    <x v="2"/>
    <x v="1"/>
    <s v="GBP"/>
    <n v="1431547468"/>
    <n v="1428955468"/>
    <b v="0"/>
    <x v="29"/>
    <b v="0"/>
    <s v="games/video games"/>
    <n v="1"/>
    <n v="25"/>
    <x v="6"/>
    <x v="17"/>
    <x v="1099"/>
    <d v="2015-05-13T20:04:28"/>
    <x v="0"/>
  </r>
  <r>
    <n v="1100"/>
    <s v="Aeldengald Saga Book I"/>
    <x v="1099"/>
    <x v="23"/>
    <n v="100"/>
    <x v="2"/>
    <x v="12"/>
    <s v="EUR"/>
    <n v="1455417571"/>
    <n v="1452825571"/>
    <b v="0"/>
    <x v="73"/>
    <b v="0"/>
    <s v="games/video games"/>
    <n v="3"/>
    <n v="10"/>
    <x v="6"/>
    <x v="17"/>
    <x v="1100"/>
    <d v="2016-02-14T02:39:31"/>
    <x v="2"/>
  </r>
  <r>
    <n v="1101"/>
    <s v="Strain Wars"/>
    <x v="1100"/>
    <x v="57"/>
    <n v="41"/>
    <x v="2"/>
    <x v="0"/>
    <s v="USD"/>
    <n v="1468519920"/>
    <n v="1466188338"/>
    <b v="0"/>
    <x v="79"/>
    <b v="0"/>
    <s v="games/video games"/>
    <n v="0"/>
    <n v="6.83"/>
    <x v="6"/>
    <x v="17"/>
    <x v="1101"/>
    <d v="2016-07-14T18:12:00"/>
    <x v="2"/>
  </r>
  <r>
    <n v="1102"/>
    <s v="Runers"/>
    <x v="1101"/>
    <x v="6"/>
    <n v="425"/>
    <x v="2"/>
    <x v="0"/>
    <s v="USD"/>
    <n v="1386568740"/>
    <n v="1383095125"/>
    <b v="0"/>
    <x v="54"/>
    <b v="0"/>
    <s v="games/video games"/>
    <n v="5"/>
    <n v="17.71"/>
    <x v="6"/>
    <x v="17"/>
    <x v="1102"/>
    <d v="2013-12-09T05:59:00"/>
    <x v="4"/>
  </r>
  <r>
    <n v="1103"/>
    <s v="The Morgue"/>
    <x v="1102"/>
    <x v="36"/>
    <n v="243"/>
    <x v="2"/>
    <x v="0"/>
    <s v="USD"/>
    <n v="1466227190"/>
    <n v="1461043190"/>
    <b v="0"/>
    <x v="41"/>
    <b v="0"/>
    <s v="games/video games"/>
    <n v="2"/>
    <n v="16.2"/>
    <x v="6"/>
    <x v="17"/>
    <x v="1103"/>
    <d v="2016-06-18T05:19:50"/>
    <x v="2"/>
  </r>
  <r>
    <n v="1104"/>
    <s v="Street Heroes - A Facebook Beat 'em Up"/>
    <x v="1103"/>
    <x v="127"/>
    <n v="2971"/>
    <x v="2"/>
    <x v="1"/>
    <s v="GBP"/>
    <n v="1402480221"/>
    <n v="1399888221"/>
    <b v="0"/>
    <x v="77"/>
    <b v="0"/>
    <s v="games/video games"/>
    <n v="5"/>
    <n v="80.3"/>
    <x v="6"/>
    <x v="17"/>
    <x v="1104"/>
    <d v="2014-06-11T09:50:21"/>
    <x v="3"/>
  </r>
  <r>
    <n v="1105"/>
    <s v="Nightmare Zombies"/>
    <x v="1104"/>
    <x v="216"/>
    <n v="1431"/>
    <x v="2"/>
    <x v="0"/>
    <s v="USD"/>
    <n v="1395627327"/>
    <n v="1393038927"/>
    <b v="0"/>
    <x v="9"/>
    <b v="0"/>
    <s v="games/video games"/>
    <n v="0"/>
    <n v="71.55"/>
    <x v="6"/>
    <x v="17"/>
    <x v="1105"/>
    <d v="2014-03-24T02:15:27"/>
    <x v="3"/>
  </r>
  <r>
    <n v="1106"/>
    <s v="Backyard Zombies"/>
    <x v="1105"/>
    <x v="44"/>
    <n v="165"/>
    <x v="2"/>
    <x v="0"/>
    <s v="USD"/>
    <n v="1333557975"/>
    <n v="1330969575"/>
    <b v="0"/>
    <x v="63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x v="1106"/>
    <x v="3"/>
    <n v="0"/>
    <x v="2"/>
    <x v="0"/>
    <s v="USD"/>
    <n v="1406148024"/>
    <n v="1403556024"/>
    <b v="0"/>
    <x v="78"/>
    <b v="0"/>
    <s v="games/video games"/>
    <n v="0"/>
    <n v="0"/>
    <x v="6"/>
    <x v="17"/>
    <x v="1107"/>
    <d v="2014-07-23T20:40:24"/>
    <x v="3"/>
  </r>
  <r>
    <n v="1108"/>
    <s v="Urbania: Create the future"/>
    <x v="1107"/>
    <x v="31"/>
    <n v="732.5"/>
    <x v="2"/>
    <x v="0"/>
    <s v="USD"/>
    <n v="1334326635"/>
    <n v="1329146235"/>
    <b v="0"/>
    <x v="64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x v="1108"/>
    <x v="3"/>
    <n v="45"/>
    <x v="2"/>
    <x v="0"/>
    <s v="USD"/>
    <n v="1479495790"/>
    <n v="1476900190"/>
    <b v="0"/>
    <x v="83"/>
    <b v="0"/>
    <s v="games/video games"/>
    <n v="0"/>
    <n v="15"/>
    <x v="6"/>
    <x v="17"/>
    <x v="1109"/>
    <d v="2016-11-18T19:03:10"/>
    <x v="2"/>
  </r>
  <r>
    <n v="1110"/>
    <s v="PSI - Role Playing Game"/>
    <x v="1109"/>
    <x v="63"/>
    <n v="255"/>
    <x v="2"/>
    <x v="0"/>
    <s v="USD"/>
    <n v="1354919022"/>
    <n v="1352327022"/>
    <b v="0"/>
    <x v="202"/>
    <b v="0"/>
    <s v="games/video games"/>
    <n v="1"/>
    <n v="23.18"/>
    <x v="6"/>
    <x v="17"/>
    <x v="1110"/>
    <d v="2012-12-07T22:23:42"/>
    <x v="5"/>
  </r>
  <r>
    <n v="1111"/>
    <s v="Funding HyperLight Studios"/>
    <x v="1110"/>
    <x v="30"/>
    <n v="1"/>
    <x v="2"/>
    <x v="0"/>
    <s v="USD"/>
    <n v="1452228790"/>
    <n v="1449636790"/>
    <b v="0"/>
    <x v="29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x v="1111"/>
    <x v="217"/>
    <n v="31272.92"/>
    <x v="2"/>
    <x v="0"/>
    <s v="USD"/>
    <n v="1421656200"/>
    <n v="1416507211"/>
    <b v="0"/>
    <x v="267"/>
    <b v="0"/>
    <s v="games/video games"/>
    <n v="36"/>
    <n v="100.23"/>
    <x v="6"/>
    <x v="17"/>
    <x v="1112"/>
    <d v="2015-01-19T08:30:00"/>
    <x v="3"/>
  </r>
  <r>
    <n v="1113"/>
    <s v="A YouTube Gaming Channel"/>
    <x v="1112"/>
    <x v="28"/>
    <n v="5"/>
    <x v="2"/>
    <x v="1"/>
    <s v="GBP"/>
    <n v="1408058820"/>
    <n v="1405466820"/>
    <b v="0"/>
    <x v="29"/>
    <b v="0"/>
    <s v="games/video games"/>
    <n v="1"/>
    <n v="5"/>
    <x v="6"/>
    <x v="17"/>
    <x v="1113"/>
    <d v="2014-08-14T23:27:00"/>
    <x v="3"/>
  </r>
  <r>
    <n v="1114"/>
    <s v="TeleRide"/>
    <x v="1113"/>
    <x v="12"/>
    <n v="10"/>
    <x v="2"/>
    <x v="1"/>
    <s v="GBP"/>
    <n v="1381306687"/>
    <n v="1378714687"/>
    <b v="0"/>
    <x v="83"/>
    <b v="0"/>
    <s v="games/video games"/>
    <n v="0"/>
    <n v="3.33"/>
    <x v="6"/>
    <x v="17"/>
    <x v="1114"/>
    <d v="2013-10-09T08:18:07"/>
    <x v="4"/>
  </r>
  <r>
    <n v="1115"/>
    <s v="Before You Sleep - A Survival Social Video Game"/>
    <x v="1114"/>
    <x v="79"/>
    <n v="53"/>
    <x v="2"/>
    <x v="0"/>
    <s v="USD"/>
    <n v="1459352495"/>
    <n v="1456764095"/>
    <b v="0"/>
    <x v="80"/>
    <b v="0"/>
    <s v="games/video games"/>
    <n v="0"/>
    <n v="13.25"/>
    <x v="6"/>
    <x v="17"/>
    <x v="1115"/>
    <d v="2016-03-30T15:41:35"/>
    <x v="2"/>
  </r>
  <r>
    <n v="1116"/>
    <s v="Quest Remnants of Chaos"/>
    <x v="1115"/>
    <x v="69"/>
    <n v="178.52"/>
    <x v="2"/>
    <x v="0"/>
    <s v="USD"/>
    <n v="1339273208"/>
    <n v="1334089208"/>
    <b v="0"/>
    <x v="73"/>
    <b v="0"/>
    <s v="games/video games"/>
    <n v="0"/>
    <n v="17.850000000000001"/>
    <x v="6"/>
    <x v="17"/>
    <x v="1116"/>
    <d v="2012-06-09T20:20:08"/>
    <x v="5"/>
  </r>
  <r>
    <n v="1117"/>
    <s v="Medieval Village"/>
    <x v="1116"/>
    <x v="28"/>
    <n v="83"/>
    <x v="2"/>
    <x v="12"/>
    <s v="EUR"/>
    <n v="1451053313"/>
    <n v="1448461313"/>
    <b v="0"/>
    <x v="22"/>
    <b v="0"/>
    <s v="games/video games"/>
    <n v="8"/>
    <n v="10.38"/>
    <x v="6"/>
    <x v="17"/>
    <x v="1117"/>
    <d v="2015-12-25T14:21:53"/>
    <x v="0"/>
  </r>
  <r>
    <n v="1118"/>
    <s v="Battle-Buddy â€“ Bringing gamers together"/>
    <x v="1117"/>
    <x v="37"/>
    <n v="109"/>
    <x v="2"/>
    <x v="2"/>
    <s v="AUD"/>
    <n v="1396666779"/>
    <n v="1394078379"/>
    <b v="0"/>
    <x v="8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x v="1118"/>
    <x v="190"/>
    <n v="5"/>
    <x v="2"/>
    <x v="0"/>
    <s v="USD"/>
    <n v="1396810864"/>
    <n v="1395687664"/>
    <b v="0"/>
    <x v="29"/>
    <b v="0"/>
    <s v="games/video games"/>
    <n v="0"/>
    <n v="5"/>
    <x v="6"/>
    <x v="17"/>
    <x v="1119"/>
    <d v="2014-04-06T19:01:04"/>
    <x v="3"/>
  </r>
  <r>
    <n v="1120"/>
    <s v="PlanEt Ninjahwah"/>
    <x v="1119"/>
    <x v="31"/>
    <n v="0"/>
    <x v="2"/>
    <x v="0"/>
    <s v="USD"/>
    <n v="1319835400"/>
    <n v="1315947400"/>
    <b v="0"/>
    <x v="78"/>
    <b v="0"/>
    <s v="games/video games"/>
    <n v="0"/>
    <n v="0"/>
    <x v="6"/>
    <x v="17"/>
    <x v="1120"/>
    <d v="2011-10-28T20:56:40"/>
    <x v="6"/>
  </r>
  <r>
    <n v="1121"/>
    <s v="Pwincess"/>
    <x v="1120"/>
    <x v="65"/>
    <n v="29"/>
    <x v="2"/>
    <x v="0"/>
    <s v="USD"/>
    <n v="1457904316"/>
    <n v="1455315916"/>
    <b v="0"/>
    <x v="81"/>
    <b v="0"/>
    <s v="games/video games"/>
    <n v="0"/>
    <n v="5.8"/>
    <x v="6"/>
    <x v="17"/>
    <x v="1121"/>
    <d v="2016-03-13T21:25:16"/>
    <x v="2"/>
  </r>
  <r>
    <n v="1122"/>
    <s v="Funny Monsters (Mobile Game)"/>
    <x v="1121"/>
    <x v="50"/>
    <n v="0"/>
    <x v="2"/>
    <x v="1"/>
    <s v="GBP"/>
    <n v="1369932825"/>
    <n v="1368723225"/>
    <b v="0"/>
    <x v="78"/>
    <b v="0"/>
    <s v="games/video games"/>
    <n v="0"/>
    <n v="0"/>
    <x v="6"/>
    <x v="17"/>
    <x v="1122"/>
    <d v="2013-05-30T16:53:45"/>
    <x v="4"/>
  </r>
  <r>
    <n v="1123"/>
    <s v="Droplets"/>
    <x v="1122"/>
    <x v="10"/>
    <n v="11"/>
    <x v="2"/>
    <x v="0"/>
    <s v="USD"/>
    <n v="1397910848"/>
    <n v="1395318848"/>
    <b v="0"/>
    <x v="8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x v="1123"/>
    <x v="161"/>
    <n v="425"/>
    <x v="2"/>
    <x v="0"/>
    <s v="USD"/>
    <n v="1430409651"/>
    <n v="1427817651"/>
    <b v="0"/>
    <x v="63"/>
    <b v="0"/>
    <s v="games/mobile games"/>
    <n v="0"/>
    <n v="60.71"/>
    <x v="6"/>
    <x v="18"/>
    <x v="1124"/>
    <d v="2015-04-30T16:00:51"/>
    <x v="0"/>
  </r>
  <r>
    <n v="1125"/>
    <s v="Ultimate Supremacy"/>
    <x v="1124"/>
    <x v="9"/>
    <n v="0"/>
    <x v="2"/>
    <x v="1"/>
    <s v="GBP"/>
    <n v="1443193130"/>
    <n v="1438009130"/>
    <b v="0"/>
    <x v="78"/>
    <b v="0"/>
    <s v="games/mobile games"/>
    <n v="0"/>
    <n v="0"/>
    <x v="6"/>
    <x v="18"/>
    <x v="1125"/>
    <d v="2015-09-25T14:58:50"/>
    <x v="0"/>
  </r>
  <r>
    <n v="1126"/>
    <s v="GAMING TO LEARN"/>
    <x v="1125"/>
    <x v="13"/>
    <n v="10"/>
    <x v="2"/>
    <x v="0"/>
    <s v="USD"/>
    <n v="1468482694"/>
    <n v="1465890694"/>
    <b v="0"/>
    <x v="84"/>
    <b v="0"/>
    <s v="games/mobile games"/>
    <n v="1"/>
    <n v="5"/>
    <x v="6"/>
    <x v="18"/>
    <x v="1126"/>
    <d v="2016-07-14T07:51:34"/>
    <x v="2"/>
  </r>
  <r>
    <n v="1127"/>
    <s v="ABRAcaPOCUS!!"/>
    <x v="1126"/>
    <x v="19"/>
    <n v="585"/>
    <x v="2"/>
    <x v="0"/>
    <s v="USD"/>
    <n v="1416000600"/>
    <n v="1413318600"/>
    <b v="0"/>
    <x v="23"/>
    <b v="0"/>
    <s v="games/mobile games"/>
    <n v="2"/>
    <n v="25.43"/>
    <x v="6"/>
    <x v="18"/>
    <x v="1127"/>
    <d v="2014-11-14T21:30:00"/>
    <x v="3"/>
  </r>
  <r>
    <n v="1128"/>
    <s v="Flying Turds"/>
    <x v="1127"/>
    <x v="28"/>
    <n v="1"/>
    <x v="2"/>
    <x v="1"/>
    <s v="GBP"/>
    <n v="1407425717"/>
    <n v="1404833717"/>
    <b v="0"/>
    <x v="29"/>
    <b v="0"/>
    <s v="games/mobile games"/>
    <n v="0"/>
    <n v="1"/>
    <x v="6"/>
    <x v="18"/>
    <x v="1128"/>
    <d v="2014-08-07T15:35:17"/>
    <x v="3"/>
  </r>
  <r>
    <n v="1129"/>
    <s v="Angry words with Friends"/>
    <x v="1128"/>
    <x v="22"/>
    <n v="21"/>
    <x v="2"/>
    <x v="0"/>
    <s v="USD"/>
    <n v="1465107693"/>
    <n v="1462515693"/>
    <b v="0"/>
    <x v="84"/>
    <b v="0"/>
    <s v="games/mobile games"/>
    <n v="0"/>
    <n v="10.5"/>
    <x v="6"/>
    <x v="18"/>
    <x v="1129"/>
    <d v="2016-06-05T06:21:33"/>
    <x v="2"/>
  </r>
  <r>
    <n v="1130"/>
    <s v="Terror Interceptor Mobile Video Game"/>
    <x v="1129"/>
    <x v="10"/>
    <n v="11"/>
    <x v="2"/>
    <x v="0"/>
    <s v="USD"/>
    <n v="1416963300"/>
    <n v="1411775700"/>
    <b v="0"/>
    <x v="83"/>
    <b v="0"/>
    <s v="games/mobile games"/>
    <n v="0"/>
    <n v="3.67"/>
    <x v="6"/>
    <x v="18"/>
    <x v="1130"/>
    <d v="2014-11-26T00:55:00"/>
    <x v="3"/>
  </r>
  <r>
    <n v="1131"/>
    <s v="Hot Potato - The App"/>
    <x v="1130"/>
    <x v="79"/>
    <n v="0"/>
    <x v="2"/>
    <x v="2"/>
    <s v="AUD"/>
    <n v="1450993668"/>
    <n v="1448401668"/>
    <b v="0"/>
    <x v="78"/>
    <b v="0"/>
    <s v="games/mobile games"/>
    <n v="0"/>
    <n v="0"/>
    <x v="6"/>
    <x v="18"/>
    <x v="1131"/>
    <d v="2015-12-24T21:47:48"/>
    <x v="0"/>
  </r>
  <r>
    <n v="1132"/>
    <s v="One"/>
    <x v="1131"/>
    <x v="3"/>
    <n v="1438"/>
    <x v="2"/>
    <x v="5"/>
    <s v="CAD"/>
    <n v="1483238771"/>
    <n v="1480646771"/>
    <b v="0"/>
    <x v="62"/>
    <b v="0"/>
    <s v="games/mobile games"/>
    <n v="14"/>
    <n v="110.62"/>
    <x v="6"/>
    <x v="18"/>
    <x v="1132"/>
    <d v="2017-01-01T02:46:11"/>
    <x v="2"/>
  </r>
  <r>
    <n v="1133"/>
    <s v="Ping"/>
    <x v="1132"/>
    <x v="9"/>
    <n v="20"/>
    <x v="2"/>
    <x v="1"/>
    <s v="GBP"/>
    <n v="1406799981"/>
    <n v="1404207981"/>
    <b v="0"/>
    <x v="29"/>
    <b v="0"/>
    <s v="games/mobile games"/>
    <n v="1"/>
    <n v="20"/>
    <x v="6"/>
    <x v="18"/>
    <x v="1133"/>
    <d v="2014-07-31T09:46:21"/>
    <x v="3"/>
  </r>
  <r>
    <n v="1134"/>
    <s v="New Mario Bro's style game!"/>
    <x v="1133"/>
    <x v="31"/>
    <n v="1"/>
    <x v="2"/>
    <x v="2"/>
    <s v="AUD"/>
    <n v="1417235580"/>
    <n v="1416034228"/>
    <b v="0"/>
    <x v="29"/>
    <b v="0"/>
    <s v="games/mobile games"/>
    <n v="0"/>
    <n v="1"/>
    <x v="6"/>
    <x v="18"/>
    <x v="1134"/>
    <d v="2014-11-29T04:33:00"/>
    <x v="3"/>
  </r>
  <r>
    <n v="1135"/>
    <s v="Trumperama"/>
    <x v="1134"/>
    <x v="28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x v="1135"/>
    <x v="218"/>
    <n v="270"/>
    <x v="2"/>
    <x v="6"/>
    <s v="EUR"/>
    <n v="1450541229"/>
    <n v="1447949229"/>
    <b v="0"/>
    <x v="79"/>
    <b v="0"/>
    <s v="games/mobile games"/>
    <n v="6"/>
    <n v="45"/>
    <x v="6"/>
    <x v="18"/>
    <x v="1136"/>
    <d v="2015-12-19T16:07:09"/>
    <x v="0"/>
  </r>
  <r>
    <n v="1137"/>
    <s v="Nodiatis RPG: Steam, Android, &amp; iOS Clients"/>
    <x v="1136"/>
    <x v="31"/>
    <n v="9875"/>
    <x v="2"/>
    <x v="0"/>
    <s v="USD"/>
    <n v="1461440421"/>
    <n v="1458848421"/>
    <b v="0"/>
    <x v="70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x v="1137"/>
    <x v="19"/>
    <n v="125"/>
    <x v="2"/>
    <x v="0"/>
    <s v="USD"/>
    <n v="1485035131"/>
    <n v="1483307131"/>
    <b v="0"/>
    <x v="80"/>
    <b v="0"/>
    <s v="games/mobile games"/>
    <n v="0"/>
    <n v="31.25"/>
    <x v="6"/>
    <x v="18"/>
    <x v="1138"/>
    <d v="2017-01-21T21:45:31"/>
    <x v="1"/>
  </r>
  <r>
    <n v="1139"/>
    <s v="Soulwalker"/>
    <x v="1138"/>
    <x v="6"/>
    <n v="5"/>
    <x v="2"/>
    <x v="0"/>
    <s v="USD"/>
    <n v="1420100426"/>
    <n v="1417508426"/>
    <b v="0"/>
    <x v="29"/>
    <b v="0"/>
    <s v="games/mobile games"/>
    <n v="0"/>
    <n v="5"/>
    <x v="6"/>
    <x v="18"/>
    <x v="1139"/>
    <d v="2015-01-01T08:20:26"/>
    <x v="3"/>
  </r>
  <r>
    <n v="1140"/>
    <s v="Medieval Empire by Bear Games"/>
    <x v="1139"/>
    <x v="10"/>
    <n v="0"/>
    <x v="2"/>
    <x v="1"/>
    <s v="GBP"/>
    <n v="1438859121"/>
    <n v="1436267121"/>
    <b v="0"/>
    <x v="78"/>
    <b v="0"/>
    <s v="games/mobile games"/>
    <n v="0"/>
    <n v="0"/>
    <x v="6"/>
    <x v="18"/>
    <x v="1140"/>
    <d v="2015-08-06T11:05:21"/>
    <x v="0"/>
  </r>
  <r>
    <n v="1141"/>
    <s v="Arena Z - Zombie Survival"/>
    <x v="1140"/>
    <x v="2"/>
    <n v="0"/>
    <x v="2"/>
    <x v="12"/>
    <s v="EUR"/>
    <n v="1436460450"/>
    <n v="1433868450"/>
    <b v="0"/>
    <x v="78"/>
    <b v="0"/>
    <s v="games/mobile games"/>
    <n v="0"/>
    <n v="0"/>
    <x v="6"/>
    <x v="18"/>
    <x v="1141"/>
    <d v="2015-07-09T16:47:30"/>
    <x v="0"/>
  </r>
  <r>
    <n v="1142"/>
    <s v="3E Community, a company driven by YOU!"/>
    <x v="1141"/>
    <x v="23"/>
    <n v="0"/>
    <x v="2"/>
    <x v="0"/>
    <s v="USD"/>
    <n v="1424131727"/>
    <n v="1421539727"/>
    <b v="0"/>
    <x v="78"/>
    <b v="0"/>
    <s v="games/mobile games"/>
    <n v="0"/>
    <n v="0"/>
    <x v="6"/>
    <x v="18"/>
    <x v="1142"/>
    <d v="2015-02-17T00:08:47"/>
    <x v="0"/>
  </r>
  <r>
    <n v="1143"/>
    <s v="Convergence: Rift Wars"/>
    <x v="1142"/>
    <x v="101"/>
    <n v="186"/>
    <x v="2"/>
    <x v="0"/>
    <s v="USD"/>
    <n v="1450327126"/>
    <n v="1447735126"/>
    <b v="0"/>
    <x v="22"/>
    <b v="0"/>
    <s v="games/mobile games"/>
    <n v="0"/>
    <n v="23.25"/>
    <x v="6"/>
    <x v="18"/>
    <x v="1143"/>
    <d v="2015-12-17T04:38:46"/>
    <x v="0"/>
  </r>
  <r>
    <n v="1144"/>
    <s v="We Need Your Help to Finish Our BBQ Food Truck"/>
    <x v="1143"/>
    <x v="219"/>
    <n v="0"/>
    <x v="2"/>
    <x v="0"/>
    <s v="USD"/>
    <n v="1430281320"/>
    <n v="1427689320"/>
    <b v="0"/>
    <x v="78"/>
    <b v="0"/>
    <s v="food/food trucks"/>
    <n v="0"/>
    <n v="0"/>
    <x v="7"/>
    <x v="19"/>
    <x v="1144"/>
    <d v="2015-04-29T04:22:00"/>
    <x v="0"/>
  </r>
  <r>
    <n v="1145"/>
    <s v="A FORK IN THE ROAD food truck"/>
    <x v="1144"/>
    <x v="58"/>
    <n v="100"/>
    <x v="2"/>
    <x v="0"/>
    <s v="USD"/>
    <n v="1412272592"/>
    <n v="1407088592"/>
    <b v="0"/>
    <x v="29"/>
    <b v="0"/>
    <s v="food/food trucks"/>
    <n v="0"/>
    <n v="100"/>
    <x v="7"/>
    <x v="19"/>
    <x v="1145"/>
    <d v="2014-10-02T17:56:32"/>
    <x v="3"/>
  </r>
  <r>
    <n v="1146"/>
    <s v="Sleepy PIg Barbecue: Auburn's First BBQ Food Truck"/>
    <x v="1145"/>
    <x v="12"/>
    <n v="530"/>
    <x v="2"/>
    <x v="0"/>
    <s v="USD"/>
    <n v="1399071173"/>
    <n v="1395787973"/>
    <b v="0"/>
    <x v="8"/>
    <b v="0"/>
    <s v="food/food trucks"/>
    <n v="9"/>
    <n v="44.17"/>
    <x v="7"/>
    <x v="19"/>
    <x v="1146"/>
    <d v="2014-05-02T22:52:53"/>
    <x v="3"/>
  </r>
  <r>
    <n v="1147"/>
    <s v="baked pugtato"/>
    <x v="1146"/>
    <x v="31"/>
    <n v="0"/>
    <x v="2"/>
    <x v="5"/>
    <s v="CAD"/>
    <n v="1413760783"/>
    <n v="1408576783"/>
    <b v="0"/>
    <x v="78"/>
    <b v="0"/>
    <s v="food/food trucks"/>
    <n v="0"/>
    <n v="0"/>
    <x v="7"/>
    <x v="19"/>
    <x v="1147"/>
    <d v="2014-10-19T23:19:43"/>
    <x v="3"/>
  </r>
  <r>
    <n v="1148"/>
    <s v="Warren's / Adilyn's Rollin' Bistro"/>
    <x v="1147"/>
    <x v="36"/>
    <n v="73"/>
    <x v="2"/>
    <x v="0"/>
    <s v="USD"/>
    <n v="1480568781"/>
    <n v="1477973181"/>
    <b v="0"/>
    <x v="83"/>
    <b v="0"/>
    <s v="food/food trucks"/>
    <n v="0"/>
    <n v="24.33"/>
    <x v="7"/>
    <x v="19"/>
    <x v="1148"/>
    <d v="2016-12-01T05:06:21"/>
    <x v="2"/>
  </r>
  <r>
    <n v="1149"/>
    <s v="The Floridian Food Truck"/>
    <x v="1148"/>
    <x v="63"/>
    <n v="75"/>
    <x v="2"/>
    <x v="0"/>
    <s v="USD"/>
    <n v="1466096566"/>
    <n v="1463504566"/>
    <b v="0"/>
    <x v="84"/>
    <b v="0"/>
    <s v="food/food trucks"/>
    <n v="0"/>
    <n v="37.5"/>
    <x v="7"/>
    <x v="19"/>
    <x v="1149"/>
    <d v="2016-06-16T17:02:46"/>
    <x v="2"/>
  </r>
  <r>
    <n v="1150"/>
    <s v="Chef Po's Food Truck"/>
    <x v="1149"/>
    <x v="30"/>
    <n v="252"/>
    <x v="2"/>
    <x v="0"/>
    <s v="USD"/>
    <n v="1452293675"/>
    <n v="1447109675"/>
    <b v="0"/>
    <x v="79"/>
    <b v="0"/>
    <s v="food/food trucks"/>
    <n v="10"/>
    <n v="42"/>
    <x v="7"/>
    <x v="19"/>
    <x v="1150"/>
    <d v="2016-01-08T22:54:35"/>
    <x v="0"/>
  </r>
  <r>
    <n v="1151"/>
    <s v="Blaze'n Pontiac Grill"/>
    <x v="1150"/>
    <x v="31"/>
    <n v="0"/>
    <x v="2"/>
    <x v="0"/>
    <s v="USD"/>
    <n v="1441592863"/>
    <n v="1439000863"/>
    <b v="0"/>
    <x v="78"/>
    <b v="0"/>
    <s v="food/food trucks"/>
    <n v="0"/>
    <n v="0"/>
    <x v="7"/>
    <x v="19"/>
    <x v="1151"/>
    <d v="2015-09-07T02:27:43"/>
    <x v="0"/>
  </r>
  <r>
    <n v="1152"/>
    <s v="Peruvian King Food Truck"/>
    <x v="1151"/>
    <x v="194"/>
    <n v="911"/>
    <x v="2"/>
    <x v="0"/>
    <s v="USD"/>
    <n v="1431709312"/>
    <n v="1429117312"/>
    <b v="0"/>
    <x v="41"/>
    <b v="0"/>
    <s v="food/food trucks"/>
    <n v="6"/>
    <n v="60.73"/>
    <x v="7"/>
    <x v="19"/>
    <x v="1152"/>
    <d v="2015-05-15T17:01:52"/>
    <x v="0"/>
  </r>
  <r>
    <n v="1153"/>
    <s v="The Cold Spot Mobile Trailer"/>
    <x v="1152"/>
    <x v="6"/>
    <n v="50"/>
    <x v="2"/>
    <x v="0"/>
    <s v="USD"/>
    <n v="1434647305"/>
    <n v="1432055305"/>
    <b v="0"/>
    <x v="29"/>
    <b v="0"/>
    <s v="food/food trucks"/>
    <n v="1"/>
    <n v="50"/>
    <x v="7"/>
    <x v="19"/>
    <x v="1153"/>
    <d v="2015-06-18T17:08:25"/>
    <x v="0"/>
  </r>
  <r>
    <n v="1154"/>
    <s v="Food Truck Funding"/>
    <x v="1153"/>
    <x v="10"/>
    <n v="325"/>
    <x v="2"/>
    <x v="0"/>
    <s v="USD"/>
    <n v="1441507006"/>
    <n v="1438915006"/>
    <b v="0"/>
    <x v="83"/>
    <b v="0"/>
    <s v="food/food trucks"/>
    <n v="7"/>
    <n v="108.33"/>
    <x v="7"/>
    <x v="19"/>
    <x v="1154"/>
    <d v="2015-09-06T02:36:46"/>
    <x v="0"/>
  </r>
  <r>
    <n v="1155"/>
    <s v="Mobile Coffee Cart with a Purpose"/>
    <x v="1154"/>
    <x v="31"/>
    <n v="188"/>
    <x v="2"/>
    <x v="0"/>
    <s v="USD"/>
    <n v="1408040408"/>
    <n v="1405448408"/>
    <b v="0"/>
    <x v="22"/>
    <b v="0"/>
    <s v="food/food trucks"/>
    <n v="1"/>
    <n v="23.5"/>
    <x v="7"/>
    <x v="19"/>
    <x v="1155"/>
    <d v="2014-08-14T18:20:08"/>
    <x v="3"/>
  </r>
  <r>
    <n v="1156"/>
    <s v="Harley Hawg Dogs, Inc"/>
    <x v="1155"/>
    <x v="115"/>
    <n v="0"/>
    <x v="2"/>
    <x v="0"/>
    <s v="USD"/>
    <n v="1424742162"/>
    <n v="1422150162"/>
    <b v="0"/>
    <x v="78"/>
    <b v="0"/>
    <s v="food/food trucks"/>
    <n v="0"/>
    <n v="0"/>
    <x v="7"/>
    <x v="19"/>
    <x v="1156"/>
    <d v="2015-02-24T01:42:42"/>
    <x v="0"/>
  </r>
  <r>
    <n v="1157"/>
    <s v="BIGFOOT BBQ - Flavors As Big As Sasquatch Himself"/>
    <x v="1156"/>
    <x v="3"/>
    <n v="151"/>
    <x v="2"/>
    <x v="0"/>
    <s v="USD"/>
    <n v="1417795480"/>
    <n v="1412607880"/>
    <b v="0"/>
    <x v="8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x v="1157"/>
    <x v="51"/>
    <n v="35"/>
    <x v="2"/>
    <x v="0"/>
    <s v="USD"/>
    <n v="1418091128"/>
    <n v="1415499128"/>
    <b v="0"/>
    <x v="83"/>
    <b v="0"/>
    <s v="food/food trucks"/>
    <n v="0"/>
    <n v="11.67"/>
    <x v="7"/>
    <x v="19"/>
    <x v="1158"/>
    <d v="2014-12-09T02:12:08"/>
    <x v="3"/>
  </r>
  <r>
    <n v="1159"/>
    <s v="Skewed Up Food Truck"/>
    <x v="1158"/>
    <x v="220"/>
    <n v="0"/>
    <x v="2"/>
    <x v="0"/>
    <s v="USD"/>
    <n v="1435679100"/>
    <n v="1433006765"/>
    <b v="0"/>
    <x v="78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x v="1159"/>
    <x v="11"/>
    <n v="1155"/>
    <x v="2"/>
    <x v="0"/>
    <s v="USD"/>
    <n v="1427510586"/>
    <n v="1424922186"/>
    <b v="0"/>
    <x v="10"/>
    <b v="0"/>
    <s v="food/food trucks"/>
    <n v="4"/>
    <n v="60.79"/>
    <x v="7"/>
    <x v="19"/>
    <x v="1160"/>
    <d v="2015-03-28T02:43:06"/>
    <x v="0"/>
  </r>
  <r>
    <n v="1161"/>
    <s v="Pyros Brick Oven Pizza in a Food Truck."/>
    <x v="1160"/>
    <x v="102"/>
    <n v="0"/>
    <x v="2"/>
    <x v="0"/>
    <s v="USD"/>
    <n v="1432047989"/>
    <n v="1430233589"/>
    <b v="0"/>
    <x v="78"/>
    <b v="0"/>
    <s v="food/food trucks"/>
    <n v="0"/>
    <n v="0"/>
    <x v="7"/>
    <x v="19"/>
    <x v="1161"/>
    <d v="2015-05-19T15:06:29"/>
    <x v="0"/>
  </r>
  <r>
    <n v="1162"/>
    <s v="Super Natural Kooking"/>
    <x v="1161"/>
    <x v="127"/>
    <n v="35"/>
    <x v="2"/>
    <x v="0"/>
    <s v="USD"/>
    <n v="1411662264"/>
    <n v="1408983864"/>
    <b v="0"/>
    <x v="84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x v="1162"/>
    <x v="221"/>
    <n v="0"/>
    <x v="2"/>
    <x v="0"/>
    <s v="USD"/>
    <n v="1407604920"/>
    <n v="1405012920"/>
    <b v="0"/>
    <x v="78"/>
    <b v="0"/>
    <s v="food/food trucks"/>
    <n v="0"/>
    <n v="0"/>
    <x v="7"/>
    <x v="19"/>
    <x v="1163"/>
    <d v="2014-08-09T17:22:00"/>
    <x v="3"/>
  </r>
  <r>
    <n v="1164"/>
    <s v="Bayou Classic BBQ"/>
    <x v="1163"/>
    <x v="3"/>
    <n v="0"/>
    <x v="2"/>
    <x v="0"/>
    <s v="USD"/>
    <n v="1466270582"/>
    <n v="1463678582"/>
    <b v="0"/>
    <x v="78"/>
    <b v="0"/>
    <s v="food/food trucks"/>
    <n v="0"/>
    <n v="0"/>
    <x v="7"/>
    <x v="19"/>
    <x v="1164"/>
    <d v="2016-06-18T17:23:02"/>
    <x v="2"/>
  </r>
  <r>
    <n v="1165"/>
    <s v="Cupcake Wars Winners: Dreamy Creations Cupcake Truck"/>
    <x v="1164"/>
    <x v="3"/>
    <n v="2070.5"/>
    <x v="2"/>
    <x v="0"/>
    <s v="USD"/>
    <n v="1404623330"/>
    <n v="1401685730"/>
    <b v="0"/>
    <x v="20"/>
    <b v="0"/>
    <s v="food/food trucks"/>
    <n v="21"/>
    <n v="82.82"/>
    <x v="7"/>
    <x v="19"/>
    <x v="1165"/>
    <d v="2014-07-06T05:08:50"/>
    <x v="3"/>
  </r>
  <r>
    <n v="1166"/>
    <s v="Fire On High: Organic Food Truck on a Mission"/>
    <x v="1165"/>
    <x v="36"/>
    <n v="2871"/>
    <x v="2"/>
    <x v="0"/>
    <s v="USD"/>
    <n v="1435291200"/>
    <n v="1432640342"/>
    <b v="0"/>
    <x v="22"/>
    <b v="0"/>
    <s v="food/food trucks"/>
    <n v="19"/>
    <n v="358.88"/>
    <x v="7"/>
    <x v="19"/>
    <x v="1166"/>
    <d v="2015-06-26T04:00:00"/>
    <x v="0"/>
  </r>
  <r>
    <n v="1167"/>
    <s v="Empanada Express Food Truck"/>
    <x v="1166"/>
    <x v="127"/>
    <n v="979"/>
    <x v="2"/>
    <x v="0"/>
    <s v="USD"/>
    <n v="1410543495"/>
    <n v="1407865095"/>
    <b v="0"/>
    <x v="38"/>
    <b v="0"/>
    <s v="food/food trucks"/>
    <n v="2"/>
    <n v="61.19"/>
    <x v="7"/>
    <x v="19"/>
    <x v="1167"/>
    <d v="2014-09-12T17:38:15"/>
    <x v="3"/>
  </r>
  <r>
    <n v="1168"/>
    <s v="SiMpLy FreSH fOoD TrUck"/>
    <x v="1167"/>
    <x v="102"/>
    <n v="1020"/>
    <x v="2"/>
    <x v="0"/>
    <s v="USD"/>
    <n v="1474507065"/>
    <n v="1471915065"/>
    <b v="0"/>
    <x v="83"/>
    <b v="0"/>
    <s v="food/food trucks"/>
    <n v="6"/>
    <n v="340"/>
    <x v="7"/>
    <x v="19"/>
    <x v="1168"/>
    <d v="2016-09-22T01:17:45"/>
    <x v="2"/>
  </r>
  <r>
    <n v="1169"/>
    <s v="FREE Shuttle Service in Downtown Los Angeles"/>
    <x v="1168"/>
    <x v="3"/>
    <n v="17"/>
    <x v="2"/>
    <x v="0"/>
    <s v="USD"/>
    <n v="1424593763"/>
    <n v="1422001763"/>
    <b v="0"/>
    <x v="83"/>
    <b v="0"/>
    <s v="food/food trucks"/>
    <n v="0"/>
    <n v="5.67"/>
    <x v="7"/>
    <x v="19"/>
    <x v="1169"/>
    <d v="2015-02-22T08:29:23"/>
    <x v="0"/>
  </r>
  <r>
    <n v="1170"/>
    <s v="Its A Rib Thing"/>
    <x v="1169"/>
    <x v="31"/>
    <n v="100"/>
    <x v="2"/>
    <x v="1"/>
    <s v="GBP"/>
    <n v="1433021171"/>
    <n v="1430429171"/>
    <b v="0"/>
    <x v="84"/>
    <b v="0"/>
    <s v="food/food trucks"/>
    <n v="0"/>
    <n v="50"/>
    <x v="7"/>
    <x v="19"/>
    <x v="1170"/>
    <d v="2015-05-30T21:26:11"/>
    <x v="0"/>
  </r>
  <r>
    <n v="1171"/>
    <s v="The Mean Green Purple Machine"/>
    <x v="1170"/>
    <x v="31"/>
    <n v="25"/>
    <x v="2"/>
    <x v="0"/>
    <s v="USD"/>
    <n v="1415909927"/>
    <n v="1414351127"/>
    <b v="0"/>
    <x v="29"/>
    <b v="0"/>
    <s v="food/food trucks"/>
    <n v="0"/>
    <n v="25"/>
    <x v="7"/>
    <x v="19"/>
    <x v="1171"/>
    <d v="2014-11-13T20:18:47"/>
    <x v="3"/>
  </r>
  <r>
    <n v="1172"/>
    <s v="let your dayz take you to the dogs."/>
    <x v="1171"/>
    <x v="7"/>
    <n v="0"/>
    <x v="2"/>
    <x v="0"/>
    <s v="USD"/>
    <n v="1408551752"/>
    <n v="1405959752"/>
    <b v="0"/>
    <x v="78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x v="1172"/>
    <x v="152"/>
    <n v="30"/>
    <x v="2"/>
    <x v="0"/>
    <s v="USD"/>
    <n v="1438576057"/>
    <n v="1435552057"/>
    <b v="0"/>
    <x v="29"/>
    <b v="0"/>
    <s v="food/food trucks"/>
    <n v="0"/>
    <n v="30"/>
    <x v="7"/>
    <x v="19"/>
    <x v="1173"/>
    <d v="2015-08-03T04:27:37"/>
    <x v="0"/>
  </r>
  <r>
    <n v="1174"/>
    <s v="Give The Black Burro a Stable Stable"/>
    <x v="1173"/>
    <x v="36"/>
    <n v="886"/>
    <x v="2"/>
    <x v="0"/>
    <s v="USD"/>
    <n v="1462738327"/>
    <n v="1460146327"/>
    <b v="0"/>
    <x v="10"/>
    <b v="0"/>
    <s v="food/food trucks"/>
    <n v="6"/>
    <n v="46.63"/>
    <x v="7"/>
    <x v="19"/>
    <x v="1174"/>
    <d v="2016-05-08T20:12:07"/>
    <x v="2"/>
  </r>
  <r>
    <n v="1175"/>
    <s v="Bad To The Cone Food Service ATX"/>
    <x v="1174"/>
    <x v="22"/>
    <n v="585"/>
    <x v="2"/>
    <x v="0"/>
    <s v="USD"/>
    <n v="1436981339"/>
    <n v="1434389339"/>
    <b v="0"/>
    <x v="82"/>
    <b v="0"/>
    <s v="food/food trucks"/>
    <n v="3"/>
    <n v="65"/>
    <x v="7"/>
    <x v="19"/>
    <x v="1175"/>
    <d v="2015-07-15T17:28:59"/>
    <x v="0"/>
  </r>
  <r>
    <n v="1176"/>
    <s v="Mirlin's Sushi"/>
    <x v="1175"/>
    <x v="164"/>
    <n v="10"/>
    <x v="2"/>
    <x v="2"/>
    <s v="AUD"/>
    <n v="1488805200"/>
    <n v="1484094498"/>
    <b v="0"/>
    <x v="29"/>
    <b v="0"/>
    <s v="food/food trucks"/>
    <n v="0"/>
    <n v="10"/>
    <x v="7"/>
    <x v="19"/>
    <x v="1176"/>
    <d v="2017-03-06T13:00:00"/>
    <x v="1"/>
  </r>
  <r>
    <n v="1177"/>
    <s v="Funnel Cakes come to the UK!"/>
    <x v="1176"/>
    <x v="12"/>
    <n v="0"/>
    <x v="2"/>
    <x v="1"/>
    <s v="GBP"/>
    <n v="1413388296"/>
    <n v="1410796296"/>
    <b v="0"/>
    <x v="78"/>
    <b v="0"/>
    <s v="food/food trucks"/>
    <n v="0"/>
    <n v="0"/>
    <x v="7"/>
    <x v="19"/>
    <x v="1177"/>
    <d v="2014-10-15T15:51:36"/>
    <x v="3"/>
  </r>
  <r>
    <n v="1178"/>
    <s v="Thella's, food, tacos, burritos, health"/>
    <x v="1177"/>
    <x v="96"/>
    <n v="5"/>
    <x v="2"/>
    <x v="0"/>
    <s v="USD"/>
    <n v="1408225452"/>
    <n v="1405633452"/>
    <b v="0"/>
    <x v="29"/>
    <b v="0"/>
    <s v="food/food trucks"/>
    <n v="0"/>
    <n v="5"/>
    <x v="7"/>
    <x v="19"/>
    <x v="1178"/>
    <d v="2014-08-16T21:44:12"/>
    <x v="3"/>
  </r>
  <r>
    <n v="1179"/>
    <s v="El Camion Roja"/>
    <x v="1178"/>
    <x v="127"/>
    <n v="3200"/>
    <x v="2"/>
    <x v="5"/>
    <s v="CAD"/>
    <n v="1446052627"/>
    <n v="1443460627"/>
    <b v="0"/>
    <x v="81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x v="1179"/>
    <x v="63"/>
    <n v="5875"/>
    <x v="2"/>
    <x v="0"/>
    <s v="USD"/>
    <n v="1403983314"/>
    <n v="1400786514"/>
    <b v="0"/>
    <x v="268"/>
    <b v="0"/>
    <s v="food/food trucks"/>
    <n v="12"/>
    <n v="69.12"/>
    <x v="7"/>
    <x v="19"/>
    <x v="1180"/>
    <d v="2014-06-28T19:21:54"/>
    <x v="3"/>
  </r>
  <r>
    <n v="1181"/>
    <s v="Gringo Loco Tacos Food Truck"/>
    <x v="1180"/>
    <x v="63"/>
    <n v="4"/>
    <x v="2"/>
    <x v="0"/>
    <s v="USD"/>
    <n v="1425197321"/>
    <n v="1422605321"/>
    <b v="0"/>
    <x v="83"/>
    <b v="0"/>
    <s v="food/food trucks"/>
    <n v="0"/>
    <n v="1.33"/>
    <x v="7"/>
    <x v="19"/>
    <x v="1181"/>
    <d v="2015-03-01T08:08:41"/>
    <x v="0"/>
  </r>
  <r>
    <n v="1182"/>
    <s v="J &amp; D Rolling Smoke BBQ expansion"/>
    <x v="1181"/>
    <x v="28"/>
    <n v="42"/>
    <x v="2"/>
    <x v="0"/>
    <s v="USD"/>
    <n v="1484239320"/>
    <n v="1482609088"/>
    <b v="0"/>
    <x v="80"/>
    <b v="0"/>
    <s v="food/food trucks"/>
    <n v="4"/>
    <n v="10.5"/>
    <x v="7"/>
    <x v="19"/>
    <x v="1182"/>
    <d v="2017-01-12T16:42:00"/>
    <x v="2"/>
  </r>
  <r>
    <n v="1183"/>
    <s v="Freshie's Donuts Food Trailer"/>
    <x v="1182"/>
    <x v="30"/>
    <n v="100"/>
    <x v="2"/>
    <x v="0"/>
    <s v="USD"/>
    <n v="1478059140"/>
    <n v="1476391223"/>
    <b v="0"/>
    <x v="83"/>
    <b v="0"/>
    <s v="food/food trucks"/>
    <n v="4"/>
    <n v="33.33"/>
    <x v="7"/>
    <x v="19"/>
    <x v="1183"/>
    <d v="2016-11-02T03:59:00"/>
    <x v="2"/>
  </r>
  <r>
    <n v="1184"/>
    <s v="2016/2017 Cyclocross Album"/>
    <x v="1183"/>
    <x v="29"/>
    <n v="23086"/>
    <x v="0"/>
    <x v="1"/>
    <s v="GBP"/>
    <n v="1486391011"/>
    <n v="1483712611"/>
    <b v="0"/>
    <x v="269"/>
    <b v="1"/>
    <s v="photography/photobooks"/>
    <n v="105"/>
    <n v="61.56"/>
    <x v="8"/>
    <x v="20"/>
    <x v="1184"/>
    <d v="2017-02-06T14:23:31"/>
    <x v="1"/>
  </r>
  <r>
    <n v="1185"/>
    <s v="Katrina  Reflections"/>
    <x v="1184"/>
    <x v="78"/>
    <n v="13180"/>
    <x v="0"/>
    <x v="0"/>
    <s v="USD"/>
    <n v="1433736000"/>
    <n v="1430945149"/>
    <b v="0"/>
    <x v="112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x v="1185"/>
    <x v="51"/>
    <n v="8005"/>
    <x v="0"/>
    <x v="1"/>
    <s v="GBP"/>
    <n v="1433198520"/>
    <n v="1430340195"/>
    <b v="0"/>
    <x v="252"/>
    <b v="1"/>
    <s v="photography/photobooks"/>
    <n v="107"/>
    <n v="65.08"/>
    <x v="8"/>
    <x v="20"/>
    <x v="1186"/>
    <d v="2015-06-01T22:42:00"/>
    <x v="0"/>
  </r>
  <r>
    <n v="1187"/>
    <s v="&quot;SUNDANCERS: The Men of Utah&quot;"/>
    <x v="1186"/>
    <x v="222"/>
    <n v="9111"/>
    <x v="0"/>
    <x v="0"/>
    <s v="USD"/>
    <n v="1431885600"/>
    <n v="1429133323"/>
    <b v="0"/>
    <x v="16"/>
    <b v="1"/>
    <s v="photography/photobooks"/>
    <n v="104"/>
    <n v="130.16"/>
    <x v="8"/>
    <x v="20"/>
    <x v="1187"/>
    <d v="2015-05-17T18:00:00"/>
    <x v="0"/>
  </r>
  <r>
    <n v="1188"/>
    <s v="Because Dance."/>
    <x v="1187"/>
    <x v="13"/>
    <n v="3211"/>
    <x v="0"/>
    <x v="5"/>
    <s v="CAD"/>
    <n v="1482943740"/>
    <n v="1481129340"/>
    <b v="0"/>
    <x v="268"/>
    <b v="1"/>
    <s v="photography/photobooks"/>
    <n v="161"/>
    <n v="37.78"/>
    <x v="8"/>
    <x v="20"/>
    <x v="1188"/>
    <d v="2016-12-28T16:49:00"/>
    <x v="2"/>
  </r>
  <r>
    <n v="1189"/>
    <s v="Road Ramblers"/>
    <x v="1188"/>
    <x v="7"/>
    <n v="9700"/>
    <x v="0"/>
    <x v="0"/>
    <s v="USD"/>
    <n v="1467242995"/>
    <n v="1465428595"/>
    <b v="0"/>
    <x v="48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x v="1189"/>
    <x v="2"/>
    <n v="675"/>
    <x v="0"/>
    <x v="0"/>
    <s v="USD"/>
    <n v="1409500725"/>
    <n v="1406908725"/>
    <b v="0"/>
    <x v="62"/>
    <b v="1"/>
    <s v="photography/photobooks"/>
    <n v="135"/>
    <n v="51.92"/>
    <x v="8"/>
    <x v="20"/>
    <x v="1190"/>
    <d v="2014-08-31T15:58:45"/>
    <x v="3"/>
  </r>
  <r>
    <n v="1191"/>
    <s v="Good Morning Japan"/>
    <x v="1190"/>
    <x v="200"/>
    <n v="2945"/>
    <x v="0"/>
    <x v="0"/>
    <s v="USD"/>
    <n v="1458480560"/>
    <n v="1455892160"/>
    <b v="0"/>
    <x v="51"/>
    <b v="1"/>
    <s v="photography/photobooks"/>
    <n v="109"/>
    <n v="89.24"/>
    <x v="8"/>
    <x v="20"/>
    <x v="1191"/>
    <d v="2016-03-20T13:29:20"/>
    <x v="2"/>
  </r>
  <r>
    <n v="1192"/>
    <s v="Other Worlds - A Make 100 Project"/>
    <x v="1191"/>
    <x v="213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x v="1192"/>
    <x v="223"/>
    <n v="21831"/>
    <x v="0"/>
    <x v="0"/>
    <s v="USD"/>
    <n v="1460223453"/>
    <n v="1455043053"/>
    <b v="0"/>
    <x v="270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x v="1193"/>
    <x v="78"/>
    <n v="40280"/>
    <x v="0"/>
    <x v="17"/>
    <s v="EUR"/>
    <n v="1428493379"/>
    <n v="1425901379"/>
    <b v="0"/>
    <x v="271"/>
    <b v="1"/>
    <s v="photography/photobooks"/>
    <n v="322"/>
    <n v="56.41"/>
    <x v="8"/>
    <x v="20"/>
    <x v="1194"/>
    <d v="2015-04-08T11:42:59"/>
    <x v="0"/>
  </r>
  <r>
    <n v="1195"/>
    <s v="CALAMITA/Ã€ project"/>
    <x v="1194"/>
    <x v="3"/>
    <n v="13500"/>
    <x v="0"/>
    <x v="13"/>
    <s v="EUR"/>
    <n v="1450602000"/>
    <n v="1445415653"/>
    <b v="0"/>
    <x v="203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x v="1195"/>
    <x v="107"/>
    <n v="39137"/>
    <x v="0"/>
    <x v="1"/>
    <s v="GBP"/>
    <n v="1450467539"/>
    <n v="1447875539"/>
    <b v="0"/>
    <x v="27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x v="1196"/>
    <x v="36"/>
    <n v="37994"/>
    <x v="0"/>
    <x v="0"/>
    <s v="USD"/>
    <n v="1465797540"/>
    <n v="1463155034"/>
    <b v="0"/>
    <x v="100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x v="1197"/>
    <x v="8"/>
    <n v="9121"/>
    <x v="0"/>
    <x v="0"/>
    <s v="USD"/>
    <n v="1451530800"/>
    <n v="1448463086"/>
    <b v="0"/>
    <x v="15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x v="1198"/>
    <x v="224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  <x v="1199"/>
    <d v="2015-07-08T18:30:00"/>
    <x v="0"/>
  </r>
  <r>
    <n v="1200"/>
    <s v="Modern Nomads"/>
    <x v="1199"/>
    <x v="225"/>
    <n v="6029"/>
    <x v="0"/>
    <x v="0"/>
    <s v="USD"/>
    <n v="1429183656"/>
    <n v="1427369256"/>
    <b v="0"/>
    <x v="273"/>
    <b v="1"/>
    <s v="photography/photobooks"/>
    <n v="126"/>
    <n v="58.53"/>
    <x v="8"/>
    <x v="20"/>
    <x v="1200"/>
    <d v="2015-04-16T11:27:36"/>
    <x v="0"/>
  </r>
  <r>
    <n v="1201"/>
    <s v="Invisible People of Belarus"/>
    <x v="1200"/>
    <x v="12"/>
    <n v="6146.27"/>
    <x v="0"/>
    <x v="1"/>
    <s v="GBP"/>
    <n v="1468593246"/>
    <n v="1466001246"/>
    <b v="0"/>
    <x v="112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x v="1201"/>
    <x v="31"/>
    <n v="49811"/>
    <x v="0"/>
    <x v="2"/>
    <s v="AUD"/>
    <n v="1435388154"/>
    <n v="1432796154"/>
    <b v="0"/>
    <x v="197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x v="1202"/>
    <x v="226"/>
    <n v="16700"/>
    <x v="0"/>
    <x v="0"/>
    <s v="USD"/>
    <n v="1433083527"/>
    <n v="1430491527"/>
    <b v="0"/>
    <x v="2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x v="1203"/>
    <x v="93"/>
    <n v="13383"/>
    <x v="0"/>
    <x v="0"/>
    <s v="USD"/>
    <n v="1449205200"/>
    <n v="1445363833"/>
    <b v="0"/>
    <x v="7"/>
    <b v="1"/>
    <s v="photography/photobooks"/>
    <n v="103"/>
    <n v="234.79"/>
    <x v="8"/>
    <x v="20"/>
    <x v="1204"/>
    <d v="2015-12-04T05:00:00"/>
    <x v="0"/>
  </r>
  <r>
    <n v="1205"/>
    <s v="Afro-Iran:Â The Unknown Minority"/>
    <x v="1204"/>
    <x v="93"/>
    <n v="13112"/>
    <x v="0"/>
    <x v="12"/>
    <s v="EUR"/>
    <n v="1434197351"/>
    <n v="1431605351"/>
    <b v="0"/>
    <x v="95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x v="1205"/>
    <x v="42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  <x v="1206"/>
    <d v="2017-03-11T13:29:00"/>
    <x v="1"/>
  </r>
  <r>
    <n v="1207"/>
    <s v="ITALIANA"/>
    <x v="1206"/>
    <x v="227"/>
    <n v="17396"/>
    <x v="0"/>
    <x v="13"/>
    <s v="EUR"/>
    <n v="1459418400"/>
    <n v="1456827573"/>
    <b v="0"/>
    <x v="261"/>
    <b v="1"/>
    <s v="photography/photobooks"/>
    <n v="104"/>
    <n v="123.38"/>
    <x v="8"/>
    <x v="20"/>
    <x v="1207"/>
    <d v="2016-03-31T10:00:00"/>
    <x v="2"/>
  </r>
  <r>
    <n v="1208"/>
    <s v="Into The Great White Sands"/>
    <x v="1207"/>
    <x v="3"/>
    <n v="15530"/>
    <x v="0"/>
    <x v="0"/>
    <s v="USD"/>
    <n v="1458835264"/>
    <n v="1456246864"/>
    <b v="0"/>
    <x v="11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x v="1208"/>
    <x v="12"/>
    <n v="6360"/>
    <x v="0"/>
    <x v="0"/>
    <s v="USD"/>
    <n v="1488053905"/>
    <n v="1485461905"/>
    <b v="0"/>
    <x v="67"/>
    <b v="1"/>
    <s v="photography/photobooks"/>
    <n v="106"/>
    <n v="138.26"/>
    <x v="8"/>
    <x v="20"/>
    <x v="1209"/>
    <d v="2017-02-25T20:18:25"/>
    <x v="1"/>
  </r>
  <r>
    <n v="1210"/>
    <s v="Det Andra GÃ¶teborg"/>
    <x v="1209"/>
    <x v="22"/>
    <n v="50863"/>
    <x v="0"/>
    <x v="11"/>
    <s v="SEK"/>
    <n v="1433106000"/>
    <n v="1431124572"/>
    <b v="0"/>
    <x v="273"/>
    <b v="1"/>
    <s v="photography/photobooks"/>
    <n v="254"/>
    <n v="493.82"/>
    <x v="8"/>
    <x v="20"/>
    <x v="1210"/>
    <d v="2015-05-31T21:00:00"/>
    <x v="0"/>
  </r>
  <r>
    <n v="1211"/>
    <s v="500 Views of Japan"/>
    <x v="1210"/>
    <x v="28"/>
    <n v="1011"/>
    <x v="0"/>
    <x v="5"/>
    <s v="CAD"/>
    <n v="1465505261"/>
    <n v="1464209261"/>
    <b v="0"/>
    <x v="79"/>
    <b v="1"/>
    <s v="photography/photobooks"/>
    <n v="101"/>
    <n v="168.5"/>
    <x v="8"/>
    <x v="20"/>
    <x v="1211"/>
    <d v="2016-06-09T20:47:41"/>
    <x v="2"/>
  </r>
  <r>
    <n v="1212"/>
    <s v="Faces of Yoga: A Coffee Table Photo Book"/>
    <x v="1211"/>
    <x v="3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x v="1212"/>
    <x v="115"/>
    <n v="6645"/>
    <x v="0"/>
    <x v="1"/>
    <s v="GBP"/>
    <n v="1485886100"/>
    <n v="1482862100"/>
    <b v="0"/>
    <x v="52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x v="1213"/>
    <x v="13"/>
    <n v="2636"/>
    <x v="0"/>
    <x v="0"/>
    <s v="USD"/>
    <n v="1433880605"/>
    <n v="1428696605"/>
    <b v="0"/>
    <x v="20"/>
    <b v="1"/>
    <s v="photography/photobooks"/>
    <n v="132"/>
    <n v="105.44"/>
    <x v="8"/>
    <x v="20"/>
    <x v="1214"/>
    <d v="2015-06-09T20:10:05"/>
    <x v="0"/>
  </r>
  <r>
    <n v="1215"/>
    <s v="ShootTokyo: The Book"/>
    <x v="1214"/>
    <x v="10"/>
    <n v="39304.01"/>
    <x v="0"/>
    <x v="0"/>
    <s v="USD"/>
    <n v="1401487756"/>
    <n v="1398895756"/>
    <b v="0"/>
    <x v="274"/>
    <b v="1"/>
    <s v="photography/photobooks"/>
    <n v="786"/>
    <n v="71.59"/>
    <x v="8"/>
    <x v="20"/>
    <x v="1215"/>
    <d v="2014-05-30T22:09:16"/>
    <x v="3"/>
  </r>
  <r>
    <n v="1216"/>
    <s v="In Training: a book of Bonsai photographs"/>
    <x v="1215"/>
    <x v="32"/>
    <n v="20398"/>
    <x v="0"/>
    <x v="0"/>
    <s v="USD"/>
    <n v="1443826980"/>
    <n v="1441032457"/>
    <b v="0"/>
    <x v="147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x v="1216"/>
    <x v="228"/>
    <n v="27189"/>
    <x v="0"/>
    <x v="0"/>
    <s v="USD"/>
    <n v="1468524340"/>
    <n v="1465932340"/>
    <b v="0"/>
    <x v="275"/>
    <b v="1"/>
    <s v="photography/photobooks"/>
    <n v="103"/>
    <n v="148.57"/>
    <x v="8"/>
    <x v="20"/>
    <x v="1217"/>
    <d v="2016-07-14T19:25:40"/>
    <x v="2"/>
  </r>
  <r>
    <n v="1218"/>
    <s v="The Alaska Range"/>
    <x v="1217"/>
    <x v="7"/>
    <n v="15505"/>
    <x v="0"/>
    <x v="0"/>
    <s v="USD"/>
    <n v="1446346800"/>
    <n v="1443714800"/>
    <b v="0"/>
    <x v="30"/>
    <b v="1"/>
    <s v="photography/photobooks"/>
    <n v="172"/>
    <n v="174.21"/>
    <x v="8"/>
    <x v="20"/>
    <x v="1218"/>
    <d v="2015-11-01T03:00:00"/>
    <x v="0"/>
  </r>
  <r>
    <n v="1219"/>
    <s v="The Box"/>
    <x v="1218"/>
    <x v="229"/>
    <n v="26024"/>
    <x v="0"/>
    <x v="0"/>
    <s v="USD"/>
    <n v="1476961513"/>
    <n v="1474369513"/>
    <b v="0"/>
    <x v="35"/>
    <b v="1"/>
    <s v="photography/photobooks"/>
    <n v="159"/>
    <n v="102.86"/>
    <x v="8"/>
    <x v="20"/>
    <x v="1219"/>
    <d v="2016-10-20T11:05:13"/>
    <x v="2"/>
  </r>
  <r>
    <n v="1220"/>
    <s v="All The People"/>
    <x v="1219"/>
    <x v="36"/>
    <n v="15565"/>
    <x v="0"/>
    <x v="12"/>
    <s v="EUR"/>
    <n v="1440515112"/>
    <n v="1437923112"/>
    <b v="0"/>
    <x v="205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x v="1220"/>
    <x v="41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  <x v="1221"/>
    <d v="2016-12-04T00:00:00"/>
    <x v="2"/>
  </r>
  <r>
    <n v="1222"/>
    <s v="Project Pilgrim"/>
    <x v="1221"/>
    <x v="23"/>
    <n v="11215"/>
    <x v="0"/>
    <x v="5"/>
    <s v="CAD"/>
    <n v="1459483200"/>
    <n v="1456852647"/>
    <b v="0"/>
    <x v="276"/>
    <b v="1"/>
    <s v="photography/photobooks"/>
    <n v="280"/>
    <n v="81.27"/>
    <x v="8"/>
    <x v="20"/>
    <x v="1222"/>
    <d v="2016-04-01T04:00:00"/>
    <x v="2"/>
  </r>
  <r>
    <n v="1223"/>
    <s v="YOSEMITE PEOPLE"/>
    <x v="1222"/>
    <x v="230"/>
    <n v="22197"/>
    <x v="0"/>
    <x v="0"/>
    <s v="USD"/>
    <n v="1478754909"/>
    <n v="1476159309"/>
    <b v="0"/>
    <x v="277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x v="1223"/>
    <x v="36"/>
    <n v="1060"/>
    <x v="1"/>
    <x v="0"/>
    <s v="USD"/>
    <n v="1402060302"/>
    <n v="1396876302"/>
    <b v="0"/>
    <x v="59"/>
    <b v="0"/>
    <s v="music/world music"/>
    <n v="7"/>
    <n v="58.89"/>
    <x v="4"/>
    <x v="21"/>
    <x v="1224"/>
    <d v="2014-06-06T13:11:42"/>
    <x v="3"/>
  </r>
  <r>
    <n v="1225"/>
    <s v="Cesar Chavez's First Music Album (Canceled)"/>
    <x v="1224"/>
    <x v="9"/>
    <n v="132"/>
    <x v="1"/>
    <x v="0"/>
    <s v="USD"/>
    <n v="1382478278"/>
    <n v="1377294278"/>
    <b v="0"/>
    <x v="83"/>
    <b v="0"/>
    <s v="music/world music"/>
    <n v="4"/>
    <n v="44"/>
    <x v="4"/>
    <x v="21"/>
    <x v="1225"/>
    <d v="2013-10-22T21:44:38"/>
    <x v="4"/>
  </r>
  <r>
    <n v="1226"/>
    <s v="Pavlo is Filming  a PBS Concert Special (Canceled)"/>
    <x v="1225"/>
    <x v="63"/>
    <n v="1937"/>
    <x v="1"/>
    <x v="0"/>
    <s v="USD"/>
    <n v="1398042000"/>
    <n v="1395089981"/>
    <b v="0"/>
    <x v="244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x v="1226"/>
    <x v="13"/>
    <n v="0"/>
    <x v="1"/>
    <x v="0"/>
    <s v="USD"/>
    <n v="1407394800"/>
    <n v="1404770616"/>
    <b v="0"/>
    <x v="78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x v="1227"/>
    <x v="10"/>
    <n v="1465"/>
    <x v="1"/>
    <x v="0"/>
    <s v="USD"/>
    <n v="1317231008"/>
    <n v="1312047008"/>
    <b v="0"/>
    <x v="5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x v="1228"/>
    <x v="181"/>
    <n v="25"/>
    <x v="1"/>
    <x v="0"/>
    <s v="USD"/>
    <n v="1334592000"/>
    <n v="1331982127"/>
    <b v="0"/>
    <x v="29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x v="1229"/>
    <x v="69"/>
    <n v="0"/>
    <x v="1"/>
    <x v="0"/>
    <s v="USD"/>
    <n v="1298589630"/>
    <n v="1295997630"/>
    <b v="0"/>
    <x v="78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x v="1230"/>
    <x v="10"/>
    <n v="0"/>
    <x v="1"/>
    <x v="0"/>
    <s v="USD"/>
    <n v="1440723600"/>
    <n v="1436394968"/>
    <b v="0"/>
    <x v="78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x v="1231"/>
    <x v="10"/>
    <n v="40"/>
    <x v="1"/>
    <x v="0"/>
    <s v="USD"/>
    <n v="1381090870"/>
    <n v="1377030070"/>
    <b v="0"/>
    <x v="29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x v="1232"/>
    <x v="28"/>
    <n v="116"/>
    <x v="1"/>
    <x v="0"/>
    <s v="USD"/>
    <n v="1329864374"/>
    <n v="1328049974"/>
    <b v="0"/>
    <x v="79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x v="1233"/>
    <x v="63"/>
    <n v="0"/>
    <x v="1"/>
    <x v="1"/>
    <s v="GBP"/>
    <n v="1422903342"/>
    <n v="1420311342"/>
    <b v="0"/>
    <x v="78"/>
    <b v="0"/>
    <s v="music/world music"/>
    <n v="0"/>
    <n v="0"/>
    <x v="4"/>
    <x v="21"/>
    <x v="1234"/>
    <d v="2015-02-02T18:55:42"/>
    <x v="0"/>
  </r>
  <r>
    <n v="1235"/>
    <s v="Afternoon of Shakuhachi and Koto Music - CD Project"/>
    <x v="1234"/>
    <x v="231"/>
    <n v="210"/>
    <x v="1"/>
    <x v="0"/>
    <s v="USD"/>
    <n v="1387077299"/>
    <n v="1383621299"/>
    <b v="0"/>
    <x v="79"/>
    <b v="0"/>
    <s v="music/world music"/>
    <n v="3"/>
    <n v="35"/>
    <x v="4"/>
    <x v="21"/>
    <x v="1235"/>
    <d v="2013-12-15T03:14:59"/>
    <x v="4"/>
  </r>
  <r>
    <n v="1236"/>
    <s v="&quot;Volando&quot; CD Release (Canceled)"/>
    <x v="1235"/>
    <x v="30"/>
    <n v="0"/>
    <x v="1"/>
    <x v="0"/>
    <s v="USD"/>
    <n v="1343491200"/>
    <n v="1342801164"/>
    <b v="0"/>
    <x v="78"/>
    <b v="0"/>
    <s v="music/world music"/>
    <n v="0"/>
    <n v="0"/>
    <x v="4"/>
    <x v="21"/>
    <x v="1236"/>
    <d v="2012-07-28T16:00:00"/>
    <x v="5"/>
  </r>
  <r>
    <n v="1237"/>
    <s v="John Grover touches the world (Canceled)"/>
    <x v="1236"/>
    <x v="31"/>
    <n v="0"/>
    <x v="1"/>
    <x v="0"/>
    <s v="USD"/>
    <n v="1345790865"/>
    <n v="1344062865"/>
    <b v="0"/>
    <x v="78"/>
    <b v="0"/>
    <s v="music/world music"/>
    <n v="0"/>
    <n v="0"/>
    <x v="4"/>
    <x v="21"/>
    <x v="1237"/>
    <d v="2012-08-24T06:47:45"/>
    <x v="5"/>
  </r>
  <r>
    <n v="1238"/>
    <s v="Life Music-Healing through Song (Canceled)"/>
    <x v="1237"/>
    <x v="28"/>
    <n v="178"/>
    <x v="1"/>
    <x v="0"/>
    <s v="USD"/>
    <n v="1312641536"/>
    <n v="1310049536"/>
    <b v="0"/>
    <x v="8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x v="1238"/>
    <x v="30"/>
    <n v="0"/>
    <x v="1"/>
    <x v="0"/>
    <s v="USD"/>
    <n v="1325804767"/>
    <n v="1323212767"/>
    <b v="0"/>
    <x v="78"/>
    <b v="0"/>
    <s v="music/world music"/>
    <n v="0"/>
    <n v="0"/>
    <x v="4"/>
    <x v="21"/>
    <x v="1239"/>
    <d v="2012-01-05T23:06:07"/>
    <x v="6"/>
  </r>
  <r>
    <n v="1240"/>
    <s v="Message of Peace, Love &amp; Unity (Canceled)"/>
    <x v="1239"/>
    <x v="6"/>
    <n v="241"/>
    <x v="1"/>
    <x v="0"/>
    <s v="USD"/>
    <n v="1373665860"/>
    <n v="1368579457"/>
    <b v="0"/>
    <x v="22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x v="1240"/>
    <x v="10"/>
    <n v="2537"/>
    <x v="1"/>
    <x v="0"/>
    <s v="USD"/>
    <n v="1414994340"/>
    <n v="1413057980"/>
    <b v="0"/>
    <x v="69"/>
    <b v="0"/>
    <s v="music/world music"/>
    <n v="51"/>
    <n v="74.62"/>
    <x v="4"/>
    <x v="21"/>
    <x v="1241"/>
    <d v="2014-11-03T05:59:00"/>
    <x v="3"/>
  </r>
  <r>
    <n v="1242"/>
    <s v="Add your voice to Cellphonia 9/11 (Canceled)"/>
    <x v="1241"/>
    <x v="232"/>
    <n v="5"/>
    <x v="1"/>
    <x v="0"/>
    <s v="USD"/>
    <n v="1315747080"/>
    <n v="1314417502"/>
    <b v="0"/>
    <x v="29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x v="1242"/>
    <x v="14"/>
    <n v="1691"/>
    <x v="1"/>
    <x v="0"/>
    <s v="USD"/>
    <n v="1310158800"/>
    <n v="1304888771"/>
    <b v="0"/>
    <x v="44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x v="1243"/>
    <x v="13"/>
    <n v="2076"/>
    <x v="0"/>
    <x v="0"/>
    <s v="USD"/>
    <n v="1366664400"/>
    <n v="1363981723"/>
    <b v="1"/>
    <x v="43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x v="1244"/>
    <x v="13"/>
    <n v="2405"/>
    <x v="0"/>
    <x v="0"/>
    <s v="USD"/>
    <n v="1402755834"/>
    <n v="1400163834"/>
    <b v="1"/>
    <x v="57"/>
    <b v="1"/>
    <s v="music/rock"/>
    <n v="120"/>
    <n v="141.47"/>
    <x v="4"/>
    <x v="11"/>
    <x v="1245"/>
    <d v="2014-06-14T14:23:54"/>
    <x v="3"/>
  </r>
  <r>
    <n v="1246"/>
    <s v="Candy Warpop &quot;Smilef**ker&quot; Music Video"/>
    <x v="1245"/>
    <x v="13"/>
    <n v="2340"/>
    <x v="0"/>
    <x v="0"/>
    <s v="USD"/>
    <n v="1323136949"/>
    <n v="1319245349"/>
    <b v="1"/>
    <x v="162"/>
    <b v="1"/>
    <s v="music/rock"/>
    <n v="117"/>
    <n v="75.48"/>
    <x v="4"/>
    <x v="11"/>
    <x v="1246"/>
    <d v="2011-12-06T02:02:29"/>
    <x v="6"/>
  </r>
  <r>
    <n v="1247"/>
    <s v="BRAIN DEAD to record debut EP with SLAYER producer!"/>
    <x v="1246"/>
    <x v="8"/>
    <n v="4275"/>
    <x v="0"/>
    <x v="0"/>
    <s v="USD"/>
    <n v="1367823655"/>
    <n v="1365231655"/>
    <b v="1"/>
    <x v="133"/>
    <b v="1"/>
    <s v="music/rock"/>
    <n v="122"/>
    <n v="85.5"/>
    <x v="4"/>
    <x v="11"/>
    <x v="1247"/>
    <d v="2013-05-06T07:00:55"/>
    <x v="4"/>
  </r>
  <r>
    <n v="1248"/>
    <s v="The Vandies // Full length album!"/>
    <x v="1247"/>
    <x v="30"/>
    <n v="3791"/>
    <x v="0"/>
    <x v="0"/>
    <s v="USD"/>
    <n v="1402642740"/>
    <n v="1399563953"/>
    <b v="1"/>
    <x v="211"/>
    <b v="1"/>
    <s v="music/rock"/>
    <n v="152"/>
    <n v="64.25"/>
    <x v="4"/>
    <x v="11"/>
    <x v="1248"/>
    <d v="2014-06-13T06:59:00"/>
    <x v="3"/>
  </r>
  <r>
    <n v="1249"/>
    <s v="Matt Stansberry &amp; The Romance - Debut EP"/>
    <x v="1248"/>
    <x v="10"/>
    <n v="5222"/>
    <x v="0"/>
    <x v="0"/>
    <s v="USD"/>
    <n v="1341683211"/>
    <n v="1339091211"/>
    <b v="1"/>
    <x v="75"/>
    <b v="1"/>
    <s v="music/rock"/>
    <n v="104"/>
    <n v="64.47"/>
    <x v="4"/>
    <x v="11"/>
    <x v="1249"/>
    <d v="2012-07-07T17:46:51"/>
    <x v="5"/>
  </r>
  <r>
    <n v="1250"/>
    <s v="Willy Porter - Human Kindness"/>
    <x v="1249"/>
    <x v="11"/>
    <n v="60046"/>
    <x v="0"/>
    <x v="0"/>
    <s v="USD"/>
    <n v="1410017131"/>
    <n v="1406129131"/>
    <b v="1"/>
    <x v="278"/>
    <b v="1"/>
    <s v="music/rock"/>
    <n v="200"/>
    <n v="118.2"/>
    <x v="4"/>
    <x v="11"/>
    <x v="1250"/>
    <d v="2014-09-06T15:25:31"/>
    <x v="3"/>
  </r>
  <r>
    <n v="1251"/>
    <s v="Jack Oblivian Harlan t Bobo Limes european tour"/>
    <x v="1250"/>
    <x v="12"/>
    <n v="6108"/>
    <x v="0"/>
    <x v="0"/>
    <s v="USD"/>
    <n v="1316979167"/>
    <n v="1311795167"/>
    <b v="1"/>
    <x v="142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x v="1251"/>
    <x v="8"/>
    <n v="4818"/>
    <x v="0"/>
    <x v="0"/>
    <s v="USD"/>
    <n v="1382658169"/>
    <n v="1380238969"/>
    <b v="1"/>
    <x v="261"/>
    <b v="1"/>
    <s v="music/rock"/>
    <n v="138"/>
    <n v="34.17"/>
    <x v="4"/>
    <x v="11"/>
    <x v="1252"/>
    <d v="2013-10-24T23:42:49"/>
    <x v="4"/>
  </r>
  <r>
    <n v="1253"/>
    <s v="Suburban Legends: New Album"/>
    <x v="1252"/>
    <x v="185"/>
    <n v="30383.32"/>
    <x v="0"/>
    <x v="0"/>
    <s v="USD"/>
    <n v="1409770107"/>
    <n v="1407178107"/>
    <b v="1"/>
    <x v="279"/>
    <b v="1"/>
    <s v="music/rock"/>
    <n v="303833"/>
    <n v="42.73"/>
    <x v="4"/>
    <x v="11"/>
    <x v="1253"/>
    <d v="2014-09-03T18:48:27"/>
    <x v="3"/>
  </r>
  <r>
    <n v="1254"/>
    <s v="Album4"/>
    <x v="1253"/>
    <x v="233"/>
    <n v="13323"/>
    <x v="0"/>
    <x v="0"/>
    <s v="USD"/>
    <n v="1293857940"/>
    <n v="1288968886"/>
    <b v="1"/>
    <x v="26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x v="1254"/>
    <x v="9"/>
    <n v="6071"/>
    <x v="0"/>
    <x v="0"/>
    <s v="USD"/>
    <n v="1385932652"/>
    <n v="1383337052"/>
    <b v="1"/>
    <x v="280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x v="1255"/>
    <x v="11"/>
    <n v="35389.129999999997"/>
    <x v="0"/>
    <x v="0"/>
    <s v="USD"/>
    <n v="1329084231"/>
    <n v="1326492231"/>
    <b v="1"/>
    <x v="28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x v="1256"/>
    <x v="62"/>
    <n v="16210"/>
    <x v="0"/>
    <x v="0"/>
    <s v="USD"/>
    <n v="1301792590"/>
    <n v="1297562590"/>
    <b v="1"/>
    <x v="282"/>
    <b v="1"/>
    <s v="music/rock"/>
    <n v="295"/>
    <n v="92.1"/>
    <x v="4"/>
    <x v="11"/>
    <x v="1257"/>
    <d v="2011-04-03T01:03:10"/>
    <x v="6"/>
  </r>
  <r>
    <n v="1258"/>
    <s v="Mustard Plug New Record!"/>
    <x v="1257"/>
    <x v="14"/>
    <n v="25577.56"/>
    <x v="0"/>
    <x v="0"/>
    <s v="USD"/>
    <n v="1377960012"/>
    <n v="1375368012"/>
    <b v="1"/>
    <x v="283"/>
    <b v="1"/>
    <s v="music/rock"/>
    <n v="213"/>
    <n v="38.18"/>
    <x v="4"/>
    <x v="11"/>
    <x v="1258"/>
    <d v="2013-08-31T14:40:12"/>
    <x v="4"/>
  </r>
  <r>
    <n v="1259"/>
    <s v="Help Falling From One complete their CD!!!"/>
    <x v="1258"/>
    <x v="30"/>
    <n v="2606"/>
    <x v="0"/>
    <x v="0"/>
    <s v="USD"/>
    <n v="1402286340"/>
    <n v="1399504664"/>
    <b v="1"/>
    <x v="93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x v="1259"/>
    <x v="126"/>
    <n v="3751"/>
    <x v="0"/>
    <x v="0"/>
    <s v="USD"/>
    <n v="1393445620"/>
    <n v="1390853620"/>
    <b v="1"/>
    <x v="142"/>
    <b v="1"/>
    <s v="music/rock"/>
    <n v="114"/>
    <n v="50.69"/>
    <x v="4"/>
    <x v="11"/>
    <x v="1260"/>
    <d v="2014-02-26T20:13:40"/>
    <x v="3"/>
  </r>
  <r>
    <n v="1261"/>
    <s v="The Puget EP's Vinyl Release"/>
    <x v="1260"/>
    <x v="13"/>
    <n v="2025"/>
    <x v="0"/>
    <x v="0"/>
    <s v="USD"/>
    <n v="1390983227"/>
    <n v="1388391227"/>
    <b v="1"/>
    <x v="47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x v="1261"/>
    <x v="115"/>
    <n v="8152"/>
    <x v="0"/>
    <x v="5"/>
    <s v="CAD"/>
    <n v="1392574692"/>
    <n v="1389982692"/>
    <b v="1"/>
    <x v="217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x v="1262"/>
    <x v="15"/>
    <n v="1785"/>
    <x v="0"/>
    <x v="0"/>
    <s v="USD"/>
    <n v="1396054800"/>
    <n v="1393034470"/>
    <b v="1"/>
    <x v="14"/>
    <b v="1"/>
    <s v="music/rock"/>
    <n v="119"/>
    <n v="43.54"/>
    <x v="4"/>
    <x v="11"/>
    <x v="1263"/>
    <d v="2014-03-29T01:00:00"/>
    <x v="3"/>
  </r>
  <r>
    <n v="1264"/>
    <s v="Bear. is recording their first ep!"/>
    <x v="1263"/>
    <x v="81"/>
    <n v="1082"/>
    <x v="0"/>
    <x v="0"/>
    <s v="USD"/>
    <n v="1383062083"/>
    <n v="1380556483"/>
    <b v="1"/>
    <x v="69"/>
    <b v="1"/>
    <s v="music/rock"/>
    <n v="166"/>
    <n v="31.82"/>
    <x v="4"/>
    <x v="11"/>
    <x v="1264"/>
    <d v="2013-10-29T15:54:43"/>
    <x v="4"/>
  </r>
  <r>
    <n v="1265"/>
    <s v="The Five One [NEW ALBUM] RED BLUE GREEN GOLD"/>
    <x v="1264"/>
    <x v="8"/>
    <n v="4170.17"/>
    <x v="0"/>
    <x v="0"/>
    <s v="USD"/>
    <n v="1291131815"/>
    <n v="1287071015"/>
    <b v="1"/>
    <x v="36"/>
    <b v="1"/>
    <s v="music/rock"/>
    <n v="119"/>
    <n v="63.18"/>
    <x v="4"/>
    <x v="11"/>
    <x v="1265"/>
    <d v="2010-11-30T15:43:35"/>
    <x v="7"/>
  </r>
  <r>
    <n v="1266"/>
    <s v="Sensory Station's First EP"/>
    <x v="1265"/>
    <x v="196"/>
    <n v="9545"/>
    <x v="0"/>
    <x v="0"/>
    <s v="USD"/>
    <n v="1389474145"/>
    <n v="1386882145"/>
    <b v="1"/>
    <x v="133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x v="1266"/>
    <x v="29"/>
    <n v="22396"/>
    <x v="0"/>
    <x v="0"/>
    <s v="USD"/>
    <n v="1374674558"/>
    <n v="1372082558"/>
    <b v="1"/>
    <x v="180"/>
    <b v="1"/>
    <s v="music/rock"/>
    <n v="102"/>
    <n v="140.86000000000001"/>
    <x v="4"/>
    <x v="11"/>
    <x v="1267"/>
    <d v="2013-07-24T14:02:38"/>
    <x v="4"/>
  </r>
  <r>
    <n v="1268"/>
    <s v="Full Devil Jacket 2nd Album Release"/>
    <x v="1267"/>
    <x v="14"/>
    <n v="14000"/>
    <x v="0"/>
    <x v="0"/>
    <s v="USD"/>
    <n v="1379708247"/>
    <n v="1377116247"/>
    <b v="1"/>
    <x v="0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x v="1268"/>
    <x v="234"/>
    <n v="20426"/>
    <x v="0"/>
    <x v="0"/>
    <s v="USD"/>
    <n v="1460764800"/>
    <n v="1458157512"/>
    <b v="1"/>
    <x v="190"/>
    <b v="1"/>
    <s v="music/rock"/>
    <n v="109"/>
    <n v="99.16"/>
    <x v="4"/>
    <x v="11"/>
    <x v="1269"/>
    <d v="2016-04-16T00:00:00"/>
    <x v="2"/>
  </r>
  <r>
    <n v="1270"/>
    <s v="Resolution15 records their next album, Svaha"/>
    <x v="1269"/>
    <x v="3"/>
    <n v="11472"/>
    <x v="0"/>
    <x v="0"/>
    <s v="USD"/>
    <n v="1332704042"/>
    <n v="1327523642"/>
    <b v="1"/>
    <x v="39"/>
    <b v="1"/>
    <s v="music/rock"/>
    <n v="115"/>
    <n v="67.88"/>
    <x v="4"/>
    <x v="11"/>
    <x v="1270"/>
    <d v="2012-03-25T19:34:02"/>
    <x v="5"/>
  </r>
  <r>
    <n v="1271"/>
    <s v="Flav Martin's 30-Year Overnight Success Project"/>
    <x v="1270"/>
    <x v="51"/>
    <n v="7635"/>
    <x v="0"/>
    <x v="0"/>
    <s v="USD"/>
    <n v="1384363459"/>
    <n v="1381767859"/>
    <b v="1"/>
    <x v="162"/>
    <b v="1"/>
    <s v="music/rock"/>
    <n v="102"/>
    <n v="246.29"/>
    <x v="4"/>
    <x v="11"/>
    <x v="1271"/>
    <d v="2013-11-13T17:24:19"/>
    <x v="4"/>
  </r>
  <r>
    <n v="1272"/>
    <s v="N&amp;V MAKE AN ALBUM"/>
    <x v="1271"/>
    <x v="10"/>
    <n v="5300"/>
    <x v="0"/>
    <x v="0"/>
    <s v="USD"/>
    <n v="1276574400"/>
    <n v="1270576379"/>
    <b v="1"/>
    <x v="33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x v="1272"/>
    <x v="23"/>
    <n v="4140"/>
    <x v="0"/>
    <x v="5"/>
    <s v="CAD"/>
    <n v="1409506291"/>
    <n v="1406914291"/>
    <b v="1"/>
    <x v="241"/>
    <b v="1"/>
    <s v="music/rock"/>
    <n v="104"/>
    <n v="76.67"/>
    <x v="4"/>
    <x v="11"/>
    <x v="1273"/>
    <d v="2014-08-31T17:31:31"/>
    <x v="3"/>
  </r>
  <r>
    <n v="1274"/>
    <s v="Assembly of Dust - &quot;Sun Shot&quot;"/>
    <x v="1273"/>
    <x v="31"/>
    <n v="38743.839999999997"/>
    <x v="0"/>
    <x v="0"/>
    <s v="USD"/>
    <n v="1346344425"/>
    <n v="1343320425"/>
    <b v="1"/>
    <x v="284"/>
    <b v="1"/>
    <s v="music/rock"/>
    <n v="155"/>
    <n v="82.96"/>
    <x v="4"/>
    <x v="11"/>
    <x v="1274"/>
    <d v="2012-08-30T16:33:45"/>
    <x v="5"/>
  </r>
  <r>
    <n v="1275"/>
    <s v="BLOODGOOD's 1st Studio Album in 22 Years!"/>
    <x v="1274"/>
    <x v="36"/>
    <n v="24321.1"/>
    <x v="0"/>
    <x v="0"/>
    <s v="USD"/>
    <n v="1375908587"/>
    <n v="1372884587"/>
    <b v="1"/>
    <x v="285"/>
    <b v="1"/>
    <s v="music/rock"/>
    <n v="162"/>
    <n v="62.52"/>
    <x v="4"/>
    <x v="11"/>
    <x v="1275"/>
    <d v="2013-08-07T20:49:47"/>
    <x v="4"/>
  </r>
  <r>
    <n v="1276"/>
    <s v="MR. DREAM GOES TO JAIL"/>
    <x v="1275"/>
    <x v="9"/>
    <n v="3132.63"/>
    <x v="0"/>
    <x v="0"/>
    <s v="USD"/>
    <n v="1251777600"/>
    <n v="1247504047"/>
    <b v="1"/>
    <x v="32"/>
    <b v="1"/>
    <s v="music/rock"/>
    <n v="104"/>
    <n v="46.07"/>
    <x v="4"/>
    <x v="11"/>
    <x v="1276"/>
    <d v="2009-09-01T04:00:00"/>
    <x v="8"/>
  </r>
  <r>
    <n v="1277"/>
    <s v="HELP NATE HENRY MAKE AN ALBUM"/>
    <x v="1276"/>
    <x v="36"/>
    <n v="15918.65"/>
    <x v="0"/>
    <x v="0"/>
    <s v="USD"/>
    <n v="1346765347"/>
    <n v="1343741347"/>
    <b v="1"/>
    <x v="286"/>
    <b v="1"/>
    <s v="music/rock"/>
    <n v="106"/>
    <n v="38.54"/>
    <x v="4"/>
    <x v="11"/>
    <x v="1277"/>
    <d v="2012-09-04T13:29:07"/>
    <x v="5"/>
  </r>
  <r>
    <n v="1278"/>
    <s v="Jay Gonzalez presents &quot;The Bitter Suite&quot;"/>
    <x v="1277"/>
    <x v="115"/>
    <n v="10071"/>
    <x v="0"/>
    <x v="0"/>
    <s v="USD"/>
    <n v="1403661600"/>
    <n v="1401196766"/>
    <b v="1"/>
    <x v="245"/>
    <b v="1"/>
    <s v="music/rock"/>
    <n v="155"/>
    <n v="53.01"/>
    <x v="4"/>
    <x v="11"/>
    <x v="1278"/>
    <d v="2014-06-25T02:00:00"/>
    <x v="3"/>
  </r>
  <r>
    <n v="1279"/>
    <s v="Making the Next Traveling Suitcase Album"/>
    <x v="1278"/>
    <x v="235"/>
    <n v="13864.17"/>
    <x v="0"/>
    <x v="0"/>
    <s v="USD"/>
    <n v="1395624170"/>
    <n v="1392171770"/>
    <b v="1"/>
    <x v="143"/>
    <b v="1"/>
    <s v="music/rock"/>
    <n v="111"/>
    <n v="73.36"/>
    <x v="4"/>
    <x v="11"/>
    <x v="1279"/>
    <d v="2014-03-24T01:22:50"/>
    <x v="3"/>
  </r>
  <r>
    <n v="1280"/>
    <s v="Nothing More's New Album"/>
    <x v="1279"/>
    <x v="36"/>
    <n v="16636.78"/>
    <x v="0"/>
    <x v="0"/>
    <s v="USD"/>
    <n v="1299003054"/>
    <n v="1291227054"/>
    <b v="1"/>
    <x v="208"/>
    <b v="1"/>
    <s v="music/rock"/>
    <n v="111"/>
    <n v="127.98"/>
    <x v="4"/>
    <x v="11"/>
    <x v="1280"/>
    <d v="2011-03-01T18:10:54"/>
    <x v="7"/>
  </r>
  <r>
    <n v="1281"/>
    <s v="&quot;Laser Beretta&quot;"/>
    <x v="1280"/>
    <x v="39"/>
    <n v="7750"/>
    <x v="0"/>
    <x v="0"/>
    <s v="USD"/>
    <n v="1375033836"/>
    <n v="1373305836"/>
    <b v="1"/>
    <x v="142"/>
    <b v="1"/>
    <s v="music/rock"/>
    <n v="111"/>
    <n v="104.73"/>
    <x v="4"/>
    <x v="11"/>
    <x v="1281"/>
    <d v="2013-07-28T17:50:36"/>
    <x v="4"/>
  </r>
  <r>
    <n v="1282"/>
    <s v="Natalie York presents: &quot;PROMISES&quot;"/>
    <x v="1281"/>
    <x v="36"/>
    <n v="18542"/>
    <x v="0"/>
    <x v="0"/>
    <s v="USD"/>
    <n v="1386565140"/>
    <n v="1383909855"/>
    <b v="1"/>
    <x v="220"/>
    <b v="1"/>
    <s v="music/rock"/>
    <n v="124"/>
    <n v="67.67"/>
    <x v="4"/>
    <x v="11"/>
    <x v="1282"/>
    <d v="2013-12-09T04:59:00"/>
    <x v="4"/>
  </r>
  <r>
    <n v="1283"/>
    <s v="Sketching In Stereo 3rd Album!"/>
    <x v="1282"/>
    <x v="28"/>
    <n v="2110.5"/>
    <x v="0"/>
    <x v="0"/>
    <s v="USD"/>
    <n v="1362974400"/>
    <n v="1360948389"/>
    <b v="1"/>
    <x v="19"/>
    <b v="1"/>
    <s v="music/rock"/>
    <n v="211"/>
    <n v="95.93"/>
    <x v="4"/>
    <x v="11"/>
    <x v="1283"/>
    <d v="2013-03-11T04:00:00"/>
    <x v="4"/>
  </r>
  <r>
    <n v="1284"/>
    <s v="Free Jujube Brown NYC Performance"/>
    <x v="1283"/>
    <x v="13"/>
    <n v="2020"/>
    <x v="0"/>
    <x v="0"/>
    <s v="USD"/>
    <n v="1483203540"/>
    <n v="1481175482"/>
    <b v="0"/>
    <x v="162"/>
    <b v="1"/>
    <s v="theater/plays"/>
    <n v="101"/>
    <n v="65.16"/>
    <x v="1"/>
    <x v="6"/>
    <x v="1284"/>
    <d v="2016-12-31T16:59:00"/>
    <x v="2"/>
  </r>
  <r>
    <n v="1285"/>
    <s v="We just keep going"/>
    <x v="1284"/>
    <x v="13"/>
    <n v="2033"/>
    <x v="0"/>
    <x v="1"/>
    <s v="GBP"/>
    <n v="1434808775"/>
    <n v="1433512775"/>
    <b v="0"/>
    <x v="287"/>
    <b v="1"/>
    <s v="theater/plays"/>
    <n v="102"/>
    <n v="32.270000000000003"/>
    <x v="1"/>
    <x v="6"/>
    <x v="1285"/>
    <d v="2015-06-20T13:59:35"/>
    <x v="0"/>
  </r>
  <r>
    <n v="1286"/>
    <s v="The Diary of a Nobody"/>
    <x v="1285"/>
    <x v="15"/>
    <n v="1625"/>
    <x v="0"/>
    <x v="1"/>
    <s v="GBP"/>
    <n v="1424181600"/>
    <n v="1423041227"/>
    <b v="0"/>
    <x v="9"/>
    <b v="1"/>
    <s v="theater/plays"/>
    <n v="108"/>
    <n v="81.25"/>
    <x v="1"/>
    <x v="6"/>
    <x v="1286"/>
    <d v="2015-02-17T14:00:00"/>
    <x v="0"/>
  </r>
  <r>
    <n v="1287"/>
    <s v="Sweeney Todd: The Panto at the Edinburgh Fringe!"/>
    <x v="1286"/>
    <x v="49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x v="1287"/>
    <x v="23"/>
    <n v="4018"/>
    <x v="0"/>
    <x v="0"/>
    <s v="USD"/>
    <n v="1470801600"/>
    <n v="1468122163"/>
    <b v="0"/>
    <x v="42"/>
    <b v="1"/>
    <s v="theater/plays"/>
    <n v="100"/>
    <n v="65.87"/>
    <x v="1"/>
    <x v="6"/>
    <x v="1288"/>
    <d v="2016-08-10T04:00:00"/>
    <x v="2"/>
  </r>
  <r>
    <n v="1289"/>
    <s v="No Brains for Dinner"/>
    <x v="1288"/>
    <x v="15"/>
    <n v="1876"/>
    <x v="0"/>
    <x v="0"/>
    <s v="USD"/>
    <n v="1483499645"/>
    <n v="1480907645"/>
    <b v="0"/>
    <x v="47"/>
    <b v="1"/>
    <s v="theater/plays"/>
    <n v="125"/>
    <n v="36.08"/>
    <x v="1"/>
    <x v="6"/>
    <x v="1289"/>
    <d v="2017-01-04T03:14:05"/>
    <x v="2"/>
  </r>
  <r>
    <n v="1290"/>
    <s v="I Died... I Came Back, ... Whatever"/>
    <x v="1289"/>
    <x v="8"/>
    <n v="3800"/>
    <x v="0"/>
    <x v="0"/>
    <s v="USD"/>
    <n v="1429772340"/>
    <n v="1427121931"/>
    <b v="0"/>
    <x v="48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x v="1290"/>
    <x v="9"/>
    <n v="4371"/>
    <x v="0"/>
    <x v="0"/>
    <s v="USD"/>
    <n v="1428390000"/>
    <n v="1425224391"/>
    <b v="0"/>
    <x v="288"/>
    <b v="1"/>
    <s v="theater/plays"/>
    <n v="146"/>
    <n v="104.07"/>
    <x v="1"/>
    <x v="6"/>
    <x v="1291"/>
    <d v="2015-04-07T07:00:00"/>
    <x v="0"/>
  </r>
  <r>
    <n v="1292"/>
    <s v="Season Scandinavia"/>
    <x v="1291"/>
    <x v="180"/>
    <n v="1870"/>
    <x v="0"/>
    <x v="1"/>
    <s v="GBP"/>
    <n v="1444172340"/>
    <n v="1441822828"/>
    <b v="0"/>
    <x v="47"/>
    <b v="1"/>
    <s v="theater/plays"/>
    <n v="110"/>
    <n v="35.96"/>
    <x v="1"/>
    <x v="6"/>
    <x v="1292"/>
    <d v="2015-10-06T22:59:00"/>
    <x v="0"/>
  </r>
  <r>
    <n v="1293"/>
    <s v="WORSE THAN TIGERS"/>
    <x v="1292"/>
    <x v="36"/>
    <n v="15335"/>
    <x v="0"/>
    <x v="0"/>
    <s v="USD"/>
    <n v="1447523371"/>
    <n v="1444927771"/>
    <b v="0"/>
    <x v="148"/>
    <b v="1"/>
    <s v="theater/plays"/>
    <n v="102"/>
    <n v="127.79"/>
    <x v="1"/>
    <x v="6"/>
    <x v="1293"/>
    <d v="2015-11-14T17:49:31"/>
    <x v="0"/>
  </r>
  <r>
    <n v="1294"/>
    <s v="HELMER'S LOO"/>
    <x v="1293"/>
    <x v="2"/>
    <n v="610"/>
    <x v="0"/>
    <x v="1"/>
    <s v="GBP"/>
    <n v="1445252400"/>
    <n v="1443696797"/>
    <b v="0"/>
    <x v="19"/>
    <b v="1"/>
    <s v="theater/plays"/>
    <n v="122"/>
    <n v="27.73"/>
    <x v="1"/>
    <x v="6"/>
    <x v="1294"/>
    <d v="2015-10-19T11:00:00"/>
    <x v="0"/>
  </r>
  <r>
    <n v="1295"/>
    <s v="Misfits of London: The Gin Chronicles"/>
    <x v="1294"/>
    <x v="30"/>
    <n v="2549"/>
    <x v="0"/>
    <x v="1"/>
    <s v="GBP"/>
    <n v="1438189200"/>
    <n v="1435585497"/>
    <b v="0"/>
    <x v="31"/>
    <b v="1"/>
    <s v="theater/plays"/>
    <n v="102"/>
    <n v="39.83"/>
    <x v="1"/>
    <x v="6"/>
    <x v="1295"/>
    <d v="2015-07-29T17:00:00"/>
    <x v="0"/>
  </r>
  <r>
    <n v="1296"/>
    <s v="Quirky Bird Theatre's Young Actors on Tour"/>
    <x v="1295"/>
    <x v="16"/>
    <n v="1200"/>
    <x v="0"/>
    <x v="1"/>
    <s v="GBP"/>
    <n v="1457914373"/>
    <n v="1456189973"/>
    <b v="0"/>
    <x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x v="1296"/>
    <x v="22"/>
    <n v="21905"/>
    <x v="0"/>
    <x v="0"/>
    <s v="USD"/>
    <n v="1462125358"/>
    <n v="1459533358"/>
    <b v="0"/>
    <x v="146"/>
    <b v="1"/>
    <s v="theater/plays"/>
    <n v="110"/>
    <n v="92.04"/>
    <x v="1"/>
    <x v="6"/>
    <x v="1297"/>
    <d v="2016-05-01T17:55:58"/>
    <x v="2"/>
  </r>
  <r>
    <n v="1298"/>
    <s v="Dinosaur Dreams"/>
    <x v="1297"/>
    <x v="13"/>
    <n v="2093"/>
    <x v="0"/>
    <x v="1"/>
    <s v="GBP"/>
    <n v="1461860432"/>
    <n v="1459268432"/>
    <b v="0"/>
    <x v="51"/>
    <b v="1"/>
    <s v="theater/plays"/>
    <n v="105"/>
    <n v="63.42"/>
    <x v="1"/>
    <x v="6"/>
    <x v="1298"/>
    <d v="2016-04-28T16:20:32"/>
    <x v="2"/>
  </r>
  <r>
    <n v="1299"/>
    <s v="The (out)Siders Project"/>
    <x v="1298"/>
    <x v="8"/>
    <n v="4340"/>
    <x v="0"/>
    <x v="0"/>
    <s v="USD"/>
    <n v="1436902359"/>
    <n v="1434310359"/>
    <b v="0"/>
    <x v="58"/>
    <b v="1"/>
    <s v="theater/plays"/>
    <n v="124"/>
    <n v="135.63"/>
    <x v="1"/>
    <x v="6"/>
    <x v="1299"/>
    <d v="2015-07-14T19:32:39"/>
    <x v="0"/>
  </r>
  <r>
    <n v="1300"/>
    <s v="Before The Lights Go Up"/>
    <x v="1299"/>
    <x v="9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  <x v="2"/>
  </r>
  <r>
    <n v="1301"/>
    <s v="the dreamer examines his pillow"/>
    <x v="1300"/>
    <x v="13"/>
    <n v="2055"/>
    <x v="0"/>
    <x v="0"/>
    <s v="USD"/>
    <n v="1437447600"/>
    <n v="1436551178"/>
    <b v="0"/>
    <x v="60"/>
    <b v="1"/>
    <s v="theater/plays"/>
    <n v="103"/>
    <n v="70.86"/>
    <x v="1"/>
    <x v="6"/>
    <x v="1301"/>
    <d v="2015-07-21T03:00:00"/>
    <x v="0"/>
  </r>
  <r>
    <n v="1302"/>
    <s v="Help bring Boys of a Certain Age back to NYC!"/>
    <x v="1301"/>
    <x v="3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  <x v="2"/>
  </r>
  <r>
    <n v="1303"/>
    <s v="Forward Arena Theatre Company: Summer Season"/>
    <x v="1302"/>
    <x v="8"/>
    <n v="4559.13"/>
    <x v="0"/>
    <x v="1"/>
    <s v="GBP"/>
    <n v="1469962800"/>
    <n v="1468578920"/>
    <b v="0"/>
    <x v="52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x v="1303"/>
    <x v="79"/>
    <n v="15851"/>
    <x v="1"/>
    <x v="1"/>
    <s v="GBP"/>
    <n v="1489376405"/>
    <n v="1484196005"/>
    <b v="0"/>
    <x v="201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x v="1304"/>
    <x v="11"/>
    <n v="7793"/>
    <x v="1"/>
    <x v="0"/>
    <s v="USD"/>
    <n v="1469122200"/>
    <n v="1466611108"/>
    <b v="0"/>
    <x v="48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x v="1305"/>
    <x v="74"/>
    <n v="71771"/>
    <x v="1"/>
    <x v="0"/>
    <s v="USD"/>
    <n v="1417690734"/>
    <n v="1415098734"/>
    <b v="0"/>
    <x v="289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x v="1306"/>
    <x v="63"/>
    <n v="5757"/>
    <x v="1"/>
    <x v="0"/>
    <s v="USD"/>
    <n v="1455710679"/>
    <n v="1453118679"/>
    <b v="0"/>
    <x v="43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x v="1307"/>
    <x v="3"/>
    <n v="1136"/>
    <x v="1"/>
    <x v="0"/>
    <s v="USD"/>
    <n v="1475937812"/>
    <n v="1472481812"/>
    <b v="0"/>
    <x v="44"/>
    <b v="0"/>
    <s v="technology/wearables"/>
    <n v="11"/>
    <n v="29.89"/>
    <x v="2"/>
    <x v="8"/>
    <x v="1308"/>
    <d v="2016-10-08T14:43:32"/>
    <x v="2"/>
  </r>
  <r>
    <n v="1309"/>
    <s v="CORE : Roam (Canceled)"/>
    <x v="1308"/>
    <x v="236"/>
    <n v="12879"/>
    <x v="1"/>
    <x v="0"/>
    <s v="USD"/>
    <n v="1444943468"/>
    <n v="1441919468"/>
    <b v="0"/>
    <x v="2"/>
    <b v="0"/>
    <s v="technology/wearables"/>
    <n v="112"/>
    <n v="367.97"/>
    <x v="2"/>
    <x v="8"/>
    <x v="1309"/>
    <d v="2015-10-15T21:11:08"/>
    <x v="0"/>
  </r>
  <r>
    <n v="1310"/>
    <s v="k5-jkt.by kiger (Canceled)"/>
    <x v="1309"/>
    <x v="22"/>
    <n v="3100"/>
    <x v="1"/>
    <x v="0"/>
    <s v="USD"/>
    <n v="1471622450"/>
    <n v="1467734450"/>
    <b v="0"/>
    <x v="5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x v="1310"/>
    <x v="65"/>
    <n v="80070"/>
    <x v="1"/>
    <x v="0"/>
    <s v="USD"/>
    <n v="1480536919"/>
    <n v="1477509319"/>
    <b v="0"/>
    <x v="61"/>
    <b v="0"/>
    <s v="technology/wearables"/>
    <n v="32"/>
    <n v="800.7"/>
    <x v="2"/>
    <x v="8"/>
    <x v="1311"/>
    <d v="2016-11-30T20:15:19"/>
    <x v="2"/>
  </r>
  <r>
    <n v="1312"/>
    <s v="GoSolo Hat for GoPro (Canceled)"/>
    <x v="1311"/>
    <x v="210"/>
    <n v="28"/>
    <x v="1"/>
    <x v="0"/>
    <s v="USD"/>
    <n v="1429375922"/>
    <n v="1426783922"/>
    <b v="0"/>
    <x v="29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x v="1312"/>
    <x v="79"/>
    <n v="12446"/>
    <x v="1"/>
    <x v="0"/>
    <s v="USD"/>
    <n v="1457024514"/>
    <n v="1454432514"/>
    <b v="0"/>
    <x v="259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x v="664"/>
    <x v="237"/>
    <n v="2028"/>
    <x v="1"/>
    <x v="0"/>
    <s v="USD"/>
    <n v="1477065860"/>
    <n v="1471881860"/>
    <b v="0"/>
    <x v="202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x v="1313"/>
    <x v="57"/>
    <n v="40404"/>
    <x v="1"/>
    <x v="0"/>
    <s v="USD"/>
    <n v="1446771600"/>
    <n v="1443700648"/>
    <b v="0"/>
    <x v="290"/>
    <b v="0"/>
    <s v="technology/wearables"/>
    <n v="40"/>
    <n v="162.91999999999999"/>
    <x v="2"/>
    <x v="8"/>
    <x v="1315"/>
    <d v="2015-11-06T01:00:00"/>
    <x v="0"/>
  </r>
  <r>
    <n v="1316"/>
    <s v="Future Belt (Canceled)"/>
    <x v="1314"/>
    <x v="96"/>
    <n v="1"/>
    <x v="1"/>
    <x v="0"/>
    <s v="USD"/>
    <n v="1456700709"/>
    <n v="1453676709"/>
    <b v="0"/>
    <x v="29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x v="1315"/>
    <x v="61"/>
    <n v="11467"/>
    <x v="1"/>
    <x v="8"/>
    <s v="DKK"/>
    <n v="1469109600"/>
    <n v="1464586746"/>
    <b v="0"/>
    <x v="10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x v="1316"/>
    <x v="79"/>
    <n v="6130"/>
    <x v="1"/>
    <x v="0"/>
    <s v="USD"/>
    <n v="1420938172"/>
    <n v="1418346172"/>
    <b v="0"/>
    <x v="125"/>
    <b v="0"/>
    <s v="technology/wearables"/>
    <n v="15"/>
    <n v="45.41"/>
    <x v="2"/>
    <x v="8"/>
    <x v="1318"/>
    <d v="2015-01-11T01:02:52"/>
    <x v="3"/>
  </r>
  <r>
    <n v="1319"/>
    <s v="Pixel Shades by R A V E Z (Canceled)"/>
    <x v="1317"/>
    <x v="238"/>
    <n v="876"/>
    <x v="1"/>
    <x v="1"/>
    <s v="GBP"/>
    <n v="1405094400"/>
    <n v="1403810965"/>
    <b v="0"/>
    <x v="82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x v="1318"/>
    <x v="57"/>
    <n v="503"/>
    <x v="1"/>
    <x v="9"/>
    <s v="EUR"/>
    <n v="1483138800"/>
    <n v="1480610046"/>
    <b v="0"/>
    <x v="8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x v="1319"/>
    <x v="239"/>
    <n v="6019"/>
    <x v="1"/>
    <x v="11"/>
    <s v="SEK"/>
    <n v="1482515937"/>
    <n v="1479923937"/>
    <b v="0"/>
    <x v="63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x v="1320"/>
    <x v="19"/>
    <n v="106"/>
    <x v="1"/>
    <x v="1"/>
    <s v="GBP"/>
    <n v="1432223125"/>
    <n v="1429631125"/>
    <b v="0"/>
    <x v="80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x v="1321"/>
    <x v="36"/>
    <n v="1332"/>
    <x v="1"/>
    <x v="0"/>
    <s v="USD"/>
    <n v="1461653700"/>
    <n v="1458665146"/>
    <b v="0"/>
    <x v="3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x v="1322"/>
    <x v="63"/>
    <n v="4920"/>
    <x v="1"/>
    <x v="0"/>
    <s v="USD"/>
    <n v="1476371552"/>
    <n v="1473779552"/>
    <b v="0"/>
    <x v="24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x v="1323"/>
    <x v="22"/>
    <n v="486"/>
    <x v="1"/>
    <x v="0"/>
    <s v="USD"/>
    <n v="1483063435"/>
    <n v="1480471435"/>
    <b v="0"/>
    <x v="22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x v="1324"/>
    <x v="57"/>
    <n v="1130"/>
    <x v="1"/>
    <x v="0"/>
    <s v="USD"/>
    <n v="1421348428"/>
    <n v="1417460428"/>
    <b v="0"/>
    <x v="202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x v="1325"/>
    <x v="240"/>
    <n v="1705"/>
    <x v="1"/>
    <x v="0"/>
    <s v="USD"/>
    <n v="1432916235"/>
    <n v="1430324235"/>
    <b v="0"/>
    <x v="14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x v="1326"/>
    <x v="96"/>
    <n v="1748"/>
    <x v="1"/>
    <x v="0"/>
    <s v="USD"/>
    <n v="1476458734"/>
    <n v="1472570734"/>
    <b v="0"/>
    <x v="41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x v="1327"/>
    <x v="63"/>
    <n v="408"/>
    <x v="1"/>
    <x v="0"/>
    <s v="USD"/>
    <n v="1417501145"/>
    <n v="1414041545"/>
    <b v="0"/>
    <x v="82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x v="1328"/>
    <x v="19"/>
    <n v="7873"/>
    <x v="1"/>
    <x v="0"/>
    <s v="USD"/>
    <n v="1467432000"/>
    <n v="1464763109"/>
    <b v="0"/>
    <x v="133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x v="1329"/>
    <x v="65"/>
    <n v="3417"/>
    <x v="1"/>
    <x v="0"/>
    <s v="USD"/>
    <n v="1471435554"/>
    <n v="1468843554"/>
    <b v="0"/>
    <x v="69"/>
    <b v="0"/>
    <s v="technology/wearables"/>
    <n v="1"/>
    <n v="100.5"/>
    <x v="2"/>
    <x v="8"/>
    <x v="1331"/>
    <d v="2016-08-17T12:05:54"/>
    <x v="2"/>
  </r>
  <r>
    <n v="1332"/>
    <s v="Belt with Legs Invention (Canceled)"/>
    <x v="1330"/>
    <x v="241"/>
    <n v="0"/>
    <x v="1"/>
    <x v="16"/>
    <s v="CHF"/>
    <n v="1485480408"/>
    <n v="1482888408"/>
    <b v="0"/>
    <x v="78"/>
    <b v="0"/>
    <s v="technology/wearables"/>
    <n v="0"/>
    <n v="0"/>
    <x v="2"/>
    <x v="8"/>
    <x v="1332"/>
    <d v="2017-01-27T01:26:48"/>
    <x v="2"/>
  </r>
  <r>
    <n v="1333"/>
    <s v="Bio Hazard Suit for Everyman (Canceled)"/>
    <x v="1331"/>
    <x v="30"/>
    <n v="0"/>
    <x v="1"/>
    <x v="2"/>
    <s v="AUD"/>
    <n v="1405478025"/>
    <n v="1402886025"/>
    <b v="0"/>
    <x v="78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x v="1332"/>
    <x v="242"/>
    <n v="14303"/>
    <x v="1"/>
    <x v="0"/>
    <s v="USD"/>
    <n v="1457721287"/>
    <n v="1455129287"/>
    <b v="0"/>
    <x v="222"/>
    <b v="0"/>
    <s v="technology/wearables"/>
    <n v="11"/>
    <n v="51.82"/>
    <x v="2"/>
    <x v="8"/>
    <x v="1334"/>
    <d v="2016-03-11T18:34:47"/>
    <x v="2"/>
  </r>
  <r>
    <n v="1335"/>
    <s v="UB Fit (Canceled)"/>
    <x v="1333"/>
    <x v="31"/>
    <n v="4940"/>
    <x v="1"/>
    <x v="0"/>
    <s v="USD"/>
    <n v="1449354502"/>
    <n v="1446762502"/>
    <b v="0"/>
    <x v="38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x v="1334"/>
    <x v="57"/>
    <n v="84947"/>
    <x v="1"/>
    <x v="0"/>
    <s v="USD"/>
    <n v="1418849028"/>
    <n v="1415825028"/>
    <b v="0"/>
    <x v="291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x v="1335"/>
    <x v="63"/>
    <n v="24691"/>
    <x v="1"/>
    <x v="0"/>
    <s v="USD"/>
    <n v="1488549079"/>
    <n v="1485957079"/>
    <b v="0"/>
    <x v="205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x v="1336"/>
    <x v="11"/>
    <n v="991"/>
    <x v="1"/>
    <x v="0"/>
    <s v="USD"/>
    <n v="1438543033"/>
    <n v="1435951033"/>
    <b v="0"/>
    <x v="41"/>
    <b v="0"/>
    <s v="technology/wearables"/>
    <n v="3"/>
    <n v="66.069999999999993"/>
    <x v="2"/>
    <x v="8"/>
    <x v="1338"/>
    <d v="2015-08-02T19:17:13"/>
    <x v="0"/>
  </r>
  <r>
    <n v="1339"/>
    <s v="Linkoo (Canceled)"/>
    <x v="1337"/>
    <x v="63"/>
    <n v="3317"/>
    <x v="1"/>
    <x v="0"/>
    <s v="USD"/>
    <n v="1418056315"/>
    <n v="1414164715"/>
    <b v="0"/>
    <x v="77"/>
    <b v="0"/>
    <s v="technology/wearables"/>
    <n v="7"/>
    <n v="89.65"/>
    <x v="2"/>
    <x v="8"/>
    <x v="1339"/>
    <d v="2014-12-08T16:31:55"/>
    <x v="3"/>
  </r>
  <r>
    <n v="1340"/>
    <s v="Glass Designs (Canceled)"/>
    <x v="1338"/>
    <x v="243"/>
    <n v="0"/>
    <x v="1"/>
    <x v="0"/>
    <s v="USD"/>
    <n v="1408112253"/>
    <n v="1405520253"/>
    <b v="0"/>
    <x v="78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x v="1339"/>
    <x v="31"/>
    <n v="17590"/>
    <x v="1"/>
    <x v="1"/>
    <s v="GBP"/>
    <n v="1475333917"/>
    <n v="1472569117"/>
    <b v="0"/>
    <x v="67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x v="1340"/>
    <x v="63"/>
    <n v="100"/>
    <x v="1"/>
    <x v="0"/>
    <s v="USD"/>
    <n v="1437161739"/>
    <n v="1434569739"/>
    <b v="0"/>
    <x v="29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x v="1341"/>
    <x v="63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x v="1342"/>
    <x v="15"/>
    <n v="5666"/>
    <x v="0"/>
    <x v="5"/>
    <s v="CAD"/>
    <n v="1467313039"/>
    <n v="1464807439"/>
    <b v="0"/>
    <x v="237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x v="1343"/>
    <x v="43"/>
    <n v="375"/>
    <x v="0"/>
    <x v="0"/>
    <s v="USD"/>
    <n v="1405366359"/>
    <n v="1402342359"/>
    <b v="0"/>
    <x v="63"/>
    <b v="1"/>
    <s v="publishing/nonfiction"/>
    <n v="125"/>
    <n v="53.57"/>
    <x v="3"/>
    <x v="9"/>
    <x v="1345"/>
    <d v="2014-07-14T19:32:39"/>
    <x v="3"/>
  </r>
  <r>
    <n v="1346"/>
    <s v="Anthology of Stories from LGBT Nepal"/>
    <x v="1344"/>
    <x v="244"/>
    <n v="7219"/>
    <x v="0"/>
    <x v="0"/>
    <s v="USD"/>
    <n v="1372297751"/>
    <n v="1369705751"/>
    <b v="0"/>
    <x v="184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x v="1345"/>
    <x v="30"/>
    <n v="2555"/>
    <x v="0"/>
    <x v="0"/>
    <s v="USD"/>
    <n v="1425741525"/>
    <n v="1423149525"/>
    <b v="0"/>
    <x v="162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x v="1346"/>
    <x v="245"/>
    <n v="5985"/>
    <x v="0"/>
    <x v="0"/>
    <s v="USD"/>
    <n v="1418904533"/>
    <n v="1416485333"/>
    <b v="0"/>
    <x v="55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x v="1347"/>
    <x v="10"/>
    <n v="10210"/>
    <x v="0"/>
    <x v="5"/>
    <s v="CAD"/>
    <n v="1450249140"/>
    <n v="1447055935"/>
    <b v="0"/>
    <x v="293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x v="1348"/>
    <x v="10"/>
    <n v="5202.5"/>
    <x v="0"/>
    <x v="0"/>
    <s v="USD"/>
    <n v="1451089134"/>
    <n v="1448497134"/>
    <b v="0"/>
    <x v="76"/>
    <b v="1"/>
    <s v="publishing/nonfiction"/>
    <n v="104"/>
    <n v="66.7"/>
    <x v="3"/>
    <x v="9"/>
    <x v="1350"/>
    <d v="2015-12-26T00:18:54"/>
    <x v="0"/>
  </r>
  <r>
    <n v="1351"/>
    <s v="Purpose: Your Journey To Find Meaning"/>
    <x v="1349"/>
    <x v="22"/>
    <n v="20253"/>
    <x v="0"/>
    <x v="0"/>
    <s v="USD"/>
    <n v="1455299144"/>
    <n v="1452707144"/>
    <b v="0"/>
    <x v="148"/>
    <b v="1"/>
    <s v="publishing/nonfiction"/>
    <n v="101"/>
    <n v="168.78"/>
    <x v="3"/>
    <x v="9"/>
    <x v="1351"/>
    <d v="2016-02-12T17:45:44"/>
    <x v="2"/>
  </r>
  <r>
    <n v="1352"/>
    <s v="Will's SmileBook Project"/>
    <x v="1350"/>
    <x v="3"/>
    <n v="13614"/>
    <x v="0"/>
    <x v="0"/>
    <s v="USD"/>
    <n v="1441425540"/>
    <n v="1436968366"/>
    <b v="0"/>
    <x v="294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x v="1351"/>
    <x v="28"/>
    <n v="1336"/>
    <x v="0"/>
    <x v="0"/>
    <s v="USD"/>
    <n v="1362960000"/>
    <n v="1359946188"/>
    <b v="0"/>
    <x v="288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x v="1352"/>
    <x v="38"/>
    <n v="1563"/>
    <x v="0"/>
    <x v="1"/>
    <s v="GBP"/>
    <n v="1465672979"/>
    <n v="1463080979"/>
    <b v="0"/>
    <x v="31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x v="1353"/>
    <x v="30"/>
    <n v="3067"/>
    <x v="0"/>
    <x v="1"/>
    <s v="GBP"/>
    <n v="1354269600"/>
    <n v="1351663605"/>
    <b v="0"/>
    <x v="212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x v="1354"/>
    <x v="104"/>
    <n v="6215.56"/>
    <x v="0"/>
    <x v="0"/>
    <s v="USD"/>
    <n v="1372985760"/>
    <n v="1370393760"/>
    <b v="0"/>
    <x v="45"/>
    <b v="1"/>
    <s v="publishing/nonfiction"/>
    <n v="183"/>
    <n v="71.44"/>
    <x v="3"/>
    <x v="9"/>
    <x v="1356"/>
    <d v="2013-07-05T00:56:00"/>
    <x v="4"/>
  </r>
  <r>
    <n v="1357"/>
    <s v="Becoming Alicia"/>
    <x v="1355"/>
    <x v="13"/>
    <n v="2506"/>
    <x v="0"/>
    <x v="0"/>
    <s v="USD"/>
    <n v="1362117540"/>
    <n v="1359587137"/>
    <b v="0"/>
    <x v="71"/>
    <b v="1"/>
    <s v="publishing/nonfiction"/>
    <n v="125"/>
    <n v="38.549999999999997"/>
    <x v="3"/>
    <x v="9"/>
    <x v="1357"/>
    <d v="2013-03-01T05:59:00"/>
    <x v="4"/>
  </r>
  <r>
    <n v="1358"/>
    <s v="The Masada Story Project"/>
    <x v="1356"/>
    <x v="9"/>
    <n v="3350"/>
    <x v="0"/>
    <x v="0"/>
    <s v="USD"/>
    <n v="1309009323"/>
    <n v="1306417323"/>
    <b v="0"/>
    <x v="72"/>
    <b v="1"/>
    <s v="publishing/nonfiction"/>
    <n v="112"/>
    <n v="68.37"/>
    <x v="3"/>
    <x v="9"/>
    <x v="1358"/>
    <d v="2011-06-25T13:42:03"/>
    <x v="6"/>
  </r>
  <r>
    <n v="1359"/>
    <s v="UnConventional - Worldcon 2011 Research"/>
    <x v="1357"/>
    <x v="246"/>
    <n v="764"/>
    <x v="0"/>
    <x v="0"/>
    <s v="USD"/>
    <n v="1309980790"/>
    <n v="1304623990"/>
    <b v="0"/>
    <x v="10"/>
    <b v="1"/>
    <s v="publishing/nonfiction"/>
    <n v="116"/>
    <n v="40.21"/>
    <x v="3"/>
    <x v="9"/>
    <x v="1359"/>
    <d v="2011-07-06T19:33:10"/>
    <x v="6"/>
  </r>
  <r>
    <n v="1360"/>
    <s v="So Bad, It's Good! - A Book of Bad Movies"/>
    <x v="1358"/>
    <x v="15"/>
    <n v="2598"/>
    <x v="0"/>
    <x v="0"/>
    <s v="USD"/>
    <n v="1343943420"/>
    <n v="1341524220"/>
    <b v="0"/>
    <x v="75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x v="1359"/>
    <x v="12"/>
    <n v="7559"/>
    <x v="0"/>
    <x v="1"/>
    <s v="GBP"/>
    <n v="1403370772"/>
    <n v="1400778772"/>
    <b v="0"/>
    <x v="295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x v="1360"/>
    <x v="28"/>
    <n v="1091"/>
    <x v="0"/>
    <x v="0"/>
    <s v="USD"/>
    <n v="1378592731"/>
    <n v="1373408731"/>
    <b v="0"/>
    <x v="20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x v="1361"/>
    <x v="48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x v="1362"/>
    <x v="247"/>
    <n v="49830"/>
    <x v="0"/>
    <x v="8"/>
    <s v="DKK"/>
    <n v="1420648906"/>
    <n v="1415464906"/>
    <b v="0"/>
    <x v="296"/>
    <b v="1"/>
    <s v="music/rock"/>
    <n v="119"/>
    <n v="346.04"/>
    <x v="4"/>
    <x v="11"/>
    <x v="1364"/>
    <d v="2015-01-07T16:41:46"/>
    <x v="3"/>
  </r>
  <r>
    <n v="1365"/>
    <s v="MYFEVER's First Studio EP &quot;See The Light&quot;"/>
    <x v="1363"/>
    <x v="51"/>
    <n v="7520"/>
    <x v="0"/>
    <x v="0"/>
    <s v="USD"/>
    <n v="1426523752"/>
    <n v="1423935352"/>
    <b v="0"/>
    <x v="297"/>
    <b v="1"/>
    <s v="music/rock"/>
    <n v="100"/>
    <n v="81.739999999999995"/>
    <x v="4"/>
    <x v="11"/>
    <x v="1365"/>
    <d v="2015-03-16T16:35:52"/>
    <x v="0"/>
  </r>
  <r>
    <n v="1366"/>
    <s v="Kick It! A Tribute to the A.K.s"/>
    <x v="1364"/>
    <x v="51"/>
    <n v="9486.69"/>
    <x v="0"/>
    <x v="0"/>
    <s v="USD"/>
    <n v="1417049663"/>
    <n v="1413158063"/>
    <b v="0"/>
    <x v="206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x v="1365"/>
    <x v="10"/>
    <n v="5713"/>
    <x v="0"/>
    <x v="0"/>
    <s v="USD"/>
    <n v="1447463050"/>
    <n v="1444867450"/>
    <b v="0"/>
    <x v="240"/>
    <b v="1"/>
    <s v="music/rock"/>
    <n v="114"/>
    <n v="63.48"/>
    <x v="4"/>
    <x v="11"/>
    <x v="1367"/>
    <d v="2015-11-14T01:04:10"/>
    <x v="0"/>
  </r>
  <r>
    <n v="1368"/>
    <s v="Saturate &quot; The Separation Effect &quot; CD"/>
    <x v="1366"/>
    <x v="10"/>
    <n v="5535"/>
    <x v="0"/>
    <x v="0"/>
    <s v="USD"/>
    <n v="1434342894"/>
    <n v="1432269294"/>
    <b v="0"/>
    <x v="45"/>
    <b v="1"/>
    <s v="music/rock"/>
    <n v="111"/>
    <n v="63.62"/>
    <x v="4"/>
    <x v="11"/>
    <x v="1368"/>
    <d v="2015-06-15T04:34:54"/>
    <x v="0"/>
  </r>
  <r>
    <n v="1369"/>
    <s v="FEEL BETTER: Derek Fawcett's solo, full-length debut"/>
    <x v="1367"/>
    <x v="248"/>
    <n v="34090.629999999997"/>
    <x v="0"/>
    <x v="0"/>
    <s v="USD"/>
    <n v="1397225746"/>
    <n v="1394633746"/>
    <b v="0"/>
    <x v="298"/>
    <b v="1"/>
    <s v="music/rock"/>
    <n v="105"/>
    <n v="83.97"/>
    <x v="4"/>
    <x v="11"/>
    <x v="1369"/>
    <d v="2014-04-11T14:15:46"/>
    <x v="3"/>
  </r>
  <r>
    <n v="1370"/>
    <s v="Food On You presents Baby's First Parental Advisory"/>
    <x v="1368"/>
    <x v="15"/>
    <n v="1555"/>
    <x v="0"/>
    <x v="0"/>
    <s v="USD"/>
    <n v="1381881890"/>
    <n v="1380585890"/>
    <b v="0"/>
    <x v="9"/>
    <b v="1"/>
    <s v="music/rock"/>
    <n v="104"/>
    <n v="77.75"/>
    <x v="4"/>
    <x v="11"/>
    <x v="1370"/>
    <d v="2013-10-16T00:04:50"/>
    <x v="4"/>
  </r>
  <r>
    <n v="1371"/>
    <s v="The Defiant Tour Documentary with LoNero"/>
    <x v="1369"/>
    <x v="249"/>
    <n v="7495"/>
    <x v="0"/>
    <x v="0"/>
    <s v="USD"/>
    <n v="1431022342"/>
    <n v="1428430342"/>
    <b v="0"/>
    <x v="16"/>
    <b v="1"/>
    <s v="music/rock"/>
    <n v="107"/>
    <n v="107.07"/>
    <x v="4"/>
    <x v="11"/>
    <x v="1371"/>
    <d v="2015-05-07T18:12:22"/>
    <x v="0"/>
  </r>
  <r>
    <n v="1372"/>
    <s v="Ted Lukas &amp; the Misled new CD - &quot;FEED&quot;"/>
    <x v="1370"/>
    <x v="2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  <x v="5"/>
  </r>
  <r>
    <n v="1373"/>
    <s v="Broccoli Samurai: Tour Van or Bust!"/>
    <x v="1371"/>
    <x v="3"/>
    <n v="10501"/>
    <x v="0"/>
    <x v="0"/>
    <s v="USD"/>
    <n v="1483138233"/>
    <n v="1480546233"/>
    <b v="0"/>
    <x v="47"/>
    <b v="1"/>
    <s v="music/rock"/>
    <n v="105"/>
    <n v="201.94"/>
    <x v="4"/>
    <x v="11"/>
    <x v="1373"/>
    <d v="2016-12-30T22:50:33"/>
    <x v="2"/>
  </r>
  <r>
    <n v="1374"/>
    <s v="Sisters of Murphyâ€™s full-length album"/>
    <x v="1372"/>
    <x v="15"/>
    <n v="2842"/>
    <x v="0"/>
    <x v="0"/>
    <s v="USD"/>
    <n v="1458874388"/>
    <n v="1456285988"/>
    <b v="0"/>
    <x v="3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x v="1373"/>
    <x v="23"/>
    <n v="6853"/>
    <x v="0"/>
    <x v="6"/>
    <s v="EUR"/>
    <n v="1484444119"/>
    <n v="1481852119"/>
    <b v="0"/>
    <x v="280"/>
    <b v="1"/>
    <s v="music/rock"/>
    <n v="171"/>
    <n v="62.87"/>
    <x v="4"/>
    <x v="11"/>
    <x v="1375"/>
    <d v="2017-01-15T01:35:19"/>
    <x v="2"/>
  </r>
  <r>
    <n v="1376"/>
    <s v="Dead Pirates / HIGHMARE LP 2nd pressing"/>
    <x v="1374"/>
    <x v="250"/>
    <n v="9342"/>
    <x v="0"/>
    <x v="1"/>
    <s v="GBP"/>
    <n v="1480784606"/>
    <n v="1478189006"/>
    <b v="0"/>
    <x v="129"/>
    <b v="1"/>
    <s v="music/rock"/>
    <n v="252"/>
    <n v="55.61"/>
    <x v="4"/>
    <x v="11"/>
    <x v="1376"/>
    <d v="2016-12-03T17:03:26"/>
    <x v="2"/>
  </r>
  <r>
    <n v="1377"/>
    <s v="Official Debut EP for Stereo Jo"/>
    <x v="1375"/>
    <x v="46"/>
    <n v="1510"/>
    <x v="0"/>
    <x v="0"/>
    <s v="USD"/>
    <n v="1486095060"/>
    <n v="1484198170"/>
    <b v="0"/>
    <x v="162"/>
    <b v="1"/>
    <s v="music/rock"/>
    <n v="116"/>
    <n v="48.71"/>
    <x v="4"/>
    <x v="11"/>
    <x v="1377"/>
    <d v="2017-02-03T04:11:00"/>
    <x v="1"/>
  </r>
  <r>
    <n v="1378"/>
    <s v="SIX BY SEVEN"/>
    <x v="1376"/>
    <x v="13"/>
    <n v="4067"/>
    <x v="0"/>
    <x v="1"/>
    <s v="GBP"/>
    <n v="1470075210"/>
    <n v="1468779210"/>
    <b v="0"/>
    <x v="182"/>
    <b v="1"/>
    <s v="music/rock"/>
    <n v="203"/>
    <n v="30.58"/>
    <x v="4"/>
    <x v="11"/>
    <x v="1378"/>
    <d v="2016-08-01T18:13:30"/>
    <x v="2"/>
  </r>
  <r>
    <n v="1379"/>
    <s v="J. Walter Makes a Record"/>
    <x v="1377"/>
    <x v="3"/>
    <n v="11160"/>
    <x v="0"/>
    <x v="0"/>
    <s v="USD"/>
    <n v="1433504876"/>
    <n v="1430912876"/>
    <b v="0"/>
    <x v="299"/>
    <b v="1"/>
    <s v="music/rock"/>
    <n v="112"/>
    <n v="73.91"/>
    <x v="4"/>
    <x v="11"/>
    <x v="1379"/>
    <d v="2015-06-05T11:47:56"/>
    <x v="0"/>
  </r>
  <r>
    <n v="1380"/>
    <s v="BARNFEST 2015"/>
    <x v="1378"/>
    <x v="251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x v="1379"/>
    <x v="10"/>
    <n v="5355"/>
    <x v="0"/>
    <x v="0"/>
    <s v="USD"/>
    <n v="1482988125"/>
    <n v="1480396125"/>
    <b v="0"/>
    <x v="196"/>
    <b v="1"/>
    <s v="music/rock"/>
    <n v="107"/>
    <n v="73.36"/>
    <x v="4"/>
    <x v="11"/>
    <x v="1381"/>
    <d v="2016-12-29T05:08:45"/>
    <x v="2"/>
  </r>
  <r>
    <n v="1382"/>
    <s v="The Floorwalkers New Album!"/>
    <x v="1380"/>
    <x v="6"/>
    <n v="8349"/>
    <x v="0"/>
    <x v="0"/>
    <s v="USD"/>
    <n v="1367867536"/>
    <n v="1365275536"/>
    <b v="0"/>
    <x v="265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x v="1381"/>
    <x v="41"/>
    <n v="4673"/>
    <x v="0"/>
    <x v="5"/>
    <s v="CAD"/>
    <n v="1482457678"/>
    <n v="1480729678"/>
    <b v="0"/>
    <x v="251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x v="1382"/>
    <x v="8"/>
    <n v="4343"/>
    <x v="0"/>
    <x v="0"/>
    <s v="USD"/>
    <n v="1436117922"/>
    <n v="1433525922"/>
    <b v="0"/>
    <x v="287"/>
    <b v="1"/>
    <s v="music/rock"/>
    <n v="124"/>
    <n v="68.94"/>
    <x v="4"/>
    <x v="11"/>
    <x v="1384"/>
    <d v="2015-07-05T17:38:42"/>
    <x v="0"/>
  </r>
  <r>
    <n v="1385"/>
    <s v="Chi Might Project"/>
    <x v="1383"/>
    <x v="6"/>
    <n v="8832.49"/>
    <x v="0"/>
    <x v="12"/>
    <s v="EUR"/>
    <n v="1461931860"/>
    <n v="1457109121"/>
    <b v="0"/>
    <x v="179"/>
    <b v="1"/>
    <s v="music/rock"/>
    <n v="110"/>
    <n v="65.91"/>
    <x v="4"/>
    <x v="11"/>
    <x v="1385"/>
    <d v="2016-04-29T12:11:00"/>
    <x v="2"/>
  </r>
  <r>
    <n v="1386"/>
    <s v="MALTESE CROSS: The First Album"/>
    <x v="1384"/>
    <x v="44"/>
    <n v="875"/>
    <x v="0"/>
    <x v="0"/>
    <s v="USD"/>
    <n v="1438183889"/>
    <n v="1435591889"/>
    <b v="0"/>
    <x v="25"/>
    <b v="1"/>
    <s v="music/rock"/>
    <n v="219"/>
    <n v="62.5"/>
    <x v="4"/>
    <x v="11"/>
    <x v="1386"/>
    <d v="2015-07-29T15:31:29"/>
    <x v="0"/>
  </r>
  <r>
    <n v="1387"/>
    <s v="FAMILY BUSINESS KICKSTARTER"/>
    <x v="1385"/>
    <x v="23"/>
    <n v="5465"/>
    <x v="0"/>
    <x v="0"/>
    <s v="USD"/>
    <n v="1433305800"/>
    <n v="1430604395"/>
    <b v="0"/>
    <x v="76"/>
    <b v="1"/>
    <s v="music/rock"/>
    <n v="137"/>
    <n v="70.06"/>
    <x v="4"/>
    <x v="11"/>
    <x v="1387"/>
    <d v="2015-06-03T04:30:00"/>
    <x v="0"/>
  </r>
  <r>
    <n v="1388"/>
    <s v="Ghosts of Jupiter: The Great Bright Horses"/>
    <x v="1386"/>
    <x v="10"/>
    <n v="6740.37"/>
    <x v="0"/>
    <x v="0"/>
    <s v="USD"/>
    <n v="1476720840"/>
    <n v="1474469117"/>
    <b v="0"/>
    <x v="300"/>
    <b v="1"/>
    <s v="music/rock"/>
    <n v="135"/>
    <n v="60.18"/>
    <x v="4"/>
    <x v="11"/>
    <x v="1388"/>
    <d v="2016-10-17T16:14:00"/>
    <x v="2"/>
  </r>
  <r>
    <n v="1389"/>
    <s v="Pre-order DANCEHALL's first record!!!"/>
    <x v="1387"/>
    <x v="2"/>
    <n v="727"/>
    <x v="0"/>
    <x v="1"/>
    <s v="GBP"/>
    <n v="1471087957"/>
    <n v="1468495957"/>
    <b v="0"/>
    <x v="69"/>
    <b v="1"/>
    <s v="music/rock"/>
    <n v="145"/>
    <n v="21.38"/>
    <x v="4"/>
    <x v="11"/>
    <x v="1389"/>
    <d v="2016-08-13T11:32:37"/>
    <x v="2"/>
  </r>
  <r>
    <n v="1390"/>
    <s v="New Music Video/Artist Development"/>
    <x v="1388"/>
    <x v="70"/>
    <n v="3055"/>
    <x v="0"/>
    <x v="0"/>
    <s v="USD"/>
    <n v="1430154720"/>
    <n v="1427224606"/>
    <b v="0"/>
    <x v="10"/>
    <b v="1"/>
    <s v="music/rock"/>
    <n v="109"/>
    <n v="160.79"/>
    <x v="4"/>
    <x v="11"/>
    <x v="1390"/>
    <d v="2015-04-27T17:12:00"/>
    <x v="0"/>
  </r>
  <r>
    <n v="1391"/>
    <s v="Rules and Regulations"/>
    <x v="1389"/>
    <x v="2"/>
    <n v="551"/>
    <x v="0"/>
    <x v="0"/>
    <s v="USD"/>
    <n v="1440219540"/>
    <n v="1436369818"/>
    <b v="0"/>
    <x v="62"/>
    <b v="1"/>
    <s v="music/rock"/>
    <n v="110"/>
    <n v="42.38"/>
    <x v="4"/>
    <x v="11"/>
    <x v="1391"/>
    <d v="2015-08-22T04:59:00"/>
    <x v="0"/>
  </r>
  <r>
    <n v="1392"/>
    <s v="Telesomniac's Debut Album"/>
    <x v="1390"/>
    <x v="30"/>
    <n v="2841"/>
    <x v="0"/>
    <x v="0"/>
    <s v="USD"/>
    <n v="1456976586"/>
    <n v="1454298186"/>
    <b v="0"/>
    <x v="201"/>
    <b v="1"/>
    <s v="music/rock"/>
    <n v="114"/>
    <n v="27.32"/>
    <x v="4"/>
    <x v="11"/>
    <x v="1392"/>
    <d v="2016-03-03T03:43:06"/>
    <x v="2"/>
  </r>
  <r>
    <n v="1393"/>
    <s v="WolfHunt | Social Commentary Rock Project"/>
    <x v="1391"/>
    <x v="3"/>
    <n v="10235"/>
    <x v="0"/>
    <x v="0"/>
    <s v="USD"/>
    <n v="1470068523"/>
    <n v="1467476523"/>
    <b v="0"/>
    <x v="47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x v="1392"/>
    <x v="47"/>
    <n v="916"/>
    <x v="0"/>
    <x v="0"/>
    <s v="USD"/>
    <n v="1488337200"/>
    <n v="1484623726"/>
    <b v="0"/>
    <x v="57"/>
    <b v="1"/>
    <s v="music/rock"/>
    <n v="122"/>
    <n v="53.88"/>
    <x v="4"/>
    <x v="11"/>
    <x v="1394"/>
    <d v="2017-03-01T03:00:00"/>
    <x v="1"/>
  </r>
  <r>
    <n v="1395"/>
    <s v="Quiet Oaks Full Length Album"/>
    <x v="1393"/>
    <x v="8"/>
    <n v="3916"/>
    <x v="0"/>
    <x v="0"/>
    <s v="USD"/>
    <n v="1484430481"/>
    <n v="1481838481"/>
    <b v="0"/>
    <x v="141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x v="1394"/>
    <x v="12"/>
    <n v="6438"/>
    <x v="0"/>
    <x v="0"/>
    <s v="USD"/>
    <n v="1423871882"/>
    <n v="1421279882"/>
    <b v="0"/>
    <x v="196"/>
    <b v="1"/>
    <s v="music/rock"/>
    <n v="107"/>
    <n v="88.19"/>
    <x v="4"/>
    <x v="11"/>
    <x v="1396"/>
    <d v="2015-02-13T23:58:02"/>
    <x v="0"/>
  </r>
  <r>
    <n v="1397"/>
    <s v="Halls of the Machine - All Tribal Dignitaries"/>
    <x v="1395"/>
    <x v="3"/>
    <n v="11385"/>
    <x v="0"/>
    <x v="0"/>
    <s v="USD"/>
    <n v="1477603140"/>
    <n v="1475013710"/>
    <b v="0"/>
    <x v="150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x v="1396"/>
    <x v="85"/>
    <n v="4826"/>
    <x v="0"/>
    <x v="0"/>
    <s v="USD"/>
    <n v="1467752334"/>
    <n v="1465160334"/>
    <b v="0"/>
    <x v="71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x v="1397"/>
    <x v="7"/>
    <n v="11353"/>
    <x v="0"/>
    <x v="0"/>
    <s v="USD"/>
    <n v="1412640373"/>
    <n v="1410048373"/>
    <b v="0"/>
    <x v="192"/>
    <b v="1"/>
    <s v="music/rock"/>
    <n v="126"/>
    <n v="61.7"/>
    <x v="4"/>
    <x v="11"/>
    <x v="1399"/>
    <d v="2014-10-07T00:06:13"/>
    <x v="3"/>
  </r>
  <r>
    <n v="1400"/>
    <s v="Stone Kings: From Creation To Devastation"/>
    <x v="1398"/>
    <x v="18"/>
    <n v="586"/>
    <x v="0"/>
    <x v="1"/>
    <s v="GBP"/>
    <n v="1465709400"/>
    <n v="1462695073"/>
    <b v="0"/>
    <x v="69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x v="1399"/>
    <x v="30"/>
    <n v="12413"/>
    <x v="0"/>
    <x v="0"/>
    <s v="USD"/>
    <n v="1369612474"/>
    <n v="1367798074"/>
    <b v="0"/>
    <x v="301"/>
    <b v="1"/>
    <s v="music/rock"/>
    <n v="497"/>
    <n v="51.72"/>
    <x v="4"/>
    <x v="11"/>
    <x v="1401"/>
    <d v="2013-05-26T23:54:34"/>
    <x v="4"/>
  </r>
  <r>
    <n v="1402"/>
    <s v="Nineteen Fifty Eight - Untitled EP"/>
    <x v="1400"/>
    <x v="30"/>
    <n v="2729"/>
    <x v="0"/>
    <x v="1"/>
    <s v="GBP"/>
    <n v="1430439411"/>
    <n v="1425259011"/>
    <b v="0"/>
    <x v="116"/>
    <b v="1"/>
    <s v="music/rock"/>
    <n v="109"/>
    <n v="24.15"/>
    <x v="4"/>
    <x v="11"/>
    <x v="1402"/>
    <d v="2015-05-01T00:16:51"/>
    <x v="0"/>
  </r>
  <r>
    <n v="1403"/>
    <s v="Gregorian Rock"/>
    <x v="1401"/>
    <x v="23"/>
    <n v="4103"/>
    <x v="0"/>
    <x v="0"/>
    <s v="USD"/>
    <n v="1374802235"/>
    <n v="1372210235"/>
    <b v="0"/>
    <x v="36"/>
    <b v="1"/>
    <s v="music/rock"/>
    <n v="103"/>
    <n v="62.17"/>
    <x v="4"/>
    <x v="11"/>
    <x v="1403"/>
    <d v="2013-07-26T01:30:35"/>
    <x v="4"/>
  </r>
  <r>
    <n v="1404"/>
    <s v="3 Men and a Book"/>
    <x v="1402"/>
    <x v="107"/>
    <n v="241"/>
    <x v="2"/>
    <x v="1"/>
    <s v="GBP"/>
    <n v="1424607285"/>
    <n v="1422447285"/>
    <b v="1"/>
    <x v="81"/>
    <b v="0"/>
    <s v="publishing/translations"/>
    <n v="2"/>
    <n v="48.2"/>
    <x v="3"/>
    <x v="22"/>
    <x v="1404"/>
    <d v="2015-02-22T12:14:45"/>
    <x v="0"/>
  </r>
  <r>
    <n v="1405"/>
    <s v="The Bible translated into Emoticons"/>
    <x v="1403"/>
    <x v="31"/>
    <n v="105"/>
    <x v="2"/>
    <x v="0"/>
    <s v="USD"/>
    <n v="1417195201"/>
    <n v="1414599601"/>
    <b v="1"/>
    <x v="57"/>
    <b v="0"/>
    <s v="publishing/translations"/>
    <n v="0"/>
    <n v="6.18"/>
    <x v="3"/>
    <x v="22"/>
    <x v="1405"/>
    <d v="2014-11-28T17:20:01"/>
    <x v="3"/>
  </r>
  <r>
    <n v="1406"/>
    <s v="Man Down! Translation project"/>
    <x v="1404"/>
    <x v="14"/>
    <n v="15"/>
    <x v="2"/>
    <x v="13"/>
    <s v="EUR"/>
    <n v="1449914400"/>
    <n v="1445336607"/>
    <b v="0"/>
    <x v="83"/>
    <b v="0"/>
    <s v="publishing/translations"/>
    <n v="0"/>
    <n v="5"/>
    <x v="3"/>
    <x v="22"/>
    <x v="1406"/>
    <d v="2015-12-12T10:00:00"/>
    <x v="0"/>
  </r>
  <r>
    <n v="1407"/>
    <s v="My life, My travel, My past - time to share"/>
    <x v="1405"/>
    <x v="9"/>
    <n v="15"/>
    <x v="2"/>
    <x v="0"/>
    <s v="USD"/>
    <n v="1407847978"/>
    <n v="1405687978"/>
    <b v="0"/>
    <x v="84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x v="1406"/>
    <x v="28"/>
    <n v="72"/>
    <x v="2"/>
    <x v="1"/>
    <s v="GBP"/>
    <n v="1447451756"/>
    <n v="1444856156"/>
    <b v="0"/>
    <x v="79"/>
    <b v="0"/>
    <s v="publishing/translations"/>
    <n v="7"/>
    <n v="12"/>
    <x v="3"/>
    <x v="22"/>
    <x v="1408"/>
    <d v="2015-11-13T21:55:56"/>
    <x v="0"/>
  </r>
  <r>
    <n v="1409"/>
    <s v="Modern Literal Torah Translation: Genesis"/>
    <x v="1407"/>
    <x v="23"/>
    <n v="0"/>
    <x v="2"/>
    <x v="0"/>
    <s v="USD"/>
    <n v="1420085535"/>
    <n v="1414897935"/>
    <b v="0"/>
    <x v="78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x v="1408"/>
    <x v="12"/>
    <n v="1"/>
    <x v="2"/>
    <x v="13"/>
    <s v="EUR"/>
    <n v="1464939520"/>
    <n v="1461051520"/>
    <b v="0"/>
    <x v="29"/>
    <b v="0"/>
    <s v="publishing/translations"/>
    <n v="0"/>
    <n v="1"/>
    <x v="3"/>
    <x v="22"/>
    <x v="1410"/>
    <d v="2016-06-03T07:38:40"/>
    <x v="2"/>
  </r>
  <r>
    <n v="1411"/>
    <s v="The Divine Comedy- A New English Translation"/>
    <x v="1409"/>
    <x v="9"/>
    <n v="7"/>
    <x v="2"/>
    <x v="1"/>
    <s v="GBP"/>
    <n v="1423185900"/>
    <n v="1420766700"/>
    <b v="0"/>
    <x v="8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x v="1410"/>
    <x v="39"/>
    <n v="320"/>
    <x v="2"/>
    <x v="0"/>
    <s v="USD"/>
    <n v="1417656699"/>
    <n v="1415064699"/>
    <b v="0"/>
    <x v="62"/>
    <b v="0"/>
    <s v="publishing/translations"/>
    <n v="5"/>
    <n v="24.62"/>
    <x v="3"/>
    <x v="22"/>
    <x v="1412"/>
    <d v="2014-12-04T01:31:39"/>
    <x v="3"/>
  </r>
  <r>
    <n v="1413"/>
    <s v="LE NUVOLE DEL CIELO-CLOUDS OF THE SKY"/>
    <x v="1411"/>
    <x v="13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  <x v="0"/>
  </r>
  <r>
    <n v="1414"/>
    <s v="Database of Interlinear Greek Words"/>
    <x v="1412"/>
    <x v="2"/>
    <n v="1"/>
    <x v="2"/>
    <x v="0"/>
    <s v="USD"/>
    <n v="1483423467"/>
    <n v="1480831467"/>
    <b v="0"/>
    <x v="29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x v="1413"/>
    <x v="85"/>
    <n v="800"/>
    <x v="2"/>
    <x v="0"/>
    <s v="USD"/>
    <n v="1439741591"/>
    <n v="1436285591"/>
    <b v="0"/>
    <x v="82"/>
    <b v="0"/>
    <s v="publishing/translations"/>
    <n v="18"/>
    <n v="88.89"/>
    <x v="3"/>
    <x v="22"/>
    <x v="1415"/>
    <d v="2015-08-16T16:13:11"/>
    <x v="0"/>
  </r>
  <r>
    <n v="1416"/>
    <s v="Glenn's  little book of  quotes"/>
    <x v="1414"/>
    <x v="63"/>
    <n v="0"/>
    <x v="2"/>
    <x v="0"/>
    <s v="USD"/>
    <n v="1448147619"/>
    <n v="1445552019"/>
    <b v="0"/>
    <x v="78"/>
    <b v="0"/>
    <s v="publishing/translations"/>
    <n v="0"/>
    <n v="0"/>
    <x v="3"/>
    <x v="22"/>
    <x v="1416"/>
    <d v="2015-11-21T23:13:39"/>
    <x v="0"/>
  </r>
  <r>
    <n v="1417"/>
    <s v="Digitizing 8 Rare Siddha Yoga Books"/>
    <x v="1415"/>
    <x v="37"/>
    <n v="55"/>
    <x v="2"/>
    <x v="0"/>
    <s v="USD"/>
    <n v="1442315460"/>
    <n v="1439696174"/>
    <b v="0"/>
    <x v="84"/>
    <b v="0"/>
    <s v="publishing/translations"/>
    <n v="1"/>
    <n v="27.5"/>
    <x v="3"/>
    <x v="22"/>
    <x v="1417"/>
    <d v="2015-09-15T11:11:00"/>
    <x v="0"/>
  </r>
  <r>
    <n v="1418"/>
    <s v="Realidades del Hombre"/>
    <x v="1416"/>
    <x v="9"/>
    <n v="6"/>
    <x v="2"/>
    <x v="3"/>
    <s v="EUR"/>
    <n v="1456397834"/>
    <n v="1453805834"/>
    <b v="0"/>
    <x v="29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x v="1417"/>
    <x v="84"/>
    <n v="445"/>
    <x v="2"/>
    <x v="0"/>
    <s v="USD"/>
    <n v="1476010619"/>
    <n v="1473418619"/>
    <b v="0"/>
    <x v="73"/>
    <b v="0"/>
    <s v="publishing/translations"/>
    <n v="7"/>
    <n v="44.5"/>
    <x v="3"/>
    <x v="22"/>
    <x v="1419"/>
    <d v="2016-10-09T10:56:59"/>
    <x v="2"/>
  </r>
  <r>
    <n v="1420"/>
    <s v="Shakespeare in the Hood - Romeo and Juliet"/>
    <x v="1418"/>
    <x v="252"/>
    <n v="3"/>
    <x v="2"/>
    <x v="0"/>
    <s v="USD"/>
    <n v="1467129686"/>
    <n v="1464969686"/>
    <b v="0"/>
    <x v="8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x v="1419"/>
    <x v="61"/>
    <n v="200"/>
    <x v="2"/>
    <x v="11"/>
    <s v="SEK"/>
    <n v="1423432709"/>
    <n v="1420840709"/>
    <b v="0"/>
    <x v="84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x v="1420"/>
    <x v="31"/>
    <n v="26"/>
    <x v="2"/>
    <x v="4"/>
    <s v="NZD"/>
    <n v="1474436704"/>
    <n v="1471844704"/>
    <b v="0"/>
    <x v="84"/>
    <b v="0"/>
    <s v="publishing/translations"/>
    <n v="0"/>
    <n v="13"/>
    <x v="3"/>
    <x v="22"/>
    <x v="1422"/>
    <d v="2016-09-21T05:45:04"/>
    <x v="2"/>
  </r>
  <r>
    <n v="1423"/>
    <s v="Progressive King James Version New Testament"/>
    <x v="1421"/>
    <x v="11"/>
    <n v="100"/>
    <x v="2"/>
    <x v="2"/>
    <s v="AUD"/>
    <n v="1451637531"/>
    <n v="1449045531"/>
    <b v="0"/>
    <x v="29"/>
    <b v="0"/>
    <s v="publishing/translations"/>
    <n v="0"/>
    <n v="100"/>
    <x v="3"/>
    <x v="22"/>
    <x v="1423"/>
    <d v="2016-01-01T08:38:51"/>
    <x v="0"/>
  </r>
  <r>
    <n v="1424"/>
    <s v="Subway Mantras"/>
    <x v="1422"/>
    <x v="51"/>
    <n v="1527"/>
    <x v="2"/>
    <x v="0"/>
    <s v="USD"/>
    <n v="1479233602"/>
    <n v="1478106802"/>
    <b v="0"/>
    <x v="25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x v="1423"/>
    <x v="93"/>
    <n v="0"/>
    <x v="2"/>
    <x v="0"/>
    <s v="USD"/>
    <n v="1430276959"/>
    <n v="1427684959"/>
    <b v="0"/>
    <x v="78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x v="1424"/>
    <x v="28"/>
    <n v="0"/>
    <x v="2"/>
    <x v="12"/>
    <s v="EUR"/>
    <n v="1440408120"/>
    <n v="1435224120"/>
    <b v="0"/>
    <x v="78"/>
    <b v="0"/>
    <s v="publishing/translations"/>
    <n v="0"/>
    <n v="0"/>
    <x v="3"/>
    <x v="22"/>
    <x v="1426"/>
    <d v="2015-08-24T09:22:00"/>
    <x v="0"/>
  </r>
  <r>
    <n v="1427"/>
    <s v="WHAT CAN I DO?..."/>
    <x v="1425"/>
    <x v="10"/>
    <n v="419"/>
    <x v="2"/>
    <x v="12"/>
    <s v="EUR"/>
    <n v="1474230385"/>
    <n v="1471638385"/>
    <b v="0"/>
    <x v="80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x v="1426"/>
    <x v="28"/>
    <n v="45"/>
    <x v="2"/>
    <x v="3"/>
    <s v="EUR"/>
    <n v="1459584417"/>
    <n v="1456996017"/>
    <b v="0"/>
    <x v="83"/>
    <b v="0"/>
    <s v="publishing/translations"/>
    <n v="5"/>
    <n v="15"/>
    <x v="3"/>
    <x v="22"/>
    <x v="1428"/>
    <d v="2016-04-02T08:06:57"/>
    <x v="2"/>
  </r>
  <r>
    <n v="1429"/>
    <s v="10 P.M."/>
    <x v="1427"/>
    <x v="3"/>
    <n v="0"/>
    <x v="2"/>
    <x v="0"/>
    <s v="USD"/>
    <n v="1428629242"/>
    <n v="1426037242"/>
    <b v="0"/>
    <x v="78"/>
    <b v="0"/>
    <s v="publishing/translations"/>
    <n v="0"/>
    <n v="0"/>
    <x v="3"/>
    <x v="22"/>
    <x v="1429"/>
    <d v="2015-04-10T01:27:22"/>
    <x v="0"/>
  </r>
  <r>
    <n v="1430"/>
    <s v="Esoteric Project Management"/>
    <x v="1428"/>
    <x v="1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x v="1429"/>
    <x v="73"/>
    <n v="5431"/>
    <x v="2"/>
    <x v="0"/>
    <s v="USD"/>
    <n v="1448517816"/>
    <n v="1445922216"/>
    <b v="0"/>
    <x v="5"/>
    <b v="0"/>
    <s v="publishing/translations"/>
    <n v="32"/>
    <n v="115.55"/>
    <x v="3"/>
    <x v="22"/>
    <x v="1431"/>
    <d v="2015-11-26T06:03:36"/>
    <x v="0"/>
  </r>
  <r>
    <n v="1432"/>
    <s v="The Holy Bib-el"/>
    <x v="1430"/>
    <x v="79"/>
    <n v="0"/>
    <x v="2"/>
    <x v="0"/>
    <s v="USD"/>
    <n v="1437417828"/>
    <n v="1434825828"/>
    <b v="0"/>
    <x v="78"/>
    <b v="0"/>
    <s v="publishing/translations"/>
    <n v="0"/>
    <n v="0"/>
    <x v="3"/>
    <x v="22"/>
    <x v="1432"/>
    <d v="2015-07-20T18:43:48"/>
    <x v="0"/>
  </r>
  <r>
    <n v="1433"/>
    <s v="The Gayatri Mantra for Jhansi, India"/>
    <x v="1431"/>
    <x v="14"/>
    <n v="805"/>
    <x v="2"/>
    <x v="13"/>
    <s v="EUR"/>
    <n v="1481367600"/>
    <n v="1477839675"/>
    <b v="0"/>
    <x v="73"/>
    <b v="0"/>
    <s v="publishing/translations"/>
    <n v="7"/>
    <n v="80.5"/>
    <x v="3"/>
    <x v="22"/>
    <x v="1433"/>
    <d v="2016-12-10T11:00:00"/>
    <x v="2"/>
  </r>
  <r>
    <n v="1434"/>
    <s v="Translation of 'SOCIALCAPITALISM' (2014)"/>
    <x v="1432"/>
    <x v="253"/>
    <n v="8190"/>
    <x v="2"/>
    <x v="8"/>
    <s v="DKK"/>
    <n v="1433775600"/>
    <n v="1431973478"/>
    <b v="0"/>
    <x v="202"/>
    <b v="0"/>
    <s v="publishing/translations"/>
    <n v="10"/>
    <n v="744.55"/>
    <x v="3"/>
    <x v="22"/>
    <x v="1434"/>
    <d v="2015-06-08T15:00:00"/>
    <x v="0"/>
  </r>
  <r>
    <n v="1435"/>
    <s v="Trilogy of Crystals, book 1, translation"/>
    <x v="1433"/>
    <x v="36"/>
    <n v="15"/>
    <x v="2"/>
    <x v="13"/>
    <s v="EUR"/>
    <n v="1444589020"/>
    <n v="1441997020"/>
    <b v="0"/>
    <x v="84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x v="1434"/>
    <x v="3"/>
    <n v="77"/>
    <x v="2"/>
    <x v="12"/>
    <s v="EUR"/>
    <n v="1456043057"/>
    <n v="1453451057"/>
    <b v="0"/>
    <x v="84"/>
    <b v="0"/>
    <s v="publishing/translations"/>
    <n v="1"/>
    <n v="38.5"/>
    <x v="3"/>
    <x v="22"/>
    <x v="1436"/>
    <d v="2016-02-21T08:24:17"/>
    <x v="2"/>
  </r>
  <r>
    <n v="1437"/>
    <s v="THE BACHELOR KNOWS NO BORDERS"/>
    <x v="1435"/>
    <x v="9"/>
    <n v="807"/>
    <x v="2"/>
    <x v="0"/>
    <s v="USD"/>
    <n v="1405227540"/>
    <n v="1402058739"/>
    <b v="0"/>
    <x v="19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x v="1436"/>
    <x v="22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x v="1437"/>
    <x v="254"/>
    <n v="180"/>
    <x v="2"/>
    <x v="5"/>
    <s v="CAD"/>
    <n v="1425758101"/>
    <n v="1423166101"/>
    <b v="0"/>
    <x v="79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x v="1438"/>
    <x v="93"/>
    <n v="1"/>
    <x v="2"/>
    <x v="13"/>
    <s v="EUR"/>
    <n v="1464285463"/>
    <n v="1461693463"/>
    <b v="0"/>
    <x v="29"/>
    <b v="0"/>
    <s v="publishing/translations"/>
    <n v="0"/>
    <n v="1"/>
    <x v="3"/>
    <x v="22"/>
    <x v="1440"/>
    <d v="2016-05-26T17:57:43"/>
    <x v="2"/>
  </r>
  <r>
    <n v="1441"/>
    <s v="Sikh Police: Guru Granth Sahib Project"/>
    <x v="1439"/>
    <x v="237"/>
    <n v="2020"/>
    <x v="2"/>
    <x v="1"/>
    <s v="GBP"/>
    <n v="1441995769"/>
    <n v="1436811769"/>
    <b v="0"/>
    <x v="8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x v="1440"/>
    <x v="15"/>
    <n v="0"/>
    <x v="2"/>
    <x v="0"/>
    <s v="USD"/>
    <n v="1464190158"/>
    <n v="1461598158"/>
    <b v="0"/>
    <x v="78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x v="1441"/>
    <x v="93"/>
    <n v="0"/>
    <x v="2"/>
    <x v="6"/>
    <s v="EUR"/>
    <n v="1483395209"/>
    <n v="1480803209"/>
    <b v="0"/>
    <x v="78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x v="1442"/>
    <x v="255"/>
    <n v="0"/>
    <x v="2"/>
    <x v="12"/>
    <s v="EUR"/>
    <n v="1442091462"/>
    <n v="1436907462"/>
    <b v="0"/>
    <x v="78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x v="1443"/>
    <x v="64"/>
    <n v="0"/>
    <x v="2"/>
    <x v="12"/>
    <s v="EUR"/>
    <n v="1434286855"/>
    <n v="1431694855"/>
    <b v="0"/>
    <x v="78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x v="1444"/>
    <x v="42"/>
    <n v="0"/>
    <x v="2"/>
    <x v="13"/>
    <s v="EUR"/>
    <n v="1461235478"/>
    <n v="1459507478"/>
    <b v="0"/>
    <x v="78"/>
    <b v="0"/>
    <s v="publishing/translations"/>
    <n v="0"/>
    <n v="0"/>
    <x v="3"/>
    <x v="22"/>
    <x v="1446"/>
    <d v="2016-04-21T10:44:38"/>
    <x v="2"/>
  </r>
  <r>
    <n v="1447"/>
    <s v="Indian Language Dictionary"/>
    <x v="1445"/>
    <x v="69"/>
    <n v="75"/>
    <x v="2"/>
    <x v="0"/>
    <s v="USD"/>
    <n v="1467999134"/>
    <n v="1465407134"/>
    <b v="0"/>
    <x v="83"/>
    <b v="0"/>
    <s v="publishing/translations"/>
    <n v="0"/>
    <n v="25"/>
    <x v="3"/>
    <x v="22"/>
    <x v="1447"/>
    <d v="2016-07-08T17:32:14"/>
    <x v="2"/>
  </r>
  <r>
    <n v="1448"/>
    <s v="Focus on changing your situation"/>
    <x v="1446"/>
    <x v="61"/>
    <n v="0"/>
    <x v="2"/>
    <x v="2"/>
    <s v="AUD"/>
    <n v="1432272300"/>
    <n v="1429655318"/>
    <b v="0"/>
    <x v="78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x v="1447"/>
    <x v="129"/>
    <n v="0"/>
    <x v="2"/>
    <x v="0"/>
    <s v="USD"/>
    <n v="1431286105"/>
    <n v="1427138905"/>
    <b v="0"/>
    <x v="78"/>
    <b v="0"/>
    <s v="publishing/translations"/>
    <n v="0"/>
    <n v="0"/>
    <x v="3"/>
    <x v="22"/>
    <x v="1449"/>
    <d v="2015-05-10T19:28:25"/>
    <x v="0"/>
  </r>
  <r>
    <n v="1450"/>
    <s v="The Art of the Dill"/>
    <x v="1448"/>
    <x v="57"/>
    <n v="1"/>
    <x v="2"/>
    <x v="0"/>
    <s v="USD"/>
    <n v="1455941197"/>
    <n v="1453349197"/>
    <b v="0"/>
    <x v="29"/>
    <b v="0"/>
    <s v="publishing/translations"/>
    <n v="0"/>
    <n v="1"/>
    <x v="3"/>
    <x v="22"/>
    <x v="1450"/>
    <d v="2016-02-20T04:06:37"/>
    <x v="2"/>
  </r>
  <r>
    <n v="1451"/>
    <s v="Modern Literal Torah Translation (Canceled)"/>
    <x v="1449"/>
    <x v="256"/>
    <n v="2"/>
    <x v="1"/>
    <x v="0"/>
    <s v="USD"/>
    <n v="1416355259"/>
    <n v="1413759659"/>
    <b v="0"/>
    <x v="84"/>
    <b v="0"/>
    <s v="publishing/translations"/>
    <n v="0"/>
    <n v="1"/>
    <x v="3"/>
    <x v="22"/>
    <x v="1451"/>
    <d v="2014-11-19T00:00:59"/>
    <x v="3"/>
  </r>
  <r>
    <n v="1452"/>
    <s v="The Judo Preservation Project (Canceled)"/>
    <x v="1450"/>
    <x v="32"/>
    <n v="0"/>
    <x v="1"/>
    <x v="0"/>
    <s v="USD"/>
    <n v="1406566363"/>
    <n v="1403974363"/>
    <b v="0"/>
    <x v="78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x v="1451"/>
    <x v="31"/>
    <n v="0"/>
    <x v="1"/>
    <x v="6"/>
    <s v="EUR"/>
    <n v="1492270947"/>
    <n v="1488386547"/>
    <b v="0"/>
    <x v="78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x v="1452"/>
    <x v="257"/>
    <n v="15"/>
    <x v="1"/>
    <x v="3"/>
    <s v="EUR"/>
    <n v="1461535140"/>
    <n v="1459716480"/>
    <b v="0"/>
    <x v="29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x v="1453"/>
    <x v="36"/>
    <n v="1575"/>
    <x v="1"/>
    <x v="0"/>
    <s v="USD"/>
    <n v="1409924340"/>
    <n v="1405181320"/>
    <b v="0"/>
    <x v="63"/>
    <b v="0"/>
    <s v="publishing/translations"/>
    <n v="11"/>
    <n v="225"/>
    <x v="3"/>
    <x v="22"/>
    <x v="1455"/>
    <d v="2014-09-05T13:39:00"/>
    <x v="3"/>
  </r>
  <r>
    <n v="1456"/>
    <s v="Sometimes you don't need love (Canceled)"/>
    <x v="1454"/>
    <x v="10"/>
    <n v="145"/>
    <x v="1"/>
    <x v="13"/>
    <s v="EUR"/>
    <n v="1483459365"/>
    <n v="1480867365"/>
    <b v="0"/>
    <x v="8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x v="1455"/>
    <x v="12"/>
    <n v="0"/>
    <x v="1"/>
    <x v="0"/>
    <s v="USD"/>
    <n v="1447281044"/>
    <n v="1444685444"/>
    <b v="0"/>
    <x v="78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x v="1456"/>
    <x v="10"/>
    <n v="0"/>
    <x v="1"/>
    <x v="0"/>
    <s v="USD"/>
    <n v="1407729600"/>
    <n v="1405097760"/>
    <b v="0"/>
    <x v="78"/>
    <b v="0"/>
    <s v="publishing/translations"/>
    <n v="0"/>
    <n v="0"/>
    <x v="3"/>
    <x v="22"/>
    <x v="1458"/>
    <d v="2014-08-11T04:00:00"/>
    <x v="3"/>
  </r>
  <r>
    <n v="1459"/>
    <s v="Like all the others (Canceled)"/>
    <x v="1457"/>
    <x v="258"/>
    <n v="0"/>
    <x v="1"/>
    <x v="8"/>
    <s v="DKK"/>
    <n v="1449077100"/>
    <n v="1446612896"/>
    <b v="0"/>
    <x v="78"/>
    <b v="0"/>
    <s v="publishing/translations"/>
    <n v="0"/>
    <n v="0"/>
    <x v="3"/>
    <x v="22"/>
    <x v="1459"/>
    <d v="2015-12-02T17:25:00"/>
    <x v="0"/>
  </r>
  <r>
    <n v="1460"/>
    <s v="KJV2015 (Canceled)"/>
    <x v="1458"/>
    <x v="259"/>
    <n v="0"/>
    <x v="1"/>
    <x v="0"/>
    <s v="USD"/>
    <n v="1417391100"/>
    <n v="1412371898"/>
    <b v="0"/>
    <x v="78"/>
    <b v="0"/>
    <s v="publishing/translations"/>
    <n v="0"/>
    <n v="0"/>
    <x v="3"/>
    <x v="22"/>
    <x v="1460"/>
    <d v="2014-11-30T23:45:00"/>
    <x v="3"/>
  </r>
  <r>
    <n v="1461"/>
    <s v="Relatively Prime Series 2"/>
    <x v="1459"/>
    <x v="36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  <x v="1461"/>
    <d v="2014-10-21T00:00:00"/>
    <x v="3"/>
  </r>
  <r>
    <n v="1462"/>
    <s v="Unbound: Fiction on the Radio"/>
    <x v="1460"/>
    <x v="23"/>
    <n v="4340.7"/>
    <x v="0"/>
    <x v="0"/>
    <s v="USD"/>
    <n v="1365609271"/>
    <n v="1363017271"/>
    <b v="1"/>
    <x v="3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x v="1461"/>
    <x v="20"/>
    <n v="886"/>
    <x v="0"/>
    <x v="0"/>
    <s v="USD"/>
    <n v="1365367938"/>
    <n v="1361483538"/>
    <b v="1"/>
    <x v="20"/>
    <b v="1"/>
    <s v="publishing/radio &amp; podcasts"/>
    <n v="148"/>
    <n v="35.44"/>
    <x v="3"/>
    <x v="23"/>
    <x v="1463"/>
    <d v="2013-04-07T20:52:18"/>
    <x v="4"/>
  </r>
  <r>
    <n v="1464"/>
    <s v="Science Studio"/>
    <x v="1462"/>
    <x v="1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x v="1463"/>
    <x v="11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  <x v="1465"/>
    <d v="2012-03-22T03:00:00"/>
    <x v="5"/>
  </r>
  <r>
    <n v="1466"/>
    <s v="WAYO 104.3 FM ROCHESTER, NY"/>
    <x v="1464"/>
    <x v="194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s v="Radio Ambulante"/>
    <x v="1465"/>
    <x v="79"/>
    <n v="46032"/>
    <x v="0"/>
    <x v="0"/>
    <s v="USD"/>
    <n v="1332699285"/>
    <n v="1327518885"/>
    <b v="1"/>
    <x v="304"/>
    <b v="1"/>
    <s v="publishing/radio &amp; podcasts"/>
    <n v="115"/>
    <n v="76.72"/>
    <x v="3"/>
    <x v="23"/>
    <x v="1467"/>
    <d v="2012-03-25T18:14:45"/>
    <x v="5"/>
  </r>
  <r>
    <n v="1468"/>
    <s v="A New Season of Destination DIY"/>
    <x v="1466"/>
    <x v="196"/>
    <n v="9725"/>
    <x v="0"/>
    <x v="0"/>
    <s v="USD"/>
    <n v="1307838049"/>
    <n v="1302654049"/>
    <b v="1"/>
    <x v="305"/>
    <b v="1"/>
    <s v="publishing/radio &amp; podcasts"/>
    <n v="102"/>
    <n v="33.19"/>
    <x v="3"/>
    <x v="23"/>
    <x v="1468"/>
    <d v="2011-06-12T00:20:49"/>
    <x v="6"/>
  </r>
  <r>
    <n v="1469"/>
    <s v="The Local Global Mashup Show"/>
    <x v="1467"/>
    <x v="26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x v="1468"/>
    <x v="15"/>
    <n v="1877"/>
    <x v="0"/>
    <x v="0"/>
    <s v="USD"/>
    <n v="1356724263"/>
    <n v="1354909863"/>
    <b v="1"/>
    <x v="75"/>
    <b v="1"/>
    <s v="publishing/radio &amp; podcasts"/>
    <n v="125"/>
    <n v="23.17"/>
    <x v="3"/>
    <x v="23"/>
    <x v="1470"/>
    <d v="2012-12-28T19:51:03"/>
    <x v="5"/>
  </r>
  <r>
    <n v="1471"/>
    <s v="93.5 KNCE: True Taos Radio"/>
    <x v="1469"/>
    <x v="261"/>
    <n v="33229"/>
    <x v="0"/>
    <x v="0"/>
    <s v="USD"/>
    <n v="1428620334"/>
    <n v="1426028334"/>
    <b v="1"/>
    <x v="307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x v="1470"/>
    <x v="31"/>
    <n v="34676"/>
    <x v="0"/>
    <x v="0"/>
    <s v="USD"/>
    <n v="1381928503"/>
    <n v="1379336503"/>
    <b v="1"/>
    <x v="226"/>
    <b v="1"/>
    <s v="publishing/radio &amp; podcasts"/>
    <n v="139"/>
    <n v="103.2"/>
    <x v="3"/>
    <x v="23"/>
    <x v="1472"/>
    <d v="2013-10-16T13:01:43"/>
    <x v="4"/>
  </r>
  <r>
    <n v="1473"/>
    <s v="ONE LOVES ONLY FORM"/>
    <x v="1471"/>
    <x v="15"/>
    <n v="1807.74"/>
    <x v="0"/>
    <x v="0"/>
    <s v="USD"/>
    <n v="1330644639"/>
    <n v="1328052639"/>
    <b v="1"/>
    <x v="5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x v="1472"/>
    <x v="9"/>
    <n v="3368"/>
    <x v="0"/>
    <x v="0"/>
    <s v="USD"/>
    <n v="1379093292"/>
    <n v="1376501292"/>
    <b v="1"/>
    <x v="88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x v="1473"/>
    <x v="36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  <x v="1475"/>
    <d v="2014-12-20T04:59:00"/>
    <x v="3"/>
  </r>
  <r>
    <n v="1476"/>
    <s v="The Comedy Button Podcast"/>
    <x v="1474"/>
    <x v="12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  <x v="1476"/>
    <d v="2011-09-10T01:00:22"/>
    <x v="6"/>
  </r>
  <r>
    <n v="1477"/>
    <s v="Keep Live Music on WMSE"/>
    <x v="1475"/>
    <x v="11"/>
    <n v="33393"/>
    <x v="0"/>
    <x v="0"/>
    <s v="USD"/>
    <n v="1324609200"/>
    <n v="1319467604"/>
    <b v="1"/>
    <x v="232"/>
    <b v="1"/>
    <s v="publishing/radio &amp; podcasts"/>
    <n v="111"/>
    <n v="90.5"/>
    <x v="3"/>
    <x v="23"/>
    <x v="1477"/>
    <d v="2011-12-23T03:00:00"/>
    <x v="6"/>
  </r>
  <r>
    <n v="1478"/>
    <s v="Planet Money T-shirt"/>
    <x v="1476"/>
    <x v="63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x v="1477"/>
    <x v="183"/>
    <n v="2198"/>
    <x v="0"/>
    <x v="0"/>
    <s v="USD"/>
    <n v="1399694340"/>
    <n v="1398448389"/>
    <b v="1"/>
    <x v="26"/>
    <b v="1"/>
    <s v="publishing/radio &amp; podcasts"/>
    <n v="137"/>
    <n v="30.96"/>
    <x v="3"/>
    <x v="23"/>
    <x v="1479"/>
    <d v="2014-05-10T03:59:00"/>
    <x v="3"/>
  </r>
  <r>
    <n v="1480"/>
    <s v="The Stage at KDHX"/>
    <x v="1478"/>
    <x v="63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x v="1479"/>
    <x v="10"/>
    <n v="105"/>
    <x v="2"/>
    <x v="5"/>
    <s v="CAD"/>
    <n v="1383430145"/>
    <n v="1380838145"/>
    <b v="0"/>
    <x v="79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x v="1480"/>
    <x v="10"/>
    <n v="5"/>
    <x v="2"/>
    <x v="0"/>
    <s v="USD"/>
    <n v="1347004260"/>
    <n v="1345062936"/>
    <b v="0"/>
    <x v="29"/>
    <b v="0"/>
    <s v="publishing/fiction"/>
    <n v="0"/>
    <n v="5"/>
    <x v="3"/>
    <x v="10"/>
    <x v="1482"/>
    <d v="2012-09-07T07:51:00"/>
    <x v="5"/>
  </r>
  <r>
    <n v="1483"/>
    <s v="The Book Club Rebellion"/>
    <x v="1481"/>
    <x v="39"/>
    <n v="50"/>
    <x v="2"/>
    <x v="0"/>
    <s v="USD"/>
    <n v="1469162275"/>
    <n v="1467002275"/>
    <b v="0"/>
    <x v="84"/>
    <b v="0"/>
    <s v="publishing/fiction"/>
    <n v="1"/>
    <n v="25"/>
    <x v="3"/>
    <x v="10"/>
    <x v="1483"/>
    <d v="2016-07-22T04:37:55"/>
    <x v="2"/>
  </r>
  <r>
    <n v="1484"/>
    <s v="a book called filtered down thru the stars"/>
    <x v="1482"/>
    <x v="13"/>
    <n v="0"/>
    <x v="2"/>
    <x v="0"/>
    <s v="USD"/>
    <n v="1342882260"/>
    <n v="1337834963"/>
    <b v="0"/>
    <x v="78"/>
    <b v="0"/>
    <s v="publishing/fiction"/>
    <n v="0"/>
    <n v="0"/>
    <x v="3"/>
    <x v="10"/>
    <x v="1484"/>
    <d v="2012-07-21T14:51:00"/>
    <x v="5"/>
  </r>
  <r>
    <n v="1485"/>
    <s v="Covenant Kept - A Christian novel"/>
    <x v="1483"/>
    <x v="233"/>
    <n v="150"/>
    <x v="2"/>
    <x v="0"/>
    <s v="USD"/>
    <n v="1434827173"/>
    <n v="1430939173"/>
    <b v="0"/>
    <x v="83"/>
    <b v="0"/>
    <s v="publishing/fiction"/>
    <n v="2"/>
    <n v="50"/>
    <x v="3"/>
    <x v="10"/>
    <x v="1485"/>
    <d v="2015-06-20T19:06:13"/>
    <x v="0"/>
  </r>
  <r>
    <n v="1486"/>
    <s v="I Died. Yesterday by Pamela Norton Docken"/>
    <x v="1484"/>
    <x v="22"/>
    <n v="48"/>
    <x v="2"/>
    <x v="0"/>
    <s v="USD"/>
    <n v="1425009761"/>
    <n v="1422417761"/>
    <b v="0"/>
    <x v="83"/>
    <b v="0"/>
    <s v="publishing/fiction"/>
    <n v="0"/>
    <n v="16"/>
    <x v="3"/>
    <x v="10"/>
    <x v="1486"/>
    <d v="2015-02-27T04:02:41"/>
    <x v="0"/>
  </r>
  <r>
    <n v="1487"/>
    <s v="You Killed Me First"/>
    <x v="1485"/>
    <x v="3"/>
    <n v="0"/>
    <x v="2"/>
    <x v="0"/>
    <s v="USD"/>
    <n v="1470175271"/>
    <n v="1467583271"/>
    <b v="0"/>
    <x v="78"/>
    <b v="0"/>
    <s v="publishing/fiction"/>
    <n v="0"/>
    <n v="0"/>
    <x v="3"/>
    <x v="10"/>
    <x v="1487"/>
    <d v="2016-08-02T22:01:11"/>
    <x v="2"/>
  </r>
  <r>
    <n v="1488"/>
    <s v="Nanolution"/>
    <x v="1486"/>
    <x v="36"/>
    <n v="360"/>
    <x v="2"/>
    <x v="2"/>
    <s v="AUD"/>
    <n v="1388928660"/>
    <n v="1386336660"/>
    <b v="0"/>
    <x v="79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x v="1487"/>
    <x v="10"/>
    <n v="0"/>
    <x v="2"/>
    <x v="0"/>
    <s v="USD"/>
    <n v="1352994052"/>
    <n v="1350398452"/>
    <b v="0"/>
    <x v="78"/>
    <b v="0"/>
    <s v="publishing/fiction"/>
    <n v="0"/>
    <n v="0"/>
    <x v="3"/>
    <x v="10"/>
    <x v="1489"/>
    <d v="2012-11-15T15:40:52"/>
    <x v="5"/>
  </r>
  <r>
    <n v="1490"/>
    <s v="Publishing Book ll of The Merlin Chronicles Trilogy"/>
    <x v="1488"/>
    <x v="193"/>
    <n v="895"/>
    <x v="2"/>
    <x v="0"/>
    <s v="USD"/>
    <n v="1380720474"/>
    <n v="1378214874"/>
    <b v="0"/>
    <x v="10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x v="1489"/>
    <x v="38"/>
    <n v="100"/>
    <x v="2"/>
    <x v="0"/>
    <s v="USD"/>
    <n v="1424014680"/>
    <n v="1418922443"/>
    <b v="0"/>
    <x v="29"/>
    <b v="0"/>
    <s v="publishing/fiction"/>
    <n v="8"/>
    <n v="100"/>
    <x v="3"/>
    <x v="10"/>
    <x v="1491"/>
    <d v="2015-02-15T15:38:00"/>
    <x v="3"/>
  </r>
  <r>
    <n v="1492"/>
    <s v="The Grym Brothers Series"/>
    <x v="1490"/>
    <x v="23"/>
    <n v="30"/>
    <x v="2"/>
    <x v="0"/>
    <s v="USD"/>
    <n v="1308431646"/>
    <n v="1305839646"/>
    <b v="0"/>
    <x v="84"/>
    <b v="0"/>
    <s v="publishing/fiction"/>
    <n v="1"/>
    <n v="15"/>
    <x v="3"/>
    <x v="10"/>
    <x v="1492"/>
    <d v="2011-06-18T21:14:06"/>
    <x v="6"/>
  </r>
  <r>
    <n v="1493"/>
    <s v="The Great Grand Zeppelin Chase"/>
    <x v="1491"/>
    <x v="262"/>
    <n v="0"/>
    <x v="2"/>
    <x v="0"/>
    <s v="USD"/>
    <n v="1371415675"/>
    <n v="1368823675"/>
    <b v="0"/>
    <x v="78"/>
    <b v="0"/>
    <s v="publishing/fiction"/>
    <n v="0"/>
    <n v="0"/>
    <x v="3"/>
    <x v="10"/>
    <x v="1493"/>
    <d v="2013-06-16T20:47:55"/>
    <x v="4"/>
  </r>
  <r>
    <n v="1494"/>
    <s v="Six Days in September: A Civil War Novel"/>
    <x v="1492"/>
    <x v="10"/>
    <n v="445"/>
    <x v="2"/>
    <x v="0"/>
    <s v="USD"/>
    <n v="1428075480"/>
    <n v="1425489613"/>
    <b v="0"/>
    <x v="202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x v="1493"/>
    <x v="13"/>
    <n v="0"/>
    <x v="2"/>
    <x v="0"/>
    <s v="USD"/>
    <n v="1314471431"/>
    <n v="1311879431"/>
    <b v="0"/>
    <x v="78"/>
    <b v="0"/>
    <s v="publishing/fiction"/>
    <n v="0"/>
    <n v="0"/>
    <x v="3"/>
    <x v="10"/>
    <x v="1495"/>
    <d v="2011-08-27T18:57:11"/>
    <x v="6"/>
  </r>
  <r>
    <n v="1496"/>
    <s v="Tainted Steel (Series 1 - 4)"/>
    <x v="1494"/>
    <x v="15"/>
    <n v="0"/>
    <x v="2"/>
    <x v="0"/>
    <s v="USD"/>
    <n v="1410866659"/>
    <n v="1405682659"/>
    <b v="0"/>
    <x v="78"/>
    <b v="0"/>
    <s v="publishing/fiction"/>
    <n v="0"/>
    <n v="0"/>
    <x v="3"/>
    <x v="10"/>
    <x v="1496"/>
    <d v="2014-09-16T11:24:19"/>
    <x v="3"/>
  </r>
  <r>
    <n v="1497"/>
    <s v="Daddy"/>
    <x v="1495"/>
    <x v="36"/>
    <n v="1"/>
    <x v="2"/>
    <x v="0"/>
    <s v="USD"/>
    <n v="1375299780"/>
    <n v="1371655522"/>
    <b v="0"/>
    <x v="29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x v="1496"/>
    <x v="9"/>
    <n v="57"/>
    <x v="2"/>
    <x v="0"/>
    <s v="USD"/>
    <n v="1409787378"/>
    <n v="1405899378"/>
    <b v="0"/>
    <x v="83"/>
    <b v="0"/>
    <s v="publishing/fiction"/>
    <n v="2"/>
    <n v="19"/>
    <x v="3"/>
    <x v="10"/>
    <x v="1498"/>
    <d v="2014-09-03T23:36:18"/>
    <x v="3"/>
  </r>
  <r>
    <n v="1499"/>
    <s v="The Second Renaissance"/>
    <x v="1497"/>
    <x v="13"/>
    <n v="5"/>
    <x v="2"/>
    <x v="0"/>
    <s v="USD"/>
    <n v="1470355833"/>
    <n v="1465171833"/>
    <b v="0"/>
    <x v="29"/>
    <b v="0"/>
    <s v="publishing/fiction"/>
    <n v="0"/>
    <n v="5"/>
    <x v="3"/>
    <x v="10"/>
    <x v="1499"/>
    <d v="2016-08-05T00:10:33"/>
    <x v="2"/>
  </r>
  <r>
    <n v="1500"/>
    <s v="Tarnish: A Fantasy Novel by J. D. Brink"/>
    <x v="1498"/>
    <x v="70"/>
    <n v="701"/>
    <x v="2"/>
    <x v="0"/>
    <s v="USD"/>
    <n v="1367444557"/>
    <n v="1364852557"/>
    <b v="0"/>
    <x v="41"/>
    <b v="0"/>
    <s v="publishing/fiction"/>
    <n v="25"/>
    <n v="46.73"/>
    <x v="3"/>
    <x v="10"/>
    <x v="1500"/>
    <d v="2013-05-01T21:42:37"/>
    <x v="4"/>
  </r>
  <r>
    <n v="1501"/>
    <s v="This is Nowhere"/>
    <x v="1499"/>
    <x v="263"/>
    <n v="86492"/>
    <x v="0"/>
    <x v="5"/>
    <s v="CAD"/>
    <n v="1436364023"/>
    <n v="1433772023"/>
    <b v="1"/>
    <x v="312"/>
    <b v="1"/>
    <s v="photography/photobooks"/>
    <n v="166"/>
    <n v="97.73"/>
    <x v="8"/>
    <x v="20"/>
    <x v="1501"/>
    <d v="2015-07-08T14:00:23"/>
    <x v="0"/>
  </r>
  <r>
    <n v="1502"/>
    <s v="Cosmic Surgery"/>
    <x v="1500"/>
    <x v="29"/>
    <n v="22318"/>
    <x v="0"/>
    <x v="1"/>
    <s v="GBP"/>
    <n v="1458943200"/>
    <n v="1456491680"/>
    <b v="1"/>
    <x v="313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x v="1501"/>
    <x v="192"/>
    <n v="4045.93"/>
    <x v="0"/>
    <x v="18"/>
    <s v="EUR"/>
    <n v="1477210801"/>
    <n v="1472026801"/>
    <b v="1"/>
    <x v="26"/>
    <b v="1"/>
    <s v="photography/photobooks"/>
    <n v="108"/>
    <n v="56.98"/>
    <x v="8"/>
    <x v="20"/>
    <x v="1503"/>
    <d v="2016-10-23T08:20:01"/>
    <x v="2"/>
  </r>
  <r>
    <n v="1504"/>
    <s v="RYU X RIO"/>
    <x v="1502"/>
    <x v="115"/>
    <n v="18066"/>
    <x v="0"/>
    <x v="1"/>
    <s v="GBP"/>
    <n v="1402389180"/>
    <n v="1399996024"/>
    <b v="1"/>
    <x v="314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x v="1503"/>
    <x v="194"/>
    <n v="16573"/>
    <x v="0"/>
    <x v="12"/>
    <s v="EUR"/>
    <n v="1458676860"/>
    <n v="1455446303"/>
    <b v="1"/>
    <x v="315"/>
    <b v="1"/>
    <s v="photography/photobooks"/>
    <n v="104"/>
    <n v="48.04"/>
    <x v="8"/>
    <x v="20"/>
    <x v="1505"/>
    <d v="2016-03-22T20:01:00"/>
    <x v="2"/>
  </r>
  <r>
    <n v="1506"/>
    <s v="Holden Lane High School photobook"/>
    <x v="1504"/>
    <x v="15"/>
    <n v="1671"/>
    <x v="0"/>
    <x v="1"/>
    <s v="GBP"/>
    <n v="1406227904"/>
    <n v="1403635904"/>
    <b v="1"/>
    <x v="68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x v="1505"/>
    <x v="38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x v="1506"/>
    <x v="17"/>
    <n v="20491"/>
    <x v="0"/>
    <x v="0"/>
    <s v="USD"/>
    <n v="1403880281"/>
    <n v="1401201881"/>
    <b v="1"/>
    <x v="263"/>
    <b v="1"/>
    <s v="photography/photobooks"/>
    <n v="111"/>
    <n v="97.11"/>
    <x v="8"/>
    <x v="20"/>
    <x v="1508"/>
    <d v="2014-06-27T14:44:41"/>
    <x v="3"/>
  </r>
  <r>
    <n v="1509"/>
    <s v="Claudius Schulze: STATE OF NATURE"/>
    <x v="1507"/>
    <x v="178"/>
    <n v="21637.22"/>
    <x v="0"/>
    <x v="12"/>
    <s v="EUR"/>
    <n v="1487113140"/>
    <n v="1484570885"/>
    <b v="1"/>
    <x v="193"/>
    <b v="1"/>
    <s v="photography/photobooks"/>
    <n v="124"/>
    <n v="110.39"/>
    <x v="8"/>
    <x v="20"/>
    <x v="1509"/>
    <d v="2017-02-14T22:59:00"/>
    <x v="1"/>
  </r>
  <r>
    <n v="1510"/>
    <s v="OUT OF ORDER - NEW REVISED EDITION"/>
    <x v="1508"/>
    <x v="194"/>
    <n v="16165.6"/>
    <x v="0"/>
    <x v="1"/>
    <s v="GBP"/>
    <n v="1405761278"/>
    <n v="1403169278"/>
    <b v="1"/>
    <x v="316"/>
    <b v="1"/>
    <s v="photography/photobooks"/>
    <n v="101"/>
    <n v="39.92"/>
    <x v="8"/>
    <x v="20"/>
    <x v="1510"/>
    <d v="2014-07-19T09:14:38"/>
    <x v="3"/>
  </r>
  <r>
    <n v="1511"/>
    <s v="Hidden Mother"/>
    <x v="1509"/>
    <x v="32"/>
    <n v="15651"/>
    <x v="0"/>
    <x v="0"/>
    <s v="USD"/>
    <n v="1447858804"/>
    <n v="1445263204"/>
    <b v="1"/>
    <x v="190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x v="1510"/>
    <x v="8"/>
    <n v="19557"/>
    <x v="0"/>
    <x v="0"/>
    <s v="USD"/>
    <n v="1486311939"/>
    <n v="1483719939"/>
    <b v="1"/>
    <x v="317"/>
    <b v="1"/>
    <s v="photography/photobooks"/>
    <n v="559"/>
    <n v="58.38"/>
    <x v="8"/>
    <x v="20"/>
    <x v="1512"/>
    <d v="2017-02-05T16:25:39"/>
    <x v="1"/>
  </r>
  <r>
    <n v="1513"/>
    <s v="Russian Interiors"/>
    <x v="1511"/>
    <x v="6"/>
    <n v="12001.5"/>
    <x v="0"/>
    <x v="1"/>
    <s v="GBP"/>
    <n v="1405523866"/>
    <n v="1402931866"/>
    <b v="1"/>
    <x v="224"/>
    <b v="1"/>
    <s v="photography/photobooks"/>
    <n v="150"/>
    <n v="55.82"/>
    <x v="8"/>
    <x v="20"/>
    <x v="1513"/>
    <d v="2014-07-16T15:17:46"/>
    <x v="3"/>
  </r>
  <r>
    <n v="1514"/>
    <s v="Racing Age"/>
    <x v="1512"/>
    <x v="31"/>
    <n v="26619"/>
    <x v="0"/>
    <x v="0"/>
    <s v="USD"/>
    <n v="1443363640"/>
    <n v="1439907640"/>
    <b v="1"/>
    <x v="282"/>
    <b v="1"/>
    <s v="photography/photobooks"/>
    <n v="106"/>
    <n v="151.24"/>
    <x v="8"/>
    <x v="20"/>
    <x v="1514"/>
    <d v="2015-09-27T14:20:40"/>
    <x v="0"/>
  </r>
  <r>
    <n v="1515"/>
    <s v="Eyes as Big as Plates"/>
    <x v="1513"/>
    <x v="82"/>
    <n v="471567"/>
    <x v="0"/>
    <x v="10"/>
    <s v="NOK"/>
    <n v="1458104697"/>
    <n v="1455516297"/>
    <b v="1"/>
    <x v="160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x v="1514"/>
    <x v="73"/>
    <n v="18472"/>
    <x v="0"/>
    <x v="0"/>
    <s v="USD"/>
    <n v="1475762400"/>
    <n v="1473160292"/>
    <b v="1"/>
    <x v="318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x v="1515"/>
    <x v="36"/>
    <n v="24297"/>
    <x v="0"/>
    <x v="0"/>
    <s v="USD"/>
    <n v="1417845600"/>
    <n v="1415194553"/>
    <b v="1"/>
    <x v="319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x v="1516"/>
    <x v="36"/>
    <n v="30805"/>
    <x v="0"/>
    <x v="0"/>
    <s v="USD"/>
    <n v="1401565252"/>
    <n v="1398973252"/>
    <b v="1"/>
    <x v="163"/>
    <b v="1"/>
    <s v="photography/photobooks"/>
    <n v="205"/>
    <n v="130.53"/>
    <x v="8"/>
    <x v="20"/>
    <x v="1518"/>
    <d v="2014-05-31T19:40:52"/>
    <x v="3"/>
  </r>
  <r>
    <n v="1519"/>
    <s v="Jesus Days, 1978-1983"/>
    <x v="1517"/>
    <x v="7"/>
    <n v="9302.75"/>
    <x v="0"/>
    <x v="0"/>
    <s v="USD"/>
    <n v="1403301540"/>
    <n v="1400867283"/>
    <b v="1"/>
    <x v="108"/>
    <b v="1"/>
    <s v="photography/photobooks"/>
    <n v="103"/>
    <n v="64.16"/>
    <x v="8"/>
    <x v="20"/>
    <x v="1519"/>
    <d v="2014-06-20T21:59:00"/>
    <x v="3"/>
  </r>
  <r>
    <n v="1520"/>
    <s v="TULIPS"/>
    <x v="1518"/>
    <x v="102"/>
    <n v="18625"/>
    <x v="0"/>
    <x v="0"/>
    <s v="USD"/>
    <n v="1418961600"/>
    <n v="1415824513"/>
    <b v="1"/>
    <x v="15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x v="1519"/>
    <x v="264"/>
    <n v="40055"/>
    <x v="0"/>
    <x v="0"/>
    <s v="USD"/>
    <n v="1465272091"/>
    <n v="1462248091"/>
    <b v="1"/>
    <x v="97"/>
    <b v="1"/>
    <s v="photography/photobooks"/>
    <n v="107"/>
    <n v="170.45"/>
    <x v="8"/>
    <x v="20"/>
    <x v="1521"/>
    <d v="2016-06-07T04:01:31"/>
    <x v="2"/>
  </r>
  <r>
    <n v="1522"/>
    <s v="INSIDE TRACKS: Alone Across the Outback"/>
    <x v="1520"/>
    <x v="265"/>
    <n v="60450.1"/>
    <x v="0"/>
    <x v="0"/>
    <s v="USD"/>
    <n v="1413575739"/>
    <n v="1410983739"/>
    <b v="1"/>
    <x v="320"/>
    <b v="1"/>
    <s v="photography/photobooks"/>
    <n v="139"/>
    <n v="133.74"/>
    <x v="8"/>
    <x v="20"/>
    <x v="1522"/>
    <d v="2014-10-17T19:55:39"/>
    <x v="3"/>
  </r>
  <r>
    <n v="1523"/>
    <s v="Contact by Jake Shivery"/>
    <x v="1521"/>
    <x v="17"/>
    <n v="23096"/>
    <x v="0"/>
    <x v="0"/>
    <s v="USD"/>
    <n v="1419292800"/>
    <n v="1416592916"/>
    <b v="1"/>
    <x v="198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x v="1522"/>
    <x v="9"/>
    <n v="6210"/>
    <x v="0"/>
    <x v="11"/>
    <s v="SEK"/>
    <n v="1487592090"/>
    <n v="1485000090"/>
    <b v="1"/>
    <x v="33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x v="1523"/>
    <x v="27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  <x v="1525"/>
    <d v="2016-08-18T16:52:18"/>
    <x v="2"/>
  </r>
  <r>
    <n v="1526"/>
    <s v="BODYSCAPES II: Theater of Life"/>
    <x v="1524"/>
    <x v="165"/>
    <n v="27675"/>
    <x v="0"/>
    <x v="0"/>
    <s v="USD"/>
    <n v="1453185447"/>
    <n v="1448951847"/>
    <b v="1"/>
    <x v="321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x v="1525"/>
    <x v="8"/>
    <n v="3865.55"/>
    <x v="0"/>
    <x v="0"/>
    <s v="USD"/>
    <n v="1489497886"/>
    <n v="1487082286"/>
    <b v="1"/>
    <x v="16"/>
    <b v="1"/>
    <s v="photography/photobooks"/>
    <n v="110"/>
    <n v="55.22"/>
    <x v="8"/>
    <x v="20"/>
    <x v="1527"/>
    <d v="2017-03-14T13:24:46"/>
    <x v="1"/>
  </r>
  <r>
    <n v="1528"/>
    <s v="Don't Go Outside: Tokyo Street Photos"/>
    <x v="1526"/>
    <x v="9"/>
    <n v="8447"/>
    <x v="0"/>
    <x v="0"/>
    <s v="USD"/>
    <n v="1485907200"/>
    <n v="1483292122"/>
    <b v="1"/>
    <x v="322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x v="1527"/>
    <x v="266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x v="1528"/>
    <x v="19"/>
    <n v="47189"/>
    <x v="0"/>
    <x v="0"/>
    <s v="USD"/>
    <n v="1445624695"/>
    <n v="1443464695"/>
    <b v="1"/>
    <x v="323"/>
    <b v="1"/>
    <s v="photography/photobooks"/>
    <n v="135"/>
    <n v="53.99"/>
    <x v="8"/>
    <x v="20"/>
    <x v="1530"/>
    <d v="2015-10-23T18:24:55"/>
    <x v="0"/>
  </r>
  <r>
    <n v="1531"/>
    <s v="Smell the [City of] Roses"/>
    <x v="1529"/>
    <x v="267"/>
    <n v="4135"/>
    <x v="0"/>
    <x v="0"/>
    <s v="USD"/>
    <n v="1417402800"/>
    <n v="1414610126"/>
    <b v="1"/>
    <x v="196"/>
    <b v="1"/>
    <s v="photography/photobooks"/>
    <n v="176"/>
    <n v="56.64"/>
    <x v="8"/>
    <x v="20"/>
    <x v="1531"/>
    <d v="2014-12-01T03:00:00"/>
    <x v="3"/>
  </r>
  <r>
    <n v="1532"/>
    <s v="Geiko and Maiko of Kyoto"/>
    <x v="1530"/>
    <x v="10"/>
    <n v="24201"/>
    <x v="0"/>
    <x v="2"/>
    <s v="AUD"/>
    <n v="1455548400"/>
    <n v="1453461865"/>
    <b v="1"/>
    <x v="324"/>
    <b v="1"/>
    <s v="photography/photobooks"/>
    <n v="484"/>
    <n v="82.32"/>
    <x v="8"/>
    <x v="20"/>
    <x v="1532"/>
    <d v="2016-02-15T15:00:00"/>
    <x v="2"/>
  </r>
  <r>
    <n v="1533"/>
    <s v="The Cancer Family Book Project"/>
    <x v="1531"/>
    <x v="101"/>
    <n v="65313"/>
    <x v="0"/>
    <x v="0"/>
    <s v="USD"/>
    <n v="1462161540"/>
    <n v="1457913777"/>
    <b v="1"/>
    <x v="325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x v="1532"/>
    <x v="51"/>
    <n v="31330"/>
    <x v="0"/>
    <x v="0"/>
    <s v="USD"/>
    <n v="1441383062"/>
    <n v="1438791062"/>
    <b v="1"/>
    <x v="232"/>
    <b v="1"/>
    <s v="photography/photobooks"/>
    <n v="418"/>
    <n v="84.91"/>
    <x v="8"/>
    <x v="20"/>
    <x v="1534"/>
    <d v="2015-09-04T16:11:02"/>
    <x v="0"/>
  </r>
  <r>
    <n v="1535"/>
    <s v="Small Steps Are Giant Leaps"/>
    <x v="1533"/>
    <x v="23"/>
    <n v="5297"/>
    <x v="0"/>
    <x v="0"/>
    <s v="USD"/>
    <n v="1464040800"/>
    <n v="1461527631"/>
    <b v="1"/>
    <x v="238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x v="1534"/>
    <x v="14"/>
    <n v="30037.01"/>
    <x v="0"/>
    <x v="0"/>
    <s v="USD"/>
    <n v="1440702910"/>
    <n v="1438110910"/>
    <b v="1"/>
    <x v="326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x v="1535"/>
    <x v="14"/>
    <n v="21588"/>
    <x v="0"/>
    <x v="12"/>
    <s v="EUR"/>
    <n v="1470506400"/>
    <n v="1467358427"/>
    <b v="1"/>
    <x v="291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x v="1536"/>
    <x v="39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x v="1537"/>
    <x v="22"/>
    <n v="27197.22"/>
    <x v="0"/>
    <x v="0"/>
    <s v="USD"/>
    <n v="1483481019"/>
    <n v="1480629819"/>
    <b v="0"/>
    <x v="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x v="1538"/>
    <x v="36"/>
    <n v="17680"/>
    <x v="0"/>
    <x v="0"/>
    <s v="USD"/>
    <n v="1416964500"/>
    <n v="1414368616"/>
    <b v="1"/>
    <x v="15"/>
    <b v="1"/>
    <s v="photography/photobooks"/>
    <n v="118"/>
    <n v="180.41"/>
    <x v="8"/>
    <x v="20"/>
    <x v="1540"/>
    <d v="2014-11-26T01:15:00"/>
    <x v="3"/>
  </r>
  <r>
    <n v="1541"/>
    <s v="The Panama Canal Bridge of the Americas"/>
    <x v="1539"/>
    <x v="102"/>
    <n v="6"/>
    <x v="2"/>
    <x v="0"/>
    <s v="USD"/>
    <n v="1420045538"/>
    <n v="1417453538"/>
    <b v="0"/>
    <x v="84"/>
    <b v="0"/>
    <s v="photography/nature"/>
    <n v="0"/>
    <n v="3"/>
    <x v="8"/>
    <x v="24"/>
    <x v="1541"/>
    <d v="2014-12-31T17:05:38"/>
    <x v="3"/>
  </r>
  <r>
    <n v="1542"/>
    <s v="From student to beekeeper"/>
    <x v="1540"/>
    <x v="2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  <x v="0"/>
  </r>
  <r>
    <n v="1543"/>
    <s v="Sunrises in the MidWest"/>
    <x v="1541"/>
    <x v="268"/>
    <n v="10"/>
    <x v="2"/>
    <x v="0"/>
    <s v="USD"/>
    <n v="1416662034"/>
    <n v="1414066434"/>
    <b v="0"/>
    <x v="29"/>
    <b v="0"/>
    <s v="photography/nature"/>
    <n v="0"/>
    <n v="10"/>
    <x v="8"/>
    <x v="24"/>
    <x v="1543"/>
    <d v="2014-11-22T13:13:54"/>
    <x v="3"/>
  </r>
  <r>
    <n v="1544"/>
    <s v="LaFee Photography"/>
    <x v="1542"/>
    <x v="28"/>
    <n v="0"/>
    <x v="2"/>
    <x v="0"/>
    <s v="USD"/>
    <n v="1427847480"/>
    <n v="1424222024"/>
    <b v="0"/>
    <x v="78"/>
    <b v="0"/>
    <s v="photography/nature"/>
    <n v="0"/>
    <n v="0"/>
    <x v="8"/>
    <x v="24"/>
    <x v="1544"/>
    <d v="2015-04-01T00:18:00"/>
    <x v="0"/>
  </r>
  <r>
    <n v="1545"/>
    <s v="Nevada County Hearts"/>
    <x v="1543"/>
    <x v="9"/>
    <n v="1"/>
    <x v="2"/>
    <x v="0"/>
    <s v="USD"/>
    <n v="1425330960"/>
    <n v="1422393234"/>
    <b v="0"/>
    <x v="29"/>
    <b v="0"/>
    <s v="photography/nature"/>
    <n v="0"/>
    <n v="1"/>
    <x v="8"/>
    <x v="24"/>
    <x v="1545"/>
    <d v="2015-03-02T21:16:00"/>
    <x v="0"/>
  </r>
  <r>
    <n v="1546"/>
    <s v="Hen Harrier Wildlife Sanctuary"/>
    <x v="1544"/>
    <x v="28"/>
    <n v="289"/>
    <x v="2"/>
    <x v="1"/>
    <s v="GBP"/>
    <n v="1410930399"/>
    <n v="1405746399"/>
    <b v="0"/>
    <x v="202"/>
    <b v="0"/>
    <s v="photography/nature"/>
    <n v="29"/>
    <n v="26.27"/>
    <x v="8"/>
    <x v="24"/>
    <x v="1546"/>
    <d v="2014-09-17T05:06:39"/>
    <x v="3"/>
  </r>
  <r>
    <n v="1547"/>
    <s v="Sound Photography"/>
    <x v="1545"/>
    <x v="269"/>
    <n v="0"/>
    <x v="2"/>
    <x v="0"/>
    <s v="USD"/>
    <n v="1487844882"/>
    <n v="1487240082"/>
    <b v="0"/>
    <x v="78"/>
    <b v="0"/>
    <s v="photography/nature"/>
    <n v="0"/>
    <n v="0"/>
    <x v="8"/>
    <x v="24"/>
    <x v="1547"/>
    <d v="2017-02-23T10:14:42"/>
    <x v="1"/>
  </r>
  <r>
    <n v="1548"/>
    <s v="Change the World through Color"/>
    <x v="1546"/>
    <x v="176"/>
    <n v="60"/>
    <x v="2"/>
    <x v="0"/>
    <s v="USD"/>
    <n v="1447020620"/>
    <n v="1444425020"/>
    <b v="0"/>
    <x v="29"/>
    <b v="0"/>
    <s v="photography/nature"/>
    <n v="9"/>
    <n v="60"/>
    <x v="8"/>
    <x v="24"/>
    <x v="1548"/>
    <d v="2015-11-08T22:10:20"/>
    <x v="0"/>
  </r>
  <r>
    <n v="1549"/>
    <s v="2016 Calendar:  Wonders of Nature"/>
    <x v="1547"/>
    <x v="2"/>
    <n v="170"/>
    <x v="2"/>
    <x v="0"/>
    <s v="USD"/>
    <n v="1446524159"/>
    <n v="1443928559"/>
    <b v="0"/>
    <x v="79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x v="1548"/>
    <x v="47"/>
    <n v="101"/>
    <x v="2"/>
    <x v="1"/>
    <s v="GBP"/>
    <n v="1463050034"/>
    <n v="1460458034"/>
    <b v="0"/>
    <x v="63"/>
    <b v="0"/>
    <s v="photography/nature"/>
    <n v="13"/>
    <n v="14.43"/>
    <x v="8"/>
    <x v="24"/>
    <x v="1550"/>
    <d v="2016-05-12T10:47:14"/>
    <x v="2"/>
  </r>
  <r>
    <n v="1551"/>
    <s v="Randy Hoffman Photography"/>
    <x v="1549"/>
    <x v="8"/>
    <n v="0"/>
    <x v="2"/>
    <x v="0"/>
    <s v="USD"/>
    <n v="1432756039"/>
    <n v="1430164039"/>
    <b v="0"/>
    <x v="78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x v="1550"/>
    <x v="270"/>
    <n v="2115"/>
    <x v="2"/>
    <x v="0"/>
    <s v="USD"/>
    <n v="1412135940"/>
    <n v="1410366708"/>
    <b v="0"/>
    <x v="38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x v="1551"/>
    <x v="12"/>
    <n v="0"/>
    <x v="2"/>
    <x v="0"/>
    <s v="USD"/>
    <n v="1441176447"/>
    <n v="1438584447"/>
    <b v="0"/>
    <x v="78"/>
    <b v="0"/>
    <s v="photography/nature"/>
    <n v="0"/>
    <n v="0"/>
    <x v="8"/>
    <x v="24"/>
    <x v="1553"/>
    <d v="2015-09-02T06:47:27"/>
    <x v="0"/>
  </r>
  <r>
    <n v="1554"/>
    <s v="Barbara O'Donovan Designs"/>
    <x v="1552"/>
    <x v="22"/>
    <n v="0"/>
    <x v="2"/>
    <x v="2"/>
    <s v="AUD"/>
    <n v="1438495390"/>
    <n v="1435903390"/>
    <b v="0"/>
    <x v="78"/>
    <b v="0"/>
    <s v="photography/nature"/>
    <n v="0"/>
    <n v="0"/>
    <x v="8"/>
    <x v="24"/>
    <x v="1554"/>
    <d v="2015-08-02T06:03:10"/>
    <x v="0"/>
  </r>
  <r>
    <n v="1555"/>
    <s v="Coffee Table Book of Maine"/>
    <x v="1553"/>
    <x v="47"/>
    <n v="0"/>
    <x v="2"/>
    <x v="0"/>
    <s v="USD"/>
    <n v="1442509200"/>
    <n v="1440513832"/>
    <b v="0"/>
    <x v="78"/>
    <b v="0"/>
    <s v="photography/nature"/>
    <n v="0"/>
    <n v="0"/>
    <x v="8"/>
    <x v="24"/>
    <x v="1555"/>
    <d v="2015-09-17T17:00:00"/>
    <x v="0"/>
  </r>
  <r>
    <n v="1556"/>
    <s v="West Canada - A Coffee Table Book"/>
    <x v="1554"/>
    <x v="15"/>
    <n v="677"/>
    <x v="2"/>
    <x v="5"/>
    <s v="CAD"/>
    <n v="1467603624"/>
    <n v="1465011624"/>
    <b v="0"/>
    <x v="8"/>
    <b v="0"/>
    <s v="photography/nature"/>
    <n v="45"/>
    <n v="56.42"/>
    <x v="8"/>
    <x v="24"/>
    <x v="1556"/>
    <d v="2016-07-04T03:40:24"/>
    <x v="2"/>
  </r>
  <r>
    <n v="1557"/>
    <s v="Reflecting Light Photo"/>
    <x v="1555"/>
    <x v="3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  <x v="3"/>
  </r>
  <r>
    <n v="1558"/>
    <s v="Lucy Wood's Calendar - English Countryside 2016"/>
    <x v="1556"/>
    <x v="47"/>
    <n v="35"/>
    <x v="2"/>
    <x v="1"/>
    <s v="GBP"/>
    <n v="1440763920"/>
    <n v="1435656759"/>
    <b v="0"/>
    <x v="83"/>
    <b v="0"/>
    <s v="photography/nature"/>
    <n v="5"/>
    <n v="11.67"/>
    <x v="8"/>
    <x v="24"/>
    <x v="1558"/>
    <d v="2015-08-28T12:12:00"/>
    <x v="0"/>
  </r>
  <r>
    <n v="1559"/>
    <s v="North Cascades Bigfoot Photo Expedition"/>
    <x v="1557"/>
    <x v="36"/>
    <n v="50"/>
    <x v="2"/>
    <x v="0"/>
    <s v="USD"/>
    <n v="1430270199"/>
    <n v="1428974199"/>
    <b v="0"/>
    <x v="29"/>
    <b v="0"/>
    <s v="photography/nature"/>
    <n v="0"/>
    <n v="50"/>
    <x v="8"/>
    <x v="24"/>
    <x v="1559"/>
    <d v="2015-04-29T01:16:39"/>
    <x v="0"/>
  </r>
  <r>
    <n v="1560"/>
    <s v="Fine Art Landscape 2015 Calendar"/>
    <x v="1558"/>
    <x v="30"/>
    <n v="94"/>
    <x v="2"/>
    <x v="0"/>
    <s v="USD"/>
    <n v="1415842193"/>
    <n v="1414110593"/>
    <b v="0"/>
    <x v="80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x v="1559"/>
    <x v="3"/>
    <n v="67"/>
    <x v="1"/>
    <x v="0"/>
    <s v="USD"/>
    <n v="1383789603"/>
    <n v="1381194003"/>
    <b v="0"/>
    <x v="29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x v="1560"/>
    <x v="23"/>
    <n v="0"/>
    <x v="1"/>
    <x v="0"/>
    <s v="USD"/>
    <n v="1259715000"/>
    <n v="1253712916"/>
    <b v="0"/>
    <x v="78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x v="1561"/>
    <x v="12"/>
    <n v="85"/>
    <x v="1"/>
    <x v="1"/>
    <s v="GBP"/>
    <n v="1394815751"/>
    <n v="1389635351"/>
    <b v="0"/>
    <x v="84"/>
    <b v="0"/>
    <s v="publishing/art books"/>
    <n v="1"/>
    <n v="42.5"/>
    <x v="3"/>
    <x v="25"/>
    <x v="1563"/>
    <d v="2014-03-14T16:49:11"/>
    <x v="3"/>
  </r>
  <r>
    <n v="1564"/>
    <s v="coming apart at the stitches... (Canceled)"/>
    <x v="1562"/>
    <x v="3"/>
    <n v="10"/>
    <x v="1"/>
    <x v="0"/>
    <s v="USD"/>
    <n v="1432843500"/>
    <n v="1430124509"/>
    <b v="0"/>
    <x v="29"/>
    <b v="0"/>
    <s v="publishing/art books"/>
    <n v="0"/>
    <n v="10"/>
    <x v="3"/>
    <x v="25"/>
    <x v="1564"/>
    <d v="2015-05-28T20:05:00"/>
    <x v="0"/>
  </r>
  <r>
    <n v="1565"/>
    <s v="The National Forests Passport Project (Canceled)"/>
    <x v="1563"/>
    <x v="23"/>
    <n v="100"/>
    <x v="1"/>
    <x v="0"/>
    <s v="USD"/>
    <n v="1307554261"/>
    <n v="1304962261"/>
    <b v="0"/>
    <x v="29"/>
    <b v="0"/>
    <s v="publishing/art books"/>
    <n v="3"/>
    <n v="100"/>
    <x v="3"/>
    <x v="25"/>
    <x v="1565"/>
    <d v="2011-06-08T17:31:01"/>
    <x v="6"/>
  </r>
  <r>
    <n v="1566"/>
    <s v="DeVito Art Skull Island Kongstarter (Canceled)"/>
    <x v="1564"/>
    <x v="11"/>
    <n v="6375"/>
    <x v="1"/>
    <x v="0"/>
    <s v="USD"/>
    <n v="1469656800"/>
    <n v="1467151204"/>
    <b v="0"/>
    <x v="211"/>
    <b v="0"/>
    <s v="publishing/art books"/>
    <n v="21"/>
    <n v="108.05"/>
    <x v="3"/>
    <x v="25"/>
    <x v="1566"/>
    <d v="2016-07-27T22:00:00"/>
    <x v="2"/>
  </r>
  <r>
    <n v="1567"/>
    <s v="Kickstart a Traveling Heart (Canceled)"/>
    <x v="1565"/>
    <x v="0"/>
    <n v="350"/>
    <x v="1"/>
    <x v="0"/>
    <s v="USD"/>
    <n v="1392595200"/>
    <n v="1391293745"/>
    <b v="0"/>
    <x v="62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x v="1566"/>
    <x v="31"/>
    <n v="3410"/>
    <x v="1"/>
    <x v="0"/>
    <s v="USD"/>
    <n v="1419384585"/>
    <n v="1416360585"/>
    <b v="0"/>
    <x v="19"/>
    <b v="0"/>
    <s v="publishing/art books"/>
    <n v="14"/>
    <n v="155"/>
    <x v="3"/>
    <x v="25"/>
    <x v="1568"/>
    <d v="2014-12-24T01:29:45"/>
    <x v="3"/>
  </r>
  <r>
    <n v="1569"/>
    <s v="to be removed (Canceled)"/>
    <x v="1567"/>
    <x v="11"/>
    <n v="0"/>
    <x v="1"/>
    <x v="0"/>
    <s v="USD"/>
    <n v="1369498714"/>
    <n v="1366906714"/>
    <b v="0"/>
    <x v="78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x v="1568"/>
    <x v="12"/>
    <n v="2484"/>
    <x v="1"/>
    <x v="0"/>
    <s v="USD"/>
    <n v="1460140282"/>
    <n v="1457551882"/>
    <b v="0"/>
    <x v="47"/>
    <b v="0"/>
    <s v="publishing/art books"/>
    <n v="41"/>
    <n v="47.77"/>
    <x v="3"/>
    <x v="25"/>
    <x v="1570"/>
    <d v="2016-04-08T18:31:22"/>
    <x v="2"/>
  </r>
  <r>
    <n v="1571"/>
    <s v="CAUCASUS - on the untrodden roads (Canceled)"/>
    <x v="1569"/>
    <x v="271"/>
    <n v="80"/>
    <x v="1"/>
    <x v="1"/>
    <s v="GBP"/>
    <n v="1434738483"/>
    <n v="1432146483"/>
    <b v="0"/>
    <x v="80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x v="1570"/>
    <x v="30"/>
    <n v="125"/>
    <x v="1"/>
    <x v="1"/>
    <s v="GBP"/>
    <n v="1456703940"/>
    <n v="1454546859"/>
    <b v="0"/>
    <x v="8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x v="1571"/>
    <x v="7"/>
    <n v="223"/>
    <x v="1"/>
    <x v="5"/>
    <s v="CAD"/>
    <n v="1491019140"/>
    <n v="1487548802"/>
    <b v="0"/>
    <x v="8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x v="1572"/>
    <x v="3"/>
    <n v="506"/>
    <x v="1"/>
    <x v="0"/>
    <s v="USD"/>
    <n v="1424211329"/>
    <n v="1421187329"/>
    <b v="0"/>
    <x v="79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x v="1573"/>
    <x v="3"/>
    <n v="2291"/>
    <x v="1"/>
    <x v="0"/>
    <s v="USD"/>
    <n v="1404909296"/>
    <n v="1402317296"/>
    <b v="0"/>
    <x v="2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x v="1574"/>
    <x v="1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x v="1575"/>
    <x v="3"/>
    <n v="55"/>
    <x v="1"/>
    <x v="0"/>
    <s v="USD"/>
    <n v="1343161248"/>
    <n v="1337977248"/>
    <b v="0"/>
    <x v="84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x v="1576"/>
    <x v="272"/>
    <n v="205"/>
    <x v="1"/>
    <x v="0"/>
    <s v="USD"/>
    <n v="1283392800"/>
    <n v="1281317691"/>
    <b v="0"/>
    <x v="80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x v="1577"/>
    <x v="273"/>
    <n v="28"/>
    <x v="1"/>
    <x v="0"/>
    <s v="USD"/>
    <n v="1377734091"/>
    <n v="1374882891"/>
    <b v="0"/>
    <x v="84"/>
    <b v="0"/>
    <s v="publishing/art books"/>
    <n v="1"/>
    <n v="14"/>
    <x v="3"/>
    <x v="25"/>
    <x v="1579"/>
    <d v="2013-08-28T23:54:51"/>
    <x v="4"/>
  </r>
  <r>
    <n v="1580"/>
    <s v="Faces &amp; Places In Brevard County (Canceled)"/>
    <x v="1578"/>
    <x v="257"/>
    <n v="0"/>
    <x v="1"/>
    <x v="0"/>
    <s v="USD"/>
    <n v="1337562726"/>
    <n v="1332378726"/>
    <b v="0"/>
    <x v="78"/>
    <b v="0"/>
    <s v="publishing/art books"/>
    <n v="0"/>
    <n v="0"/>
    <x v="3"/>
    <x v="25"/>
    <x v="1580"/>
    <d v="2012-05-21T01:12:06"/>
    <x v="5"/>
  </r>
  <r>
    <n v="1581"/>
    <s v="The Sharper Image"/>
    <x v="1579"/>
    <x v="28"/>
    <n v="5"/>
    <x v="2"/>
    <x v="1"/>
    <s v="GBP"/>
    <n v="1450521990"/>
    <n v="1447757190"/>
    <b v="0"/>
    <x v="29"/>
    <b v="0"/>
    <s v="photography/places"/>
    <n v="1"/>
    <n v="5"/>
    <x v="8"/>
    <x v="26"/>
    <x v="1581"/>
    <d v="2015-12-19T10:46:30"/>
    <x v="0"/>
  </r>
  <r>
    <n v="1582"/>
    <s v="Scenes from New Orleans"/>
    <x v="1580"/>
    <x v="28"/>
    <n v="93"/>
    <x v="2"/>
    <x v="0"/>
    <s v="USD"/>
    <n v="1445894400"/>
    <n v="1440961053"/>
    <b v="0"/>
    <x v="83"/>
    <b v="0"/>
    <s v="photography/places"/>
    <n v="9"/>
    <n v="31"/>
    <x v="8"/>
    <x v="26"/>
    <x v="1582"/>
    <d v="2015-10-26T21:20:00"/>
    <x v="0"/>
  </r>
  <r>
    <n v="1583"/>
    <s v="Follow in footsteps an awesome book adventure"/>
    <x v="1581"/>
    <x v="22"/>
    <n v="15"/>
    <x v="2"/>
    <x v="1"/>
    <s v="GBP"/>
    <n v="1411681391"/>
    <n v="1409089391"/>
    <b v="0"/>
    <x v="29"/>
    <b v="0"/>
    <s v="photography/places"/>
    <n v="0"/>
    <n v="15"/>
    <x v="8"/>
    <x v="26"/>
    <x v="1583"/>
    <d v="2014-09-25T21:43:11"/>
    <x v="3"/>
  </r>
  <r>
    <n v="1584"/>
    <s v="Lets see Kansas together!"/>
    <x v="1582"/>
    <x v="38"/>
    <n v="0"/>
    <x v="2"/>
    <x v="0"/>
    <s v="USD"/>
    <n v="1401464101"/>
    <n v="1400600101"/>
    <b v="0"/>
    <x v="78"/>
    <b v="0"/>
    <s v="photography/places"/>
    <n v="0"/>
    <n v="0"/>
    <x v="8"/>
    <x v="26"/>
    <x v="1584"/>
    <d v="2014-05-30T15:35:01"/>
    <x v="3"/>
  </r>
  <r>
    <n v="1585"/>
    <s v="Live 4 The Rush: Palooza Pics"/>
    <x v="1583"/>
    <x v="13"/>
    <n v="1580"/>
    <x v="2"/>
    <x v="5"/>
    <s v="CAD"/>
    <n v="1482663600"/>
    <n v="1480800568"/>
    <b v="0"/>
    <x v="8"/>
    <b v="0"/>
    <s v="photography/places"/>
    <n v="79"/>
    <n v="131.66999999999999"/>
    <x v="8"/>
    <x v="26"/>
    <x v="1585"/>
    <d v="2016-12-25T11:00:00"/>
    <x v="2"/>
  </r>
  <r>
    <n v="1586"/>
    <s v="Missouri In Pictures"/>
    <x v="1584"/>
    <x v="15"/>
    <n v="0"/>
    <x v="2"/>
    <x v="0"/>
    <s v="USD"/>
    <n v="1428197422"/>
    <n v="1425609022"/>
    <b v="0"/>
    <x v="78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x v="1585"/>
    <x v="51"/>
    <n v="1"/>
    <x v="2"/>
    <x v="0"/>
    <s v="USD"/>
    <n v="1418510965"/>
    <n v="1415918965"/>
    <b v="0"/>
    <x v="29"/>
    <b v="0"/>
    <s v="photography/places"/>
    <n v="0"/>
    <n v="1"/>
    <x v="8"/>
    <x v="26"/>
    <x v="1587"/>
    <d v="2014-12-13T22:49:25"/>
    <x v="3"/>
  </r>
  <r>
    <n v="1588"/>
    <s v="The Right Side of Texas"/>
    <x v="1586"/>
    <x v="274"/>
    <n v="0"/>
    <x v="2"/>
    <x v="0"/>
    <s v="USD"/>
    <n v="1422735120"/>
    <n v="1420091999"/>
    <b v="0"/>
    <x v="78"/>
    <b v="0"/>
    <s v="photography/places"/>
    <n v="0"/>
    <n v="0"/>
    <x v="8"/>
    <x v="26"/>
    <x v="1588"/>
    <d v="2015-01-31T20:12:00"/>
    <x v="0"/>
  </r>
  <r>
    <n v="1589"/>
    <s v="A Side Of The World In Canvas"/>
    <x v="1587"/>
    <x v="38"/>
    <n v="0"/>
    <x v="2"/>
    <x v="0"/>
    <s v="USD"/>
    <n v="1444433886"/>
    <n v="1441841886"/>
    <b v="0"/>
    <x v="78"/>
    <b v="0"/>
    <s v="photography/places"/>
    <n v="0"/>
    <n v="0"/>
    <x v="8"/>
    <x v="26"/>
    <x v="1589"/>
    <d v="2015-10-09T23:38:06"/>
    <x v="0"/>
  </r>
  <r>
    <n v="1590"/>
    <s v="An Italian Adventure"/>
    <x v="1588"/>
    <x v="127"/>
    <n v="1020"/>
    <x v="2"/>
    <x v="13"/>
    <s v="EUR"/>
    <n v="1443040464"/>
    <n v="1440448464"/>
    <b v="0"/>
    <x v="84"/>
    <b v="0"/>
    <s v="photography/places"/>
    <n v="2"/>
    <n v="510"/>
    <x v="8"/>
    <x v="26"/>
    <x v="1590"/>
    <d v="2015-09-23T20:34:24"/>
    <x v="0"/>
  </r>
  <r>
    <n v="1591"/>
    <s v="Ireland from a Kite, a unique photographic book"/>
    <x v="1589"/>
    <x v="32"/>
    <n v="4092"/>
    <x v="2"/>
    <x v="1"/>
    <s v="GBP"/>
    <n v="1459700741"/>
    <n v="1457112341"/>
    <b v="0"/>
    <x v="297"/>
    <b v="0"/>
    <s v="photography/places"/>
    <n v="29"/>
    <n v="44.48"/>
    <x v="8"/>
    <x v="26"/>
    <x v="1591"/>
    <d v="2016-04-03T16:25:41"/>
    <x v="2"/>
  </r>
  <r>
    <n v="1592"/>
    <s v="The Views of Pittsburgh"/>
    <x v="1590"/>
    <x v="251"/>
    <n v="0"/>
    <x v="2"/>
    <x v="0"/>
    <s v="USD"/>
    <n v="1427503485"/>
    <n v="1423619085"/>
    <b v="0"/>
    <x v="78"/>
    <b v="0"/>
    <s v="photography/places"/>
    <n v="0"/>
    <n v="0"/>
    <x v="8"/>
    <x v="26"/>
    <x v="1592"/>
    <d v="2015-03-28T00:44:45"/>
    <x v="0"/>
  </r>
  <r>
    <n v="1593"/>
    <s v="Picturing Italy"/>
    <x v="1591"/>
    <x v="29"/>
    <n v="3"/>
    <x v="2"/>
    <x v="0"/>
    <s v="USD"/>
    <n v="1425154655"/>
    <n v="1422562655"/>
    <b v="0"/>
    <x v="83"/>
    <b v="0"/>
    <s v="photography/places"/>
    <n v="0"/>
    <n v="1"/>
    <x v="8"/>
    <x v="26"/>
    <x v="1593"/>
    <d v="2015-02-28T20:17:35"/>
    <x v="0"/>
  </r>
  <r>
    <n v="1594"/>
    <s v="Scenes and Things from New Orleans"/>
    <x v="1592"/>
    <x v="28"/>
    <n v="205"/>
    <x v="2"/>
    <x v="0"/>
    <s v="USD"/>
    <n v="1463329260"/>
    <n v="1458147982"/>
    <b v="0"/>
    <x v="73"/>
    <b v="0"/>
    <s v="photography/places"/>
    <n v="21"/>
    <n v="20.5"/>
    <x v="8"/>
    <x v="26"/>
    <x v="1594"/>
    <d v="2016-05-15T16:21:00"/>
    <x v="2"/>
  </r>
  <r>
    <n v="1595"/>
    <s v="Civil war battlefields and forts"/>
    <x v="1593"/>
    <x v="57"/>
    <n v="280"/>
    <x v="2"/>
    <x v="0"/>
    <s v="USD"/>
    <n v="1403122380"/>
    <n v="1400634728"/>
    <b v="0"/>
    <x v="63"/>
    <b v="0"/>
    <s v="photography/places"/>
    <n v="0"/>
    <n v="40"/>
    <x v="8"/>
    <x v="26"/>
    <x v="1595"/>
    <d v="2014-06-18T20:13:00"/>
    <x v="3"/>
  </r>
  <r>
    <n v="1596"/>
    <s v="The Town We Live In"/>
    <x v="1594"/>
    <x v="53"/>
    <n v="75"/>
    <x v="2"/>
    <x v="1"/>
    <s v="GBP"/>
    <n v="1418469569"/>
    <n v="1414577969"/>
    <b v="0"/>
    <x v="83"/>
    <b v="0"/>
    <s v="photography/places"/>
    <n v="2"/>
    <n v="25"/>
    <x v="8"/>
    <x v="26"/>
    <x v="1596"/>
    <d v="2014-12-13T11:19:29"/>
    <x v="3"/>
  </r>
  <r>
    <n v="1597"/>
    <s v="Vacation Days in Big Bear"/>
    <x v="1595"/>
    <x v="36"/>
    <n v="0"/>
    <x v="2"/>
    <x v="0"/>
    <s v="USD"/>
    <n v="1474360197"/>
    <n v="1471768197"/>
    <b v="0"/>
    <x v="78"/>
    <b v="0"/>
    <s v="photography/places"/>
    <n v="0"/>
    <n v="0"/>
    <x v="8"/>
    <x v="26"/>
    <x v="1597"/>
    <d v="2016-09-20T08:29:57"/>
    <x v="2"/>
  </r>
  <r>
    <n v="1598"/>
    <s v="Dream TRIP to Tornado Alley"/>
    <x v="1596"/>
    <x v="134"/>
    <n v="1"/>
    <x v="2"/>
    <x v="0"/>
    <s v="USD"/>
    <n v="1437926458"/>
    <n v="1432742458"/>
    <b v="0"/>
    <x v="29"/>
    <b v="0"/>
    <s v="photography/places"/>
    <n v="0"/>
    <n v="1"/>
    <x v="8"/>
    <x v="26"/>
    <x v="1598"/>
    <d v="2015-07-26T16:00:58"/>
    <x v="0"/>
  </r>
  <r>
    <n v="1599"/>
    <s v="The Londoner: Prints &amp; Canvas"/>
    <x v="1597"/>
    <x v="2"/>
    <n v="0"/>
    <x v="2"/>
    <x v="1"/>
    <s v="GBP"/>
    <n v="1460116576"/>
    <n v="1457528176"/>
    <b v="0"/>
    <x v="78"/>
    <b v="0"/>
    <s v="photography/places"/>
    <n v="0"/>
    <n v="0"/>
    <x v="8"/>
    <x v="26"/>
    <x v="1599"/>
    <d v="2016-04-08T11:56:16"/>
    <x v="2"/>
  </r>
  <r>
    <n v="1600"/>
    <s v="Organic in India"/>
    <x v="1598"/>
    <x v="10"/>
    <n v="367"/>
    <x v="2"/>
    <x v="0"/>
    <s v="USD"/>
    <n v="1405401060"/>
    <n v="1401585752"/>
    <b v="0"/>
    <x v="82"/>
    <b v="0"/>
    <s v="photography/places"/>
    <n v="7"/>
    <n v="40.78"/>
    <x v="8"/>
    <x v="26"/>
    <x v="1600"/>
    <d v="2014-07-15T05:11:00"/>
    <x v="3"/>
  </r>
  <r>
    <n v="1601"/>
    <s v="Release Soundzero's Debut Album!"/>
    <x v="1599"/>
    <x v="30"/>
    <n v="2706.23"/>
    <x v="0"/>
    <x v="0"/>
    <s v="USD"/>
    <n v="1304561633"/>
    <n v="1301969633"/>
    <b v="0"/>
    <x v="66"/>
    <b v="1"/>
    <s v="music/rock"/>
    <n v="108"/>
    <n v="48.33"/>
    <x v="4"/>
    <x v="11"/>
    <x v="1601"/>
    <d v="2011-05-05T02:13:53"/>
    <x v="6"/>
  </r>
  <r>
    <n v="1602"/>
    <s v="The Material - Let You Down music video"/>
    <x v="1600"/>
    <x v="15"/>
    <n v="1502.5"/>
    <x v="0"/>
    <x v="0"/>
    <s v="USD"/>
    <n v="1318633200"/>
    <n v="1314947317"/>
    <b v="0"/>
    <x v="58"/>
    <b v="1"/>
    <s v="music/rock"/>
    <n v="100"/>
    <n v="46.95"/>
    <x v="4"/>
    <x v="11"/>
    <x v="1602"/>
    <d v="2011-10-14T23:00:00"/>
    <x v="6"/>
  </r>
  <r>
    <n v="1603"/>
    <s v="Max's First Solo Album!"/>
    <x v="1601"/>
    <x v="13"/>
    <n v="2000.66"/>
    <x v="0"/>
    <x v="0"/>
    <s v="USD"/>
    <n v="1327723459"/>
    <n v="1322539459"/>
    <b v="0"/>
    <x v="209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x v="1602"/>
    <x v="70"/>
    <n v="3419"/>
    <x v="0"/>
    <x v="0"/>
    <s v="USD"/>
    <n v="1332011835"/>
    <n v="1328559435"/>
    <b v="0"/>
    <x v="16"/>
    <b v="1"/>
    <s v="music/rock"/>
    <n v="122"/>
    <n v="48.84"/>
    <x v="4"/>
    <x v="11"/>
    <x v="1604"/>
    <d v="2012-03-17T19:17:15"/>
    <x v="5"/>
  </r>
  <r>
    <n v="1605"/>
    <s v="A Band of Orcs Official Gaming Miniatures Presale"/>
    <x v="1603"/>
    <x v="12"/>
    <n v="6041.6"/>
    <x v="0"/>
    <x v="0"/>
    <s v="USD"/>
    <n v="1312182000"/>
    <n v="1311380313"/>
    <b v="0"/>
    <x v="3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x v="1604"/>
    <x v="6"/>
    <n v="8080.33"/>
    <x v="0"/>
    <x v="0"/>
    <s v="USD"/>
    <n v="1300930838"/>
    <n v="1293158438"/>
    <b v="0"/>
    <x v="297"/>
    <b v="1"/>
    <s v="music/rock"/>
    <n v="101"/>
    <n v="87.83"/>
    <x v="4"/>
    <x v="11"/>
    <x v="1606"/>
    <d v="2011-03-24T01:40:38"/>
    <x v="7"/>
  </r>
  <r>
    <n v="1607"/>
    <s v="New Tour Bus for The Slants"/>
    <x v="1605"/>
    <x v="3"/>
    <n v="14511"/>
    <x v="0"/>
    <x v="0"/>
    <s v="USD"/>
    <n v="1339701851"/>
    <n v="1337887451"/>
    <b v="0"/>
    <x v="242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x v="1606"/>
    <x v="38"/>
    <n v="1215"/>
    <x v="0"/>
    <x v="0"/>
    <s v="USD"/>
    <n v="1388553960"/>
    <n v="1385754986"/>
    <b v="0"/>
    <x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x v="1607"/>
    <x v="15"/>
    <n v="1775"/>
    <x v="0"/>
    <x v="0"/>
    <s v="USD"/>
    <n v="1320220800"/>
    <n v="1315612909"/>
    <b v="0"/>
    <x v="80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x v="1608"/>
    <x v="13"/>
    <n v="5437"/>
    <x v="0"/>
    <x v="0"/>
    <s v="USD"/>
    <n v="1355609510"/>
    <n v="1353017510"/>
    <b v="0"/>
    <x v="300"/>
    <b v="1"/>
    <s v="music/rock"/>
    <n v="272"/>
    <n v="48.54"/>
    <x v="4"/>
    <x v="11"/>
    <x v="1610"/>
    <d v="2012-12-15T22:11:50"/>
    <x v="5"/>
  </r>
  <r>
    <n v="1611"/>
    <s v="Skelton-Luns CD/7&quot;             No Big Deal."/>
    <x v="1609"/>
    <x v="134"/>
    <n v="1001"/>
    <x v="0"/>
    <x v="0"/>
    <s v="USD"/>
    <n v="1370390432"/>
    <n v="1368576032"/>
    <b v="0"/>
    <x v="74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x v="1610"/>
    <x v="2"/>
    <n v="550"/>
    <x v="0"/>
    <x v="0"/>
    <s v="USD"/>
    <n v="1357160384"/>
    <n v="1354568384"/>
    <b v="0"/>
    <x v="202"/>
    <b v="1"/>
    <s v="music/rock"/>
    <n v="110"/>
    <n v="50"/>
    <x v="4"/>
    <x v="11"/>
    <x v="1612"/>
    <d v="2013-01-02T20:59:44"/>
    <x v="5"/>
  </r>
  <r>
    <n v="1613"/>
    <s v="New  E.P. mastering and recording"/>
    <x v="1611"/>
    <x v="28"/>
    <n v="1015"/>
    <x v="0"/>
    <x v="0"/>
    <s v="USD"/>
    <n v="1342921202"/>
    <n v="1340329202"/>
    <b v="0"/>
    <x v="55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x v="1612"/>
    <x v="10"/>
    <n v="5135"/>
    <x v="0"/>
    <x v="0"/>
    <s v="USD"/>
    <n v="1407085200"/>
    <n v="1401924769"/>
    <b v="0"/>
    <x v="99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x v="1613"/>
    <x v="6"/>
    <n v="9130"/>
    <x v="0"/>
    <x v="0"/>
    <s v="USD"/>
    <n v="1323742396"/>
    <n v="1319850796"/>
    <b v="0"/>
    <x v="327"/>
    <b v="1"/>
    <s v="music/rock"/>
    <n v="114"/>
    <n v="67.13"/>
    <x v="4"/>
    <x v="11"/>
    <x v="1615"/>
    <d v="2011-12-13T02:13:16"/>
    <x v="6"/>
  </r>
  <r>
    <n v="1616"/>
    <s v="Aly Jados: the New EP rOckNrOLLa"/>
    <x v="1614"/>
    <x v="3"/>
    <n v="10420"/>
    <x v="0"/>
    <x v="0"/>
    <s v="USD"/>
    <n v="1353621600"/>
    <n v="1350061821"/>
    <b v="0"/>
    <x v="328"/>
    <b v="1"/>
    <s v="music/rock"/>
    <n v="104"/>
    <n v="66.37"/>
    <x v="4"/>
    <x v="11"/>
    <x v="1616"/>
    <d v="2012-11-22T22:00:00"/>
    <x v="5"/>
  </r>
  <r>
    <n v="1617"/>
    <s v="The Coffis Brothers 2nd Album!"/>
    <x v="1615"/>
    <x v="39"/>
    <n v="10210"/>
    <x v="0"/>
    <x v="0"/>
    <s v="USD"/>
    <n v="1383332400"/>
    <n v="1380470188"/>
    <b v="0"/>
    <x v="150"/>
    <b v="1"/>
    <s v="music/rock"/>
    <n v="146"/>
    <n v="64.62"/>
    <x v="4"/>
    <x v="11"/>
    <x v="1617"/>
    <d v="2013-11-01T19:00:00"/>
    <x v="4"/>
  </r>
  <r>
    <n v="1618"/>
    <s v="Janus Word Album"/>
    <x v="1616"/>
    <x v="15"/>
    <n v="1576"/>
    <x v="0"/>
    <x v="0"/>
    <s v="USD"/>
    <n v="1362757335"/>
    <n v="1359301335"/>
    <b v="0"/>
    <x v="74"/>
    <b v="1"/>
    <s v="music/rock"/>
    <n v="105"/>
    <n v="58.37"/>
    <x v="4"/>
    <x v="11"/>
    <x v="1618"/>
    <d v="2013-03-08T15:42:15"/>
    <x v="4"/>
  </r>
  <r>
    <n v="1619"/>
    <s v="Casual Encounters: The Quest For a PA"/>
    <x v="1617"/>
    <x v="15"/>
    <n v="2000"/>
    <x v="0"/>
    <x v="0"/>
    <s v="USD"/>
    <n v="1410755286"/>
    <n v="1408940886"/>
    <b v="0"/>
    <x v="23"/>
    <b v="1"/>
    <s v="music/rock"/>
    <n v="133"/>
    <n v="86.96"/>
    <x v="4"/>
    <x v="11"/>
    <x v="1619"/>
    <d v="2014-09-15T04:28:06"/>
    <x v="3"/>
  </r>
  <r>
    <n v="1620"/>
    <s v="Kickstart my music career with 300 CDs"/>
    <x v="1618"/>
    <x v="28"/>
    <n v="1130"/>
    <x v="0"/>
    <x v="0"/>
    <s v="USD"/>
    <n v="1361606940"/>
    <n v="1361002140"/>
    <b v="0"/>
    <x v="57"/>
    <b v="1"/>
    <s v="music/rock"/>
    <n v="113"/>
    <n v="66.47"/>
    <x v="4"/>
    <x v="11"/>
    <x v="1620"/>
    <d v="2013-02-23T08:09:00"/>
    <x v="4"/>
  </r>
  <r>
    <n v="1621"/>
    <s v="The First Full Length Fifth Freedom Album"/>
    <x v="1619"/>
    <x v="10"/>
    <n v="6060"/>
    <x v="0"/>
    <x v="0"/>
    <s v="USD"/>
    <n v="1338177540"/>
    <n v="1333550015"/>
    <b v="0"/>
    <x v="77"/>
    <b v="1"/>
    <s v="music/rock"/>
    <n v="121"/>
    <n v="163.78"/>
    <x v="4"/>
    <x v="11"/>
    <x v="1621"/>
    <d v="2012-05-28T03:59:00"/>
    <x v="5"/>
  </r>
  <r>
    <n v="1622"/>
    <s v="PrincessFrank's MASTERSLAVE Album, EP &amp; Tour"/>
    <x v="1620"/>
    <x v="275"/>
    <n v="7019"/>
    <x v="0"/>
    <x v="0"/>
    <s v="USD"/>
    <n v="1418803140"/>
    <n v="1415343874"/>
    <b v="0"/>
    <x v="71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x v="1621"/>
    <x v="47"/>
    <n v="758"/>
    <x v="0"/>
    <x v="1"/>
    <s v="GBP"/>
    <n v="1377621089"/>
    <n v="1372437089"/>
    <b v="0"/>
    <x v="59"/>
    <b v="1"/>
    <s v="music/rock"/>
    <n v="101"/>
    <n v="42.11"/>
    <x v="4"/>
    <x v="11"/>
    <x v="1623"/>
    <d v="2013-08-27T16:31:29"/>
    <x v="4"/>
  </r>
  <r>
    <n v="1624"/>
    <s v="Joey De Noble needs YOUR help!"/>
    <x v="1622"/>
    <x v="28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  <x v="5"/>
  </r>
  <r>
    <n v="1625"/>
    <s v="Redemption's New DVD!"/>
    <x v="1623"/>
    <x v="51"/>
    <n v="11650"/>
    <x v="0"/>
    <x v="0"/>
    <s v="USD"/>
    <n v="1347382053"/>
    <n v="1344962853"/>
    <b v="0"/>
    <x v="201"/>
    <b v="1"/>
    <s v="music/rock"/>
    <n v="155"/>
    <n v="112.02"/>
    <x v="4"/>
    <x v="11"/>
    <x v="1625"/>
    <d v="2012-09-11T16:47:33"/>
    <x v="5"/>
  </r>
  <r>
    <n v="1626"/>
    <s v="The Protest's Next Album"/>
    <x v="1624"/>
    <x v="6"/>
    <n v="8095"/>
    <x v="0"/>
    <x v="0"/>
    <s v="USD"/>
    <n v="1385932867"/>
    <n v="1383337267"/>
    <b v="0"/>
    <x v="52"/>
    <b v="1"/>
    <s v="music/rock"/>
    <n v="101"/>
    <n v="74.95"/>
    <x v="4"/>
    <x v="11"/>
    <x v="1626"/>
    <d v="2013-12-01T21:21:07"/>
    <x v="4"/>
  </r>
  <r>
    <n v="1627"/>
    <s v="River Of Thorns - First CD Release"/>
    <x v="1625"/>
    <x v="13"/>
    <n v="2340"/>
    <x v="0"/>
    <x v="0"/>
    <s v="USD"/>
    <n v="1353905940"/>
    <n v="1351011489"/>
    <b v="0"/>
    <x v="44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x v="1626"/>
    <x v="23"/>
    <n v="4037"/>
    <x v="0"/>
    <x v="0"/>
    <s v="USD"/>
    <n v="1403026882"/>
    <n v="1400175682"/>
    <b v="0"/>
    <x v="106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x v="1627"/>
    <x v="12"/>
    <n v="6220"/>
    <x v="0"/>
    <x v="0"/>
    <s v="USD"/>
    <n v="1392929333"/>
    <n v="1389041333"/>
    <b v="0"/>
    <x v="141"/>
    <b v="1"/>
    <s v="music/rock"/>
    <n v="104"/>
    <n v="75.849999999999994"/>
    <x v="4"/>
    <x v="11"/>
    <x v="1629"/>
    <d v="2014-02-20T20:48:53"/>
    <x v="3"/>
  </r>
  <r>
    <n v="1630"/>
    <s v="Golden Grenade Records Their Debut EP"/>
    <x v="1628"/>
    <x v="23"/>
    <n v="10610"/>
    <x v="0"/>
    <x v="0"/>
    <s v="USD"/>
    <n v="1330671540"/>
    <n v="1328040375"/>
    <b v="0"/>
    <x v="149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x v="1629"/>
    <x v="3"/>
    <n v="15591"/>
    <x v="0"/>
    <x v="0"/>
    <s v="USD"/>
    <n v="1350074261"/>
    <n v="1347482261"/>
    <b v="0"/>
    <x v="182"/>
    <b v="1"/>
    <s v="music/rock"/>
    <n v="156"/>
    <n v="117.23"/>
    <x v="4"/>
    <x v="11"/>
    <x v="1631"/>
    <d v="2012-10-12T20:37:41"/>
    <x v="5"/>
  </r>
  <r>
    <n v="1632"/>
    <s v="Culprit needs a van!"/>
    <x v="1630"/>
    <x v="23"/>
    <n v="4065"/>
    <x v="0"/>
    <x v="0"/>
    <s v="USD"/>
    <n v="1316851854"/>
    <n v="1311667854"/>
    <b v="0"/>
    <x v="5"/>
    <b v="1"/>
    <s v="music/rock"/>
    <n v="102"/>
    <n v="86.49"/>
    <x v="4"/>
    <x v="11"/>
    <x v="1632"/>
    <d v="2011-09-24T08:10:54"/>
    <x v="6"/>
  </r>
  <r>
    <n v="1633"/>
    <s v="ELIZABETH REX"/>
    <x v="1631"/>
    <x v="3"/>
    <n v="10000"/>
    <x v="0"/>
    <x v="0"/>
    <s v="USD"/>
    <n v="1326690000"/>
    <n v="1324329156"/>
    <b v="0"/>
    <x v="6"/>
    <b v="1"/>
    <s v="music/rock"/>
    <n v="100"/>
    <n v="172.41"/>
    <x v="4"/>
    <x v="11"/>
    <x v="1633"/>
    <d v="2012-01-16T05:00:00"/>
    <x v="6"/>
  </r>
  <r>
    <n v="1634"/>
    <s v="RUBEDO: Debut Full Length Album"/>
    <x v="1632"/>
    <x v="13"/>
    <n v="2010"/>
    <x v="0"/>
    <x v="0"/>
    <s v="USD"/>
    <n v="1306994340"/>
    <n v="1303706001"/>
    <b v="0"/>
    <x v="58"/>
    <b v="1"/>
    <s v="music/rock"/>
    <n v="101"/>
    <n v="62.81"/>
    <x v="4"/>
    <x v="11"/>
    <x v="1634"/>
    <d v="2011-06-02T05:59:00"/>
    <x v="6"/>
  </r>
  <r>
    <n v="1635"/>
    <s v="The World Over's New EP, &quot;MOUNTAINS&quot;."/>
    <x v="1633"/>
    <x v="13"/>
    <n v="2506"/>
    <x v="0"/>
    <x v="0"/>
    <s v="USD"/>
    <n v="1468270261"/>
    <n v="1463086261"/>
    <b v="0"/>
    <x v="77"/>
    <b v="1"/>
    <s v="music/rock"/>
    <n v="125"/>
    <n v="67.73"/>
    <x v="4"/>
    <x v="11"/>
    <x v="1635"/>
    <d v="2016-07-11T20:51:01"/>
    <x v="2"/>
  </r>
  <r>
    <n v="1636"/>
    <s v="Butch County Rocks San Francisco Pride"/>
    <x v="1634"/>
    <x v="37"/>
    <n v="4660"/>
    <x v="0"/>
    <x v="0"/>
    <s v="USD"/>
    <n v="1307851200"/>
    <n v="1304129088"/>
    <b v="0"/>
    <x v="45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x v="1635"/>
    <x v="2"/>
    <n v="519"/>
    <x v="0"/>
    <x v="0"/>
    <s v="USD"/>
    <n v="1262302740"/>
    <n v="1257444140"/>
    <b v="0"/>
    <x v="41"/>
    <b v="1"/>
    <s v="music/rock"/>
    <n v="104"/>
    <n v="34.6"/>
    <x v="4"/>
    <x v="11"/>
    <x v="1637"/>
    <d v="2009-12-31T23:39:00"/>
    <x v="8"/>
  </r>
  <r>
    <n v="1638"/>
    <s v="Avenues EP 2013"/>
    <x v="1636"/>
    <x v="28"/>
    <n v="1050"/>
    <x v="0"/>
    <x v="0"/>
    <s v="USD"/>
    <n v="1362086700"/>
    <n v="1358180968"/>
    <b v="0"/>
    <x v="74"/>
    <b v="1"/>
    <s v="music/rock"/>
    <n v="105"/>
    <n v="38.89"/>
    <x v="4"/>
    <x v="11"/>
    <x v="1638"/>
    <d v="2013-02-28T21:25:00"/>
    <x v="4"/>
  </r>
  <r>
    <n v="1639"/>
    <s v="The One Two 7s Are Recording an Album!"/>
    <x v="1637"/>
    <x v="40"/>
    <n v="1800"/>
    <x v="0"/>
    <x v="0"/>
    <s v="USD"/>
    <n v="1330789165"/>
    <n v="1328197165"/>
    <b v="0"/>
    <x v="10"/>
    <b v="1"/>
    <s v="music/rock"/>
    <n v="100"/>
    <n v="94.74"/>
    <x v="4"/>
    <x v="11"/>
    <x v="1639"/>
    <d v="2012-03-03T15:39:25"/>
    <x v="5"/>
  </r>
  <r>
    <n v="1640"/>
    <s v="Lovers and Poets- music video"/>
    <x v="1638"/>
    <x v="44"/>
    <n v="679.44"/>
    <x v="0"/>
    <x v="0"/>
    <s v="USD"/>
    <n v="1280800740"/>
    <n v="1279603955"/>
    <b v="0"/>
    <x v="57"/>
    <b v="1"/>
    <s v="music/rock"/>
    <n v="170"/>
    <n v="39.97"/>
    <x v="4"/>
    <x v="11"/>
    <x v="1640"/>
    <d v="2010-08-03T01:59:00"/>
    <x v="7"/>
  </r>
  <r>
    <n v="1641"/>
    <s v="Tanya Dartson- Run for Your Life music video"/>
    <x v="1639"/>
    <x v="30"/>
    <n v="2535"/>
    <x v="0"/>
    <x v="0"/>
    <s v="USD"/>
    <n v="1418998744"/>
    <n v="1416406744"/>
    <b v="0"/>
    <x v="55"/>
    <b v="1"/>
    <s v="music/pop"/>
    <n v="101"/>
    <n v="97.5"/>
    <x v="4"/>
    <x v="27"/>
    <x v="1641"/>
    <d v="2014-12-19T14:19:04"/>
    <x v="3"/>
  </r>
  <r>
    <n v="1642"/>
    <s v="Pop Garden Radio Presents: Season 2 CD"/>
    <x v="1640"/>
    <x v="38"/>
    <n v="1200"/>
    <x v="0"/>
    <x v="0"/>
    <s v="USD"/>
    <n v="1308011727"/>
    <n v="1306283727"/>
    <b v="0"/>
    <x v="33"/>
    <b v="1"/>
    <s v="music/pop"/>
    <n v="100"/>
    <n v="42.86"/>
    <x v="4"/>
    <x v="27"/>
    <x v="1642"/>
    <d v="2011-06-14T00:35:27"/>
    <x v="6"/>
  </r>
  <r>
    <n v="1643"/>
    <s v="This Is All Now's Brand New Album!!"/>
    <x v="1641"/>
    <x v="10"/>
    <n v="6235"/>
    <x v="0"/>
    <x v="0"/>
    <s v="USD"/>
    <n v="1348516012"/>
    <n v="1345924012"/>
    <b v="0"/>
    <x v="77"/>
    <b v="1"/>
    <s v="music/pop"/>
    <n v="125"/>
    <n v="168.51"/>
    <x v="4"/>
    <x v="27"/>
    <x v="1643"/>
    <d v="2012-09-24T19:46:52"/>
    <x v="5"/>
  </r>
  <r>
    <n v="1644"/>
    <s v="Kevin Wood - Out Among The Wolves"/>
    <x v="1642"/>
    <x v="3"/>
    <n v="10950"/>
    <x v="0"/>
    <x v="0"/>
    <s v="USD"/>
    <n v="1353551160"/>
    <n v="1348363560"/>
    <b v="0"/>
    <x v="130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x v="1643"/>
    <x v="10"/>
    <n v="5540"/>
    <x v="0"/>
    <x v="0"/>
    <s v="USD"/>
    <n v="1379515740"/>
    <n v="1378306140"/>
    <b v="0"/>
    <x v="73"/>
    <b v="1"/>
    <s v="music/pop"/>
    <n v="111"/>
    <n v="554"/>
    <x v="4"/>
    <x v="27"/>
    <x v="1645"/>
    <d v="2013-09-18T14:49:00"/>
    <x v="4"/>
  </r>
  <r>
    <n v="1646"/>
    <s v="MADAM Album"/>
    <x v="1644"/>
    <x v="13"/>
    <n v="2204"/>
    <x v="0"/>
    <x v="1"/>
    <s v="GBP"/>
    <n v="1408039860"/>
    <n v="1405248503"/>
    <b v="0"/>
    <x v="1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x v="1645"/>
    <x v="10"/>
    <n v="5236"/>
    <x v="0"/>
    <x v="0"/>
    <s v="USD"/>
    <n v="1339235377"/>
    <n v="1336643377"/>
    <b v="0"/>
    <x v="67"/>
    <b v="1"/>
    <s v="music/pop"/>
    <n v="105"/>
    <n v="113.83"/>
    <x v="4"/>
    <x v="27"/>
    <x v="1647"/>
    <d v="2012-06-09T09:49:37"/>
    <x v="5"/>
  </r>
  <r>
    <n v="1648"/>
    <s v="Arches - Wide Awake on Vinyl "/>
    <x v="1646"/>
    <x v="98"/>
    <n v="2881"/>
    <x v="0"/>
    <x v="0"/>
    <s v="USD"/>
    <n v="1300636482"/>
    <n v="1298048082"/>
    <b v="0"/>
    <x v="240"/>
    <b v="1"/>
    <s v="music/pop"/>
    <n v="125"/>
    <n v="32.01"/>
    <x v="4"/>
    <x v="27"/>
    <x v="1648"/>
    <d v="2011-03-20T15:54:42"/>
    <x v="6"/>
  </r>
  <r>
    <n v="1649"/>
    <s v="Sam Lyons New Album - 2014"/>
    <x v="1647"/>
    <x v="276"/>
    <n v="3822.33"/>
    <x v="0"/>
    <x v="0"/>
    <s v="USD"/>
    <n v="1400862355"/>
    <n v="1396974355"/>
    <b v="0"/>
    <x v="75"/>
    <b v="1"/>
    <s v="music/pop"/>
    <n v="101"/>
    <n v="47.19"/>
    <x v="4"/>
    <x v="27"/>
    <x v="1649"/>
    <d v="2014-05-23T16:25:55"/>
    <x v="3"/>
  </r>
  <r>
    <n v="1650"/>
    <s v="The Psalm Praise Project, Vol. 2"/>
    <x v="1648"/>
    <x v="13"/>
    <n v="2831"/>
    <x v="0"/>
    <x v="0"/>
    <s v="USD"/>
    <n v="1381314437"/>
    <n v="1378722437"/>
    <b v="0"/>
    <x v="58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x v="1649"/>
    <x v="13"/>
    <n v="2015"/>
    <x v="0"/>
    <x v="0"/>
    <s v="USD"/>
    <n v="1303801140"/>
    <n v="1300916220"/>
    <b v="0"/>
    <x v="9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x v="1650"/>
    <x v="37"/>
    <n v="4530"/>
    <x v="0"/>
    <x v="0"/>
    <s v="USD"/>
    <n v="1385297393"/>
    <n v="1382701793"/>
    <b v="0"/>
    <x v="16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x v="1651"/>
    <x v="10"/>
    <n v="8711.52"/>
    <x v="0"/>
    <x v="0"/>
    <s v="USD"/>
    <n v="1303675296"/>
    <n v="1300996896"/>
    <b v="0"/>
    <x v="129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x v="1652"/>
    <x v="184"/>
    <n v="1319"/>
    <x v="0"/>
    <x v="0"/>
    <s v="USD"/>
    <n v="1334784160"/>
    <n v="1332192160"/>
    <b v="0"/>
    <x v="69"/>
    <b v="1"/>
    <s v="music/pop"/>
    <n v="120"/>
    <n v="38.79"/>
    <x v="4"/>
    <x v="27"/>
    <x v="1654"/>
    <d v="2012-04-18T21:22:40"/>
    <x v="5"/>
  </r>
  <r>
    <n v="1655"/>
    <s v="Meg Porter Debut EP!"/>
    <x v="1653"/>
    <x v="15"/>
    <n v="2143"/>
    <x v="0"/>
    <x v="0"/>
    <s v="USD"/>
    <n v="1333648820"/>
    <n v="1331060420"/>
    <b v="0"/>
    <x v="53"/>
    <b v="1"/>
    <s v="music/pop"/>
    <n v="143"/>
    <n v="44.65"/>
    <x v="4"/>
    <x v="27"/>
    <x v="1655"/>
    <d v="2012-04-05T18:00:20"/>
    <x v="5"/>
  </r>
  <r>
    <n v="1656"/>
    <s v="Jared Mitchell: The Maiden Voyage"/>
    <x v="1654"/>
    <x v="51"/>
    <n v="7525.12"/>
    <x v="0"/>
    <x v="0"/>
    <s v="USD"/>
    <n v="1355437052"/>
    <n v="1352845052"/>
    <b v="0"/>
    <x v="53"/>
    <b v="1"/>
    <s v="music/pop"/>
    <n v="100"/>
    <n v="156.77000000000001"/>
    <x v="4"/>
    <x v="27"/>
    <x v="1656"/>
    <d v="2012-12-13T22:17:32"/>
    <x v="5"/>
  </r>
  <r>
    <n v="1657"/>
    <s v="The Debut Album from Lynette!"/>
    <x v="1655"/>
    <x v="31"/>
    <n v="26233.45"/>
    <x v="0"/>
    <x v="0"/>
    <s v="USD"/>
    <n v="1337885168"/>
    <n v="1335293168"/>
    <b v="0"/>
    <x v="170"/>
    <b v="1"/>
    <s v="music/pop"/>
    <n v="105"/>
    <n v="118.7"/>
    <x v="4"/>
    <x v="27"/>
    <x v="1657"/>
    <d v="2012-05-24T18:46:08"/>
    <x v="5"/>
  </r>
  <r>
    <n v="1658"/>
    <s v="New Amy Rivard album!!!"/>
    <x v="1656"/>
    <x v="12"/>
    <n v="7934"/>
    <x v="0"/>
    <x v="0"/>
    <s v="USD"/>
    <n v="1355840400"/>
    <n v="1352524767"/>
    <b v="0"/>
    <x v="329"/>
    <b v="1"/>
    <s v="music/pop"/>
    <n v="132"/>
    <n v="74.150000000000006"/>
    <x v="4"/>
    <x v="27"/>
    <x v="1658"/>
    <d v="2012-12-18T14:20:00"/>
    <x v="5"/>
  </r>
  <r>
    <n v="1659"/>
    <s v="The Penny Arcade Quartet's Christmas EP"/>
    <x v="1657"/>
    <x v="2"/>
    <n v="564"/>
    <x v="0"/>
    <x v="1"/>
    <s v="GBP"/>
    <n v="1387281600"/>
    <n v="1384811721"/>
    <b v="0"/>
    <x v="43"/>
    <b v="1"/>
    <s v="music/pop"/>
    <n v="113"/>
    <n v="12.53"/>
    <x v="4"/>
    <x v="27"/>
    <x v="1659"/>
    <d v="2013-12-17T12:00:00"/>
    <x v="4"/>
  </r>
  <r>
    <n v="1660"/>
    <s v="Risotto fragole e champagne"/>
    <x v="1658"/>
    <x v="277"/>
    <n v="1003"/>
    <x v="0"/>
    <x v="13"/>
    <s v="EUR"/>
    <n v="1462053540"/>
    <n v="1459355950"/>
    <b v="0"/>
    <x v="17"/>
    <b v="1"/>
    <s v="music/pop"/>
    <n v="1254"/>
    <n v="27.86"/>
    <x v="4"/>
    <x v="27"/>
    <x v="1660"/>
    <d v="2016-04-30T21:59:00"/>
    <x v="2"/>
  </r>
  <r>
    <n v="1661"/>
    <s v="Kyana"/>
    <x v="1659"/>
    <x v="278"/>
    <n v="8098"/>
    <x v="0"/>
    <x v="15"/>
    <s v="EUR"/>
    <n v="1453064400"/>
    <n v="1449359831"/>
    <b v="0"/>
    <x v="2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x v="1660"/>
    <x v="6"/>
    <n v="8211"/>
    <x v="0"/>
    <x v="0"/>
    <s v="USD"/>
    <n v="1325310336"/>
    <n v="1320122736"/>
    <b v="0"/>
    <x v="95"/>
    <b v="1"/>
    <s v="music/pop"/>
    <n v="103"/>
    <n v="132.44"/>
    <x v="4"/>
    <x v="27"/>
    <x v="1662"/>
    <d v="2011-12-31T05:45:36"/>
    <x v="6"/>
  </r>
  <r>
    <n v="1663"/>
    <s v="ghost -- a music video"/>
    <x v="1661"/>
    <x v="28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  <x v="0"/>
  </r>
  <r>
    <n v="1664"/>
    <s v="Grace Sings Grace"/>
    <x v="1662"/>
    <x v="30"/>
    <n v="3060.22"/>
    <x v="0"/>
    <x v="0"/>
    <s v="USD"/>
    <n v="1331870340"/>
    <n v="1328033818"/>
    <b v="0"/>
    <x v="30"/>
    <b v="1"/>
    <s v="music/pop"/>
    <n v="122"/>
    <n v="34.380000000000003"/>
    <x v="4"/>
    <x v="27"/>
    <x v="1664"/>
    <d v="2012-03-16T03:59:00"/>
    <x v="5"/>
  </r>
  <r>
    <n v="1665"/>
    <s v="Simply Put is recording an album!"/>
    <x v="1663"/>
    <x v="8"/>
    <n v="4181"/>
    <x v="0"/>
    <x v="0"/>
    <s v="USD"/>
    <n v="1298343600"/>
    <n v="1295624113"/>
    <b v="0"/>
    <x v="251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x v="1664"/>
    <x v="30"/>
    <n v="4022"/>
    <x v="0"/>
    <x v="0"/>
    <s v="USD"/>
    <n v="1364447073"/>
    <n v="1361858673"/>
    <b v="0"/>
    <x v="15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x v="1665"/>
    <x v="104"/>
    <n v="4313"/>
    <x v="0"/>
    <x v="0"/>
    <s v="USD"/>
    <n v="1394521140"/>
    <n v="1392169298"/>
    <b v="0"/>
    <x v="141"/>
    <b v="1"/>
    <s v="music/pop"/>
    <n v="127"/>
    <n v="52.6"/>
    <x v="4"/>
    <x v="27"/>
    <x v="1667"/>
    <d v="2014-03-11T06:59:00"/>
    <x v="3"/>
  </r>
  <r>
    <n v="1668"/>
    <s v="Jonathan Cody White Makes His Debut EP!!!"/>
    <x v="1666"/>
    <x v="6"/>
    <n v="8211"/>
    <x v="0"/>
    <x v="0"/>
    <s v="USD"/>
    <n v="1322454939"/>
    <n v="1319859339"/>
    <b v="0"/>
    <x v="318"/>
    <b v="1"/>
    <s v="music/pop"/>
    <n v="103"/>
    <n v="70.78"/>
    <x v="4"/>
    <x v="27"/>
    <x v="1668"/>
    <d v="2011-11-28T04:35:39"/>
    <x v="6"/>
  </r>
  <r>
    <n v="1669"/>
    <s v="Summer Gill 'Stormy Weather' EP"/>
    <x v="1667"/>
    <x v="13"/>
    <n v="2795"/>
    <x v="0"/>
    <x v="0"/>
    <s v="USD"/>
    <n v="1464729276"/>
    <n v="1459545276"/>
    <b v="0"/>
    <x v="47"/>
    <b v="1"/>
    <s v="music/pop"/>
    <n v="140"/>
    <n v="53.75"/>
    <x v="4"/>
    <x v="27"/>
    <x v="1669"/>
    <d v="2016-05-31T21:14:36"/>
    <x v="2"/>
  </r>
  <r>
    <n v="1670"/>
    <s v="Help Launch Cities and Saints Debut Album!"/>
    <x v="1668"/>
    <x v="28"/>
    <n v="1026"/>
    <x v="0"/>
    <x v="0"/>
    <s v="USD"/>
    <n v="1278302400"/>
    <n v="1273961999"/>
    <b v="0"/>
    <x v="23"/>
    <b v="1"/>
    <s v="music/pop"/>
    <n v="103"/>
    <n v="44.61"/>
    <x v="4"/>
    <x v="27"/>
    <x v="1670"/>
    <d v="2010-07-05T04:00:00"/>
    <x v="7"/>
  </r>
  <r>
    <n v="1671"/>
    <s v="Luke O'Brien's Kickstarter"/>
    <x v="1669"/>
    <x v="13"/>
    <n v="2013.47"/>
    <x v="0"/>
    <x v="0"/>
    <s v="USD"/>
    <n v="1470056614"/>
    <n v="1467464614"/>
    <b v="0"/>
    <x v="99"/>
    <b v="1"/>
    <s v="music/pop"/>
    <n v="101"/>
    <n v="26.15"/>
    <x v="4"/>
    <x v="27"/>
    <x v="1671"/>
    <d v="2016-08-01T13:03:34"/>
    <x v="2"/>
  </r>
  <r>
    <n v="1672"/>
    <s v="High Altotude Debut Album"/>
    <x v="1670"/>
    <x v="180"/>
    <n v="1920"/>
    <x v="0"/>
    <x v="0"/>
    <s v="USD"/>
    <n v="1338824730"/>
    <n v="1336232730"/>
    <b v="0"/>
    <x v="72"/>
    <b v="1"/>
    <s v="music/pop"/>
    <n v="113"/>
    <n v="39.18"/>
    <x v="4"/>
    <x v="27"/>
    <x v="1672"/>
    <d v="2012-06-04T15:45:30"/>
    <x v="5"/>
  </r>
  <r>
    <n v="1673"/>
    <s v="Mastering and Vinyl Production for The Astronomer LP"/>
    <x v="1671"/>
    <x v="190"/>
    <n v="2690"/>
    <x v="0"/>
    <x v="0"/>
    <s v="USD"/>
    <n v="1425675892"/>
    <n v="1423083892"/>
    <b v="0"/>
    <x v="211"/>
    <b v="1"/>
    <s v="music/pop"/>
    <n v="128"/>
    <n v="45.59"/>
    <x v="4"/>
    <x v="27"/>
    <x v="1673"/>
    <d v="2015-03-06T21:04:52"/>
    <x v="0"/>
  </r>
  <r>
    <n v="1674"/>
    <s v="Candice Russell New EP: IGNITE"/>
    <x v="1672"/>
    <x v="10"/>
    <n v="10085"/>
    <x v="0"/>
    <x v="0"/>
    <s v="USD"/>
    <n v="1471503540"/>
    <n v="1468852306"/>
    <b v="0"/>
    <x v="116"/>
    <b v="1"/>
    <s v="music/pop"/>
    <n v="202"/>
    <n v="89.25"/>
    <x v="4"/>
    <x v="27"/>
    <x v="1674"/>
    <d v="2016-08-18T06:59:00"/>
    <x v="2"/>
  </r>
  <r>
    <n v="1675"/>
    <s v="The Great Party's Debut Album!"/>
    <x v="1673"/>
    <x v="28"/>
    <n v="1374.16"/>
    <x v="0"/>
    <x v="0"/>
    <s v="USD"/>
    <n v="1318802580"/>
    <n v="1316194540"/>
    <b v="0"/>
    <x v="69"/>
    <b v="1"/>
    <s v="music/pop"/>
    <n v="137"/>
    <n v="40.42"/>
    <x v="4"/>
    <x v="27"/>
    <x v="1675"/>
    <d v="2011-10-16T22:03:00"/>
    <x v="6"/>
  </r>
  <r>
    <n v="1676"/>
    <s v="Bridge 19 CD Release Tour"/>
    <x v="1674"/>
    <x v="9"/>
    <n v="3460"/>
    <x v="0"/>
    <x v="0"/>
    <s v="USD"/>
    <n v="1334980740"/>
    <n v="1330968347"/>
    <b v="0"/>
    <x v="288"/>
    <b v="1"/>
    <s v="music/pop"/>
    <n v="115"/>
    <n v="82.38"/>
    <x v="4"/>
    <x v="27"/>
    <x v="1676"/>
    <d v="2012-04-21T03:59:00"/>
    <x v="5"/>
  </r>
  <r>
    <n v="1677"/>
    <s v="Andrius Pojavis new album &quot;Seven&quot;"/>
    <x v="1675"/>
    <x v="12"/>
    <n v="6700"/>
    <x v="0"/>
    <x v="3"/>
    <s v="EUR"/>
    <n v="1460786340"/>
    <n v="1455615976"/>
    <b v="0"/>
    <x v="288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x v="1676"/>
    <x v="15"/>
    <n v="1776"/>
    <x v="0"/>
    <x v="0"/>
    <s v="USD"/>
    <n v="1391718671"/>
    <n v="1390509071"/>
    <b v="0"/>
    <x v="72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x v="1677"/>
    <x v="13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  <x v="6"/>
  </r>
  <r>
    <n v="1680"/>
    <s v="Kick Out a Record"/>
    <x v="1678"/>
    <x v="28"/>
    <n v="1175"/>
    <x v="0"/>
    <x v="0"/>
    <s v="USD"/>
    <n v="1405188667"/>
    <n v="1402596667"/>
    <b v="0"/>
    <x v="20"/>
    <b v="1"/>
    <s v="music/pop"/>
    <n v="118"/>
    <n v="47"/>
    <x v="4"/>
    <x v="27"/>
    <x v="1680"/>
    <d v="2014-07-12T18:11:07"/>
    <x v="3"/>
  </r>
  <r>
    <n v="1681"/>
    <s v="Slugs and Bugs - TWO &quot;Sing the Bible&quot; CDs!"/>
    <x v="1679"/>
    <x v="99"/>
    <n v="65924.38"/>
    <x v="3"/>
    <x v="0"/>
    <s v="USD"/>
    <n v="1490752800"/>
    <n v="1486522484"/>
    <b v="0"/>
    <x v="330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x v="1680"/>
    <x v="12"/>
    <n v="0"/>
    <x v="3"/>
    <x v="0"/>
    <s v="USD"/>
    <n v="1492142860"/>
    <n v="1486962460"/>
    <b v="0"/>
    <x v="78"/>
    <b v="0"/>
    <s v="music/faith"/>
    <n v="0"/>
    <n v="0"/>
    <x v="4"/>
    <x v="28"/>
    <x v="1682"/>
    <d v="2017-04-14T04:07:40"/>
    <x v="1"/>
  </r>
  <r>
    <n v="1683"/>
    <s v="Manman doudou tÃ©moignage d'une mÃ¨re Album"/>
    <x v="1681"/>
    <x v="8"/>
    <n v="760"/>
    <x v="3"/>
    <x v="6"/>
    <s v="EUR"/>
    <n v="1491590738"/>
    <n v="1489517138"/>
    <b v="0"/>
    <x v="73"/>
    <b v="0"/>
    <s v="music/faith"/>
    <n v="22"/>
    <n v="76"/>
    <x v="4"/>
    <x v="28"/>
    <x v="1683"/>
    <d v="2017-04-07T18:45:38"/>
    <x v="1"/>
  </r>
  <r>
    <n v="1684"/>
    <s v="Goodness &amp; Mercy EP - Marty Mikles"/>
    <x v="1682"/>
    <x v="6"/>
    <n v="8730"/>
    <x v="3"/>
    <x v="0"/>
    <s v="USD"/>
    <n v="1489775641"/>
    <n v="1487360041"/>
    <b v="0"/>
    <x v="21"/>
    <b v="0"/>
    <s v="music/faith"/>
    <n v="109"/>
    <n v="86.44"/>
    <x v="4"/>
    <x v="28"/>
    <x v="1684"/>
    <d v="2017-03-17T18:34:01"/>
    <x v="1"/>
  </r>
  <r>
    <n v="1685"/>
    <s v="Help Support Brad Dassey's Music"/>
    <x v="1683"/>
    <x v="18"/>
    <n v="360"/>
    <x v="3"/>
    <x v="0"/>
    <s v="USD"/>
    <n v="1490331623"/>
    <n v="1487743223"/>
    <b v="0"/>
    <x v="41"/>
    <b v="0"/>
    <s v="music/faith"/>
    <n v="103"/>
    <n v="24"/>
    <x v="4"/>
    <x v="28"/>
    <x v="1685"/>
    <d v="2017-03-24T05:00:23"/>
    <x v="1"/>
  </r>
  <r>
    <n v="1686"/>
    <s v="The Torah: World's First Complete Musical Transcription"/>
    <x v="1684"/>
    <x v="10"/>
    <n v="18"/>
    <x v="3"/>
    <x v="5"/>
    <s v="CAD"/>
    <n v="1493320519"/>
    <n v="1488140119"/>
    <b v="0"/>
    <x v="29"/>
    <b v="0"/>
    <s v="music/faith"/>
    <n v="0"/>
    <n v="18"/>
    <x v="4"/>
    <x v="28"/>
    <x v="1686"/>
    <d v="2017-04-27T19:15:19"/>
    <x v="1"/>
  </r>
  <r>
    <n v="1687"/>
    <s v="Fike // You Say Speak We Say Move"/>
    <x v="1685"/>
    <x v="3"/>
    <n v="3125"/>
    <x v="3"/>
    <x v="0"/>
    <s v="USD"/>
    <n v="1491855300"/>
    <n v="1488935245"/>
    <b v="0"/>
    <x v="70"/>
    <b v="0"/>
    <s v="music/faith"/>
    <n v="31"/>
    <n v="80.13"/>
    <x v="4"/>
    <x v="28"/>
    <x v="1687"/>
    <d v="2017-04-10T20:15:00"/>
    <x v="1"/>
  </r>
  <r>
    <n v="1688"/>
    <s v="Christofer Scott: Dive In EP"/>
    <x v="1686"/>
    <x v="23"/>
    <n v="1772"/>
    <x v="3"/>
    <x v="0"/>
    <s v="USD"/>
    <n v="1491738594"/>
    <n v="1489150194"/>
    <b v="0"/>
    <x v="63"/>
    <b v="0"/>
    <s v="music/faith"/>
    <n v="44"/>
    <n v="253.14"/>
    <x v="4"/>
    <x v="28"/>
    <x v="1688"/>
    <d v="2017-04-09T11:49:54"/>
    <x v="1"/>
  </r>
  <r>
    <n v="1689"/>
    <s v="Fly Away"/>
    <x v="1687"/>
    <x v="262"/>
    <n v="2400"/>
    <x v="3"/>
    <x v="0"/>
    <s v="USD"/>
    <n v="1489700230"/>
    <n v="1487111830"/>
    <b v="0"/>
    <x v="25"/>
    <b v="0"/>
    <s v="music/faith"/>
    <n v="100"/>
    <n v="171.43"/>
    <x v="4"/>
    <x v="28"/>
    <x v="1689"/>
    <d v="2017-03-16T21:37:10"/>
    <x v="1"/>
  </r>
  <r>
    <n v="1690"/>
    <s v="NewKings Album &quot;Rise Up&quot;"/>
    <x v="1688"/>
    <x v="30"/>
    <n v="635"/>
    <x v="3"/>
    <x v="0"/>
    <s v="USD"/>
    <n v="1491470442"/>
    <n v="1488882042"/>
    <b v="0"/>
    <x v="202"/>
    <b v="0"/>
    <s v="music/faith"/>
    <n v="25"/>
    <n v="57.73"/>
    <x v="4"/>
    <x v="28"/>
    <x v="1690"/>
    <d v="2017-04-06T09:20:42"/>
    <x v="1"/>
  </r>
  <r>
    <n v="1691"/>
    <s v="Sing Like You Were Meant To!"/>
    <x v="1689"/>
    <x v="11"/>
    <n v="10042"/>
    <x v="3"/>
    <x v="0"/>
    <s v="USD"/>
    <n v="1491181200"/>
    <n v="1488387008"/>
    <b v="0"/>
    <x v="44"/>
    <b v="0"/>
    <s v="music/faith"/>
    <n v="33"/>
    <n v="264.26"/>
    <x v="4"/>
    <x v="28"/>
    <x v="1691"/>
    <d v="2017-04-03T01:00:00"/>
    <x v="1"/>
  </r>
  <r>
    <n v="1692"/>
    <s v="Get Your Hopes Up"/>
    <x v="1690"/>
    <x v="10"/>
    <n v="2390"/>
    <x v="3"/>
    <x v="0"/>
    <s v="USD"/>
    <n v="1490572740"/>
    <n v="1487734667"/>
    <b v="0"/>
    <x v="41"/>
    <b v="0"/>
    <s v="music/faith"/>
    <n v="48"/>
    <n v="159.33000000000001"/>
    <x v="4"/>
    <x v="28"/>
    <x v="1692"/>
    <d v="2017-03-26T23:59:00"/>
    <x v="1"/>
  </r>
  <r>
    <n v="1693"/>
    <s v="Debut Studio EP // Sam Hibbard"/>
    <x v="1691"/>
    <x v="9"/>
    <n v="280"/>
    <x v="3"/>
    <x v="1"/>
    <s v="GBP"/>
    <n v="1491768000"/>
    <n v="1489097112"/>
    <b v="0"/>
    <x v="22"/>
    <b v="0"/>
    <s v="music/faith"/>
    <n v="9"/>
    <n v="35"/>
    <x v="4"/>
    <x v="28"/>
    <x v="1693"/>
    <d v="2017-04-09T20:00:00"/>
    <x v="1"/>
  </r>
  <r>
    <n v="1694"/>
    <s v="Thundercreek Studios"/>
    <x v="1692"/>
    <x v="3"/>
    <n v="5"/>
    <x v="3"/>
    <x v="0"/>
    <s v="USD"/>
    <n v="1490589360"/>
    <n v="1488038674"/>
    <b v="0"/>
    <x v="29"/>
    <b v="0"/>
    <s v="music/faith"/>
    <n v="0"/>
    <n v="5"/>
    <x v="4"/>
    <x v="28"/>
    <x v="1694"/>
    <d v="2017-03-27T04:36:00"/>
    <x v="1"/>
  </r>
  <r>
    <n v="1695"/>
    <s v="THE PREACHER'S DAUGHTERS CD Hymns Recording Project"/>
    <x v="1693"/>
    <x v="14"/>
    <n v="1405"/>
    <x v="3"/>
    <x v="0"/>
    <s v="USD"/>
    <n v="1491786000"/>
    <n v="1488847514"/>
    <b v="0"/>
    <x v="23"/>
    <b v="0"/>
    <s v="music/faith"/>
    <n v="12"/>
    <n v="61.09"/>
    <x v="4"/>
    <x v="28"/>
    <x v="1695"/>
    <d v="2017-04-10T01:00:00"/>
    <x v="1"/>
  </r>
  <r>
    <n v="1696"/>
    <s v="Angel Talking truth to share with the world."/>
    <x v="1694"/>
    <x v="82"/>
    <n v="0"/>
    <x v="3"/>
    <x v="0"/>
    <s v="USD"/>
    <n v="1491007211"/>
    <n v="1488418811"/>
    <b v="0"/>
    <x v="78"/>
    <b v="0"/>
    <s v="music/faith"/>
    <n v="0"/>
    <n v="0"/>
    <x v="4"/>
    <x v="28"/>
    <x v="1696"/>
    <d v="2017-04-01T00:40:11"/>
    <x v="1"/>
  </r>
  <r>
    <n v="1697"/>
    <s v="Undivided Heart - a worship album by John Gabriel Arends"/>
    <x v="1695"/>
    <x v="78"/>
    <n v="2526"/>
    <x v="3"/>
    <x v="0"/>
    <s v="USD"/>
    <n v="1491781648"/>
    <n v="1489193248"/>
    <b v="0"/>
    <x v="19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x v="1696"/>
    <x v="152"/>
    <n v="0"/>
    <x v="3"/>
    <x v="0"/>
    <s v="USD"/>
    <n v="1490499180"/>
    <n v="1488430760"/>
    <b v="0"/>
    <x v="78"/>
    <b v="0"/>
    <s v="music/faith"/>
    <n v="0"/>
    <n v="0"/>
    <x v="4"/>
    <x v="28"/>
    <x v="1698"/>
    <d v="2017-03-26T03:33:00"/>
    <x v="1"/>
  </r>
  <r>
    <n v="1699"/>
    <s v="THE WORSHIP ALBUM!"/>
    <x v="1697"/>
    <x v="279"/>
    <n v="216"/>
    <x v="3"/>
    <x v="0"/>
    <s v="USD"/>
    <n v="1491943445"/>
    <n v="1489351445"/>
    <b v="0"/>
    <x v="80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x v="1698"/>
    <x v="22"/>
    <n v="5212"/>
    <x v="3"/>
    <x v="0"/>
    <s v="USD"/>
    <n v="1491019200"/>
    <n v="1488418990"/>
    <b v="0"/>
    <x v="1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x v="1699"/>
    <x v="280"/>
    <n v="10"/>
    <x v="2"/>
    <x v="0"/>
    <s v="USD"/>
    <n v="1421337405"/>
    <n v="1418745405"/>
    <b v="0"/>
    <x v="84"/>
    <b v="0"/>
    <s v="music/faith"/>
    <n v="0"/>
    <n v="5"/>
    <x v="4"/>
    <x v="28"/>
    <x v="1701"/>
    <d v="2015-01-15T15:56:45"/>
    <x v="3"/>
  </r>
  <r>
    <n v="1702"/>
    <s v="lyndale lewis and new vision prosper cd release"/>
    <x v="1700"/>
    <x v="281"/>
    <n v="1"/>
    <x v="2"/>
    <x v="0"/>
    <s v="USD"/>
    <n v="1427745150"/>
    <n v="1425156750"/>
    <b v="0"/>
    <x v="29"/>
    <b v="0"/>
    <s v="music/faith"/>
    <n v="0"/>
    <n v="1"/>
    <x v="4"/>
    <x v="28"/>
    <x v="1702"/>
    <d v="2015-03-30T19:52:30"/>
    <x v="0"/>
  </r>
  <r>
    <n v="1703"/>
    <s v="Joy Full Noise!"/>
    <x v="1701"/>
    <x v="10"/>
    <n v="51"/>
    <x v="2"/>
    <x v="0"/>
    <s v="USD"/>
    <n v="1441003537"/>
    <n v="1435819537"/>
    <b v="0"/>
    <x v="84"/>
    <b v="0"/>
    <s v="music/faith"/>
    <n v="1"/>
    <n v="25.5"/>
    <x v="4"/>
    <x v="28"/>
    <x v="1703"/>
    <d v="2015-08-31T06:45:37"/>
    <x v="0"/>
  </r>
  <r>
    <n v="1704"/>
    <s v="Jericho Down Worship Album"/>
    <x v="1702"/>
    <x v="13"/>
    <n v="1302"/>
    <x v="2"/>
    <x v="0"/>
    <s v="USD"/>
    <n v="1424056873"/>
    <n v="1421464873"/>
    <b v="0"/>
    <x v="202"/>
    <b v="0"/>
    <s v="music/faith"/>
    <n v="65"/>
    <n v="118.36"/>
    <x v="4"/>
    <x v="28"/>
    <x v="1704"/>
    <d v="2015-02-16T03:21:13"/>
    <x v="0"/>
  </r>
  <r>
    <n v="1705"/>
    <s v="Piano Prayer Album - Russ James"/>
    <x v="1703"/>
    <x v="13"/>
    <n v="0"/>
    <x v="2"/>
    <x v="0"/>
    <s v="USD"/>
    <n v="1441814400"/>
    <n v="1440807846"/>
    <b v="0"/>
    <x v="78"/>
    <b v="0"/>
    <s v="music/faith"/>
    <n v="0"/>
    <n v="0"/>
    <x v="4"/>
    <x v="28"/>
    <x v="1705"/>
    <d v="2015-09-09T16:00:00"/>
    <x v="0"/>
  </r>
  <r>
    <n v="1706"/>
    <s v="Gemeinde in Bremen"/>
    <x v="1704"/>
    <x v="62"/>
    <n v="0"/>
    <x v="2"/>
    <x v="12"/>
    <s v="EUR"/>
    <n v="1440314472"/>
    <n v="1435130472"/>
    <b v="0"/>
    <x v="78"/>
    <b v="0"/>
    <s v="music/faith"/>
    <n v="0"/>
    <n v="0"/>
    <x v="4"/>
    <x v="28"/>
    <x v="1706"/>
    <d v="2015-08-23T07:21:12"/>
    <x v="0"/>
  </r>
  <r>
    <n v="1707"/>
    <s v="Hurricanes and Coastal Storms- Chapel Studio Project"/>
    <x v="1705"/>
    <x v="10"/>
    <n v="487"/>
    <x v="2"/>
    <x v="0"/>
    <s v="USD"/>
    <n v="1459181895"/>
    <n v="1456593495"/>
    <b v="0"/>
    <x v="82"/>
    <b v="0"/>
    <s v="music/faith"/>
    <n v="10"/>
    <n v="54.11"/>
    <x v="4"/>
    <x v="28"/>
    <x v="1707"/>
    <d v="2016-03-28T16:18:15"/>
    <x v="2"/>
  </r>
  <r>
    <n v="1708"/>
    <s v="Praise: It's what we do"/>
    <x v="1706"/>
    <x v="39"/>
    <n v="0"/>
    <x v="2"/>
    <x v="0"/>
    <s v="USD"/>
    <n v="1462135706"/>
    <n v="1458679706"/>
    <b v="0"/>
    <x v="78"/>
    <b v="0"/>
    <s v="music/faith"/>
    <n v="0"/>
    <n v="0"/>
    <x v="4"/>
    <x v="28"/>
    <x v="1708"/>
    <d v="2016-05-01T20:48:26"/>
    <x v="2"/>
  </r>
  <r>
    <n v="1709"/>
    <s v="Psalms"/>
    <x v="1707"/>
    <x v="257"/>
    <n v="85"/>
    <x v="2"/>
    <x v="0"/>
    <s v="USD"/>
    <n v="1409513940"/>
    <n v="1405949514"/>
    <b v="0"/>
    <x v="80"/>
    <b v="0"/>
    <s v="music/faith"/>
    <n v="5"/>
    <n v="21.25"/>
    <x v="4"/>
    <x v="28"/>
    <x v="1709"/>
    <d v="2014-08-31T19:39:00"/>
    <x v="3"/>
  </r>
  <r>
    <n v="1710"/>
    <s v="Producing a live album of our upcoming Europe tour"/>
    <x v="1708"/>
    <x v="10"/>
    <n v="34"/>
    <x v="2"/>
    <x v="12"/>
    <s v="EUR"/>
    <n v="1453122000"/>
    <n v="1449151888"/>
    <b v="0"/>
    <x v="29"/>
    <b v="0"/>
    <s v="music/faith"/>
    <n v="1"/>
    <n v="34"/>
    <x v="4"/>
    <x v="28"/>
    <x v="1710"/>
    <d v="2016-01-18T13:00:00"/>
    <x v="0"/>
  </r>
  <r>
    <n v="1711"/>
    <s v="Redemption - Debut Multi-cultural Worship Album"/>
    <x v="1709"/>
    <x v="3"/>
    <n v="1050"/>
    <x v="2"/>
    <x v="0"/>
    <s v="USD"/>
    <n v="1409585434"/>
    <n v="1406907034"/>
    <b v="0"/>
    <x v="84"/>
    <b v="0"/>
    <s v="music/faith"/>
    <n v="11"/>
    <n v="525"/>
    <x v="4"/>
    <x v="28"/>
    <x v="1711"/>
    <d v="2014-09-01T15:30:34"/>
    <x v="3"/>
  </r>
  <r>
    <n v="1712"/>
    <s v="Midwest Cowboy Ministries"/>
    <x v="1710"/>
    <x v="10"/>
    <n v="0"/>
    <x v="2"/>
    <x v="0"/>
    <s v="USD"/>
    <n v="1435701353"/>
    <n v="1430517353"/>
    <b v="0"/>
    <x v="78"/>
    <b v="0"/>
    <s v="music/faith"/>
    <n v="0"/>
    <n v="0"/>
    <x v="4"/>
    <x v="28"/>
    <x v="1712"/>
    <d v="2015-06-30T21:55:53"/>
    <x v="0"/>
  </r>
  <r>
    <n v="1713"/>
    <s v="&quot;UNCOVERED ME&quot;"/>
    <x v="1711"/>
    <x v="9"/>
    <n v="50"/>
    <x v="2"/>
    <x v="0"/>
    <s v="USD"/>
    <n v="1412536412"/>
    <n v="1409944412"/>
    <b v="0"/>
    <x v="29"/>
    <b v="0"/>
    <s v="music/faith"/>
    <n v="2"/>
    <n v="50"/>
    <x v="4"/>
    <x v="28"/>
    <x v="1713"/>
    <d v="2014-10-05T19:13:32"/>
    <x v="3"/>
  </r>
  <r>
    <n v="1714"/>
    <s v="Positive music. Zachary Freedoms NEW album, campaign."/>
    <x v="1712"/>
    <x v="31"/>
    <n v="1967"/>
    <x v="2"/>
    <x v="0"/>
    <s v="USD"/>
    <n v="1430517761"/>
    <n v="1427925761"/>
    <b v="0"/>
    <x v="57"/>
    <b v="0"/>
    <s v="music/faith"/>
    <n v="8"/>
    <n v="115.71"/>
    <x v="4"/>
    <x v="28"/>
    <x v="1714"/>
    <d v="2015-05-01T22:02:41"/>
    <x v="0"/>
  </r>
  <r>
    <n v="1715"/>
    <s v="The Heart of a P.K."/>
    <x v="1713"/>
    <x v="10"/>
    <n v="11"/>
    <x v="2"/>
    <x v="0"/>
    <s v="USD"/>
    <n v="1427772120"/>
    <n v="1425186785"/>
    <b v="0"/>
    <x v="84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x v="1714"/>
    <x v="13"/>
    <n v="150"/>
    <x v="2"/>
    <x v="0"/>
    <s v="USD"/>
    <n v="1481295099"/>
    <n v="1477835499"/>
    <b v="0"/>
    <x v="83"/>
    <b v="0"/>
    <s v="music/faith"/>
    <n v="8"/>
    <n v="50"/>
    <x v="4"/>
    <x v="28"/>
    <x v="1716"/>
    <d v="2016-12-09T14:51:39"/>
    <x v="2"/>
  </r>
  <r>
    <n v="1717"/>
    <s v="Shift Records A New EP!"/>
    <x v="1715"/>
    <x v="282"/>
    <n v="1395"/>
    <x v="2"/>
    <x v="0"/>
    <s v="USD"/>
    <n v="1461211200"/>
    <n v="1459467238"/>
    <b v="0"/>
    <x v="14"/>
    <b v="0"/>
    <s v="music/faith"/>
    <n v="43"/>
    <n v="34.020000000000003"/>
    <x v="4"/>
    <x v="28"/>
    <x v="1717"/>
    <d v="2016-04-21T04:00:00"/>
    <x v="2"/>
  </r>
  <r>
    <n v="1718"/>
    <s v="The Prodigal Son"/>
    <x v="1716"/>
    <x v="19"/>
    <n v="75"/>
    <x v="2"/>
    <x v="0"/>
    <s v="USD"/>
    <n v="1463201940"/>
    <n v="1459435149"/>
    <b v="0"/>
    <x v="84"/>
    <b v="0"/>
    <s v="music/faith"/>
    <n v="0"/>
    <n v="37.5"/>
    <x v="4"/>
    <x v="28"/>
    <x v="1718"/>
    <d v="2016-05-14T04:59:00"/>
    <x v="2"/>
  </r>
  <r>
    <n v="1719"/>
    <s v="Messiah's Call &quot;He'll Do It Today&quot; 2014"/>
    <x v="1717"/>
    <x v="23"/>
    <n v="35"/>
    <x v="2"/>
    <x v="0"/>
    <s v="USD"/>
    <n v="1410958191"/>
    <n v="1408366191"/>
    <b v="0"/>
    <x v="83"/>
    <b v="0"/>
    <s v="music/faith"/>
    <n v="1"/>
    <n v="11.67"/>
    <x v="4"/>
    <x v="28"/>
    <x v="1719"/>
    <d v="2014-09-17T12:49:51"/>
    <x v="3"/>
  </r>
  <r>
    <n v="1720"/>
    <s v="Justin &amp; Elly Heckel DEBUT ALBUM!"/>
    <x v="1718"/>
    <x v="23"/>
    <n v="225"/>
    <x v="2"/>
    <x v="0"/>
    <s v="USD"/>
    <n v="1415562471"/>
    <n v="1412966871"/>
    <b v="0"/>
    <x v="22"/>
    <b v="0"/>
    <s v="music/faith"/>
    <n v="6"/>
    <n v="28.13"/>
    <x v="4"/>
    <x v="28"/>
    <x v="1720"/>
    <d v="2014-11-09T19:47:51"/>
    <x v="3"/>
  </r>
  <r>
    <n v="1721"/>
    <s v="&quot;HEAVEN'S CALLING&quot;"/>
    <x v="1719"/>
    <x v="10"/>
    <n v="0"/>
    <x v="2"/>
    <x v="0"/>
    <s v="USD"/>
    <n v="1449831863"/>
    <n v="1447239863"/>
    <b v="0"/>
    <x v="78"/>
    <b v="0"/>
    <s v="music/faith"/>
    <n v="0"/>
    <n v="0"/>
    <x v="4"/>
    <x v="28"/>
    <x v="1721"/>
    <d v="2015-12-11T11:04:23"/>
    <x v="0"/>
  </r>
  <r>
    <n v="1722"/>
    <s v="Preserving the DC Gospel Stars"/>
    <x v="1720"/>
    <x v="283"/>
    <n v="1"/>
    <x v="2"/>
    <x v="0"/>
    <s v="USD"/>
    <n v="1459642200"/>
    <n v="1456441429"/>
    <b v="0"/>
    <x v="29"/>
    <b v="0"/>
    <s v="music/faith"/>
    <n v="0"/>
    <n v="1"/>
    <x v="4"/>
    <x v="28"/>
    <x v="1722"/>
    <d v="2016-04-03T00:10:00"/>
    <x v="2"/>
  </r>
  <r>
    <n v="1723"/>
    <s v="Straighter Road Album Fundraiser"/>
    <x v="1721"/>
    <x v="3"/>
    <n v="650"/>
    <x v="2"/>
    <x v="0"/>
    <s v="USD"/>
    <n v="1435730400"/>
    <n v="1430855315"/>
    <b v="0"/>
    <x v="83"/>
    <b v="0"/>
    <s v="music/faith"/>
    <n v="7"/>
    <n v="216.67"/>
    <x v="4"/>
    <x v="28"/>
    <x v="1723"/>
    <d v="2015-07-01T06:00:00"/>
    <x v="0"/>
  </r>
  <r>
    <n v="1724"/>
    <s v="Die Another Day 1st CD (Christian Rock)"/>
    <x v="1722"/>
    <x v="12"/>
    <n v="35"/>
    <x v="2"/>
    <x v="0"/>
    <s v="USD"/>
    <n v="1414707762"/>
    <n v="1412115762"/>
    <b v="0"/>
    <x v="80"/>
    <b v="0"/>
    <s v="music/faith"/>
    <n v="1"/>
    <n v="8.75"/>
    <x v="4"/>
    <x v="28"/>
    <x v="1724"/>
    <d v="2014-10-30T22:22:42"/>
    <x v="3"/>
  </r>
  <r>
    <n v="1725"/>
    <s v="Unveiled Debut Album"/>
    <x v="1723"/>
    <x v="62"/>
    <n v="560"/>
    <x v="2"/>
    <x v="0"/>
    <s v="USD"/>
    <n v="1408922049"/>
    <n v="1406330049"/>
    <b v="0"/>
    <x v="82"/>
    <b v="0"/>
    <s v="music/faith"/>
    <n v="10"/>
    <n v="62.22"/>
    <x v="4"/>
    <x v="28"/>
    <x v="1725"/>
    <d v="2014-08-24T23:14:09"/>
    <x v="3"/>
  </r>
  <r>
    <n v="1726"/>
    <s v="&quot;Every Day&quot; CD by Amanda Joy Hall"/>
    <x v="1724"/>
    <x v="115"/>
    <n v="2196"/>
    <x v="2"/>
    <x v="0"/>
    <s v="USD"/>
    <n v="1403906664"/>
    <n v="1401401064"/>
    <b v="0"/>
    <x v="38"/>
    <b v="0"/>
    <s v="music/faith"/>
    <n v="34"/>
    <n v="137.25"/>
    <x v="4"/>
    <x v="28"/>
    <x v="1726"/>
    <d v="2014-06-27T22:04:24"/>
    <x v="3"/>
  </r>
  <r>
    <n v="1727"/>
    <s v="New album - Prophetic guitar soundscapes, Volume 2"/>
    <x v="1725"/>
    <x v="9"/>
    <n v="1"/>
    <x v="2"/>
    <x v="1"/>
    <s v="GBP"/>
    <n v="1428231600"/>
    <n v="1423520177"/>
    <b v="0"/>
    <x v="29"/>
    <b v="0"/>
    <s v="music/faith"/>
    <n v="0"/>
    <n v="1"/>
    <x v="4"/>
    <x v="28"/>
    <x v="1727"/>
    <d v="2015-04-05T11:00:00"/>
    <x v="0"/>
  </r>
  <r>
    <n v="1728"/>
    <s v="With His Presence"/>
    <x v="1726"/>
    <x v="21"/>
    <n v="855"/>
    <x v="2"/>
    <x v="0"/>
    <s v="USD"/>
    <n v="1445439674"/>
    <n v="1442847674"/>
    <b v="0"/>
    <x v="63"/>
    <b v="0"/>
    <s v="music/faith"/>
    <n v="68"/>
    <n v="122.14"/>
    <x v="4"/>
    <x v="28"/>
    <x v="1728"/>
    <d v="2015-10-21T15:01:14"/>
    <x v="0"/>
  </r>
  <r>
    <n v="1729"/>
    <s v="Message from Beyond - A Gospel Music Project"/>
    <x v="1727"/>
    <x v="3"/>
    <n v="0"/>
    <x v="2"/>
    <x v="0"/>
    <s v="USD"/>
    <n v="1465521306"/>
    <n v="1460337306"/>
    <b v="0"/>
    <x v="78"/>
    <b v="0"/>
    <s v="music/faith"/>
    <n v="0"/>
    <n v="0"/>
    <x v="4"/>
    <x v="28"/>
    <x v="1729"/>
    <d v="2016-06-10T01:15:06"/>
    <x v="2"/>
  </r>
  <r>
    <n v="1730"/>
    <s v="Triumph Over Trials/ Hope Through the Hurt"/>
    <x v="1728"/>
    <x v="9"/>
    <n v="0"/>
    <x v="2"/>
    <x v="0"/>
    <s v="USD"/>
    <n v="1445738783"/>
    <n v="1443146783"/>
    <b v="0"/>
    <x v="78"/>
    <b v="0"/>
    <s v="music/faith"/>
    <n v="0"/>
    <n v="0"/>
    <x v="4"/>
    <x v="28"/>
    <x v="1730"/>
    <d v="2015-10-25T02:06:23"/>
    <x v="0"/>
  </r>
  <r>
    <n v="1731"/>
    <s v="Sam Cox Band First Christian Tour"/>
    <x v="1729"/>
    <x v="28"/>
    <n v="0"/>
    <x v="2"/>
    <x v="0"/>
    <s v="USD"/>
    <n v="1434034800"/>
    <n v="1432849552"/>
    <b v="0"/>
    <x v="78"/>
    <b v="0"/>
    <s v="music/faith"/>
    <n v="0"/>
    <n v="0"/>
    <x v="4"/>
    <x v="28"/>
    <x v="1731"/>
    <d v="2015-06-11T15:00:00"/>
    <x v="0"/>
  </r>
  <r>
    <n v="1732"/>
    <s v="Christian Lifestyle Multicultural Expo"/>
    <x v="1730"/>
    <x v="23"/>
    <n v="0"/>
    <x v="2"/>
    <x v="0"/>
    <s v="USD"/>
    <n v="1452920400"/>
    <n v="1447777481"/>
    <b v="0"/>
    <x v="78"/>
    <b v="0"/>
    <s v="music/faith"/>
    <n v="0"/>
    <n v="0"/>
    <x v="4"/>
    <x v="28"/>
    <x v="1732"/>
    <d v="2016-01-16T05:00:00"/>
    <x v="0"/>
  </r>
  <r>
    <n v="1733"/>
    <s v="What Faith Is EP/Album"/>
    <x v="1731"/>
    <x v="3"/>
    <n v="0"/>
    <x v="2"/>
    <x v="0"/>
    <s v="USD"/>
    <n v="1473802200"/>
    <n v="1472746374"/>
    <b v="0"/>
    <x v="78"/>
    <b v="0"/>
    <s v="music/faith"/>
    <n v="0"/>
    <n v="0"/>
    <x v="4"/>
    <x v="28"/>
    <x v="1733"/>
    <d v="2016-09-13T21:30:00"/>
    <x v="2"/>
  </r>
  <r>
    <n v="1734"/>
    <s v="Street Prophet Los CD and new book"/>
    <x v="1732"/>
    <x v="37"/>
    <n v="1"/>
    <x v="2"/>
    <x v="0"/>
    <s v="USD"/>
    <n v="1431046356"/>
    <n v="1428454356"/>
    <b v="0"/>
    <x v="29"/>
    <b v="0"/>
    <s v="music/faith"/>
    <n v="0"/>
    <n v="1"/>
    <x v="4"/>
    <x v="28"/>
    <x v="1734"/>
    <d v="2015-05-08T00:52:36"/>
    <x v="0"/>
  </r>
  <r>
    <n v="1735"/>
    <s v="Leo's RainSong Artist program"/>
    <x v="1733"/>
    <x v="28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  <x v="2"/>
  </r>
  <r>
    <n v="1736"/>
    <s v="In His Presence"/>
    <x v="1734"/>
    <x v="9"/>
    <n v="22"/>
    <x v="2"/>
    <x v="0"/>
    <s v="USD"/>
    <n v="1447018833"/>
    <n v="1444423233"/>
    <b v="0"/>
    <x v="29"/>
    <b v="0"/>
    <s v="music/faith"/>
    <n v="1"/>
    <n v="22"/>
    <x v="4"/>
    <x v="28"/>
    <x v="1736"/>
    <d v="2015-11-08T21:40:33"/>
    <x v="0"/>
  </r>
  <r>
    <n v="1737"/>
    <s v="Healing"/>
    <x v="1735"/>
    <x v="23"/>
    <n v="850"/>
    <x v="2"/>
    <x v="0"/>
    <s v="USD"/>
    <n v="1437432392"/>
    <n v="1434840392"/>
    <b v="0"/>
    <x v="41"/>
    <b v="0"/>
    <s v="music/faith"/>
    <n v="21"/>
    <n v="56.67"/>
    <x v="4"/>
    <x v="28"/>
    <x v="1737"/>
    <d v="2015-07-20T22:46:32"/>
    <x v="0"/>
  </r>
  <r>
    <n v="1738"/>
    <s v="The Flashing Lights"/>
    <x v="1736"/>
    <x v="10"/>
    <n v="20"/>
    <x v="2"/>
    <x v="0"/>
    <s v="USD"/>
    <n v="1412283542"/>
    <n v="1409691542"/>
    <b v="0"/>
    <x v="29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x v="1737"/>
    <x v="28"/>
    <n v="1"/>
    <x v="2"/>
    <x v="0"/>
    <s v="USD"/>
    <n v="1462391932"/>
    <n v="1457297932"/>
    <b v="0"/>
    <x v="29"/>
    <b v="0"/>
    <s v="music/faith"/>
    <n v="0"/>
    <n v="1"/>
    <x v="4"/>
    <x v="28"/>
    <x v="1739"/>
    <d v="2016-05-04T19:58:52"/>
    <x v="2"/>
  </r>
  <r>
    <n v="1740"/>
    <s v="Recording Studio Time"/>
    <x v="1738"/>
    <x v="9"/>
    <n v="0"/>
    <x v="2"/>
    <x v="0"/>
    <s v="USD"/>
    <n v="1437075422"/>
    <n v="1434483422"/>
    <b v="0"/>
    <x v="78"/>
    <b v="0"/>
    <s v="music/faith"/>
    <n v="0"/>
    <n v="0"/>
    <x v="4"/>
    <x v="28"/>
    <x v="1740"/>
    <d v="2015-07-16T19:37:02"/>
    <x v="0"/>
  </r>
  <r>
    <n v="1741"/>
    <s v="Caught off Guard"/>
    <x v="1739"/>
    <x v="38"/>
    <n v="1330"/>
    <x v="0"/>
    <x v="1"/>
    <s v="GBP"/>
    <n v="1433948671"/>
    <n v="1430060671"/>
    <b v="0"/>
    <x v="47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x v="1740"/>
    <x v="13"/>
    <n v="2175"/>
    <x v="0"/>
    <x v="0"/>
    <s v="USD"/>
    <n v="1483822800"/>
    <n v="1481058170"/>
    <b v="0"/>
    <x v="69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x v="1741"/>
    <x v="12"/>
    <n v="6025"/>
    <x v="0"/>
    <x v="0"/>
    <s v="USD"/>
    <n v="1472270340"/>
    <n v="1470348775"/>
    <b v="0"/>
    <x v="85"/>
    <b v="1"/>
    <s v="photography/photobooks"/>
    <n v="100"/>
    <n v="89.93"/>
    <x v="8"/>
    <x v="20"/>
    <x v="1743"/>
    <d v="2016-08-27T03:59:00"/>
    <x v="2"/>
  </r>
  <r>
    <n v="1744"/>
    <s v="Water World"/>
    <x v="1742"/>
    <x v="62"/>
    <n v="6515"/>
    <x v="0"/>
    <x v="1"/>
    <s v="GBP"/>
    <n v="1425821477"/>
    <n v="1421937077"/>
    <b v="0"/>
    <x v="16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x v="1743"/>
    <x v="39"/>
    <n v="7981"/>
    <x v="0"/>
    <x v="0"/>
    <s v="USD"/>
    <n v="1482372000"/>
    <n v="1479276838"/>
    <b v="0"/>
    <x v="30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x v="1744"/>
    <x v="36"/>
    <n v="22215"/>
    <x v="0"/>
    <x v="0"/>
    <s v="USD"/>
    <n v="1479952800"/>
    <n v="1477368867"/>
    <b v="0"/>
    <x v="329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x v="1745"/>
    <x v="7"/>
    <n v="9446"/>
    <x v="0"/>
    <x v="1"/>
    <s v="GBP"/>
    <n v="1447426800"/>
    <n v="1444904830"/>
    <b v="0"/>
    <x v="180"/>
    <b v="1"/>
    <s v="photography/photobooks"/>
    <n v="105"/>
    <n v="59.41"/>
    <x v="8"/>
    <x v="20"/>
    <x v="1747"/>
    <d v="2015-11-13T15:00:00"/>
    <x v="0"/>
  </r>
  <r>
    <n v="1748"/>
    <s v="So It Is: Vancouver"/>
    <x v="1746"/>
    <x v="63"/>
    <n v="64974"/>
    <x v="0"/>
    <x v="5"/>
    <s v="CAD"/>
    <n v="1441234143"/>
    <n v="1438642143"/>
    <b v="0"/>
    <x v="33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x v="1747"/>
    <x v="284"/>
    <n v="12410.5"/>
    <x v="0"/>
    <x v="19"/>
    <s v="EUR"/>
    <n v="1488394800"/>
    <n v="1485213921"/>
    <b v="0"/>
    <x v="132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x v="1748"/>
    <x v="1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x v="1749"/>
    <x v="3"/>
    <n v="10290"/>
    <x v="0"/>
    <x v="0"/>
    <s v="USD"/>
    <n v="1426787123"/>
    <n v="1424198723"/>
    <b v="0"/>
    <x v="42"/>
    <b v="1"/>
    <s v="photography/photobooks"/>
    <n v="103"/>
    <n v="168.69"/>
    <x v="8"/>
    <x v="20"/>
    <x v="1751"/>
    <d v="2015-03-19T17:45:23"/>
    <x v="0"/>
  </r>
  <r>
    <n v="1752"/>
    <s v="Adfectus Book"/>
    <x v="1750"/>
    <x v="38"/>
    <n v="3122"/>
    <x v="0"/>
    <x v="1"/>
    <s v="GBP"/>
    <n v="1476425082"/>
    <n v="1473833082"/>
    <b v="0"/>
    <x v="24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x v="1751"/>
    <x v="36"/>
    <n v="16200"/>
    <x v="0"/>
    <x v="8"/>
    <s v="DKK"/>
    <n v="1458579568"/>
    <n v="1455991168"/>
    <b v="0"/>
    <x v="2"/>
    <b v="1"/>
    <s v="photography/photobooks"/>
    <n v="108"/>
    <n v="462.86"/>
    <x v="8"/>
    <x v="20"/>
    <x v="1753"/>
    <d v="2016-03-21T16:59:28"/>
    <x v="2"/>
  </r>
  <r>
    <n v="1754"/>
    <s v="OFFICIAL OTTAWA (an unofficial portrait)"/>
    <x v="1752"/>
    <x v="0"/>
    <n v="9395"/>
    <x v="0"/>
    <x v="5"/>
    <s v="CAD"/>
    <n v="1428091353"/>
    <n v="1425502953"/>
    <b v="0"/>
    <x v="24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x v="1753"/>
    <x v="251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  <x v="0"/>
  </r>
  <r>
    <n v="1756"/>
    <s v="214: A Photobook of Dallas Hip Hop"/>
    <x v="1754"/>
    <x v="62"/>
    <n v="5655.6"/>
    <x v="0"/>
    <x v="0"/>
    <s v="USD"/>
    <n v="1472443269"/>
    <n v="1468987269"/>
    <b v="0"/>
    <x v="148"/>
    <b v="1"/>
    <s v="photography/photobooks"/>
    <n v="103"/>
    <n v="47.13"/>
    <x v="8"/>
    <x v="20"/>
    <x v="1756"/>
    <d v="2016-08-29T04:01:09"/>
    <x v="2"/>
  </r>
  <r>
    <n v="1757"/>
    <s v="The Resurgence of Femininity Photo Thesis"/>
    <x v="1755"/>
    <x v="10"/>
    <n v="5800"/>
    <x v="0"/>
    <x v="0"/>
    <s v="USD"/>
    <n v="1485631740"/>
    <n v="1483041083"/>
    <b v="0"/>
    <x v="25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x v="1756"/>
    <x v="28"/>
    <n v="1147"/>
    <x v="0"/>
    <x v="0"/>
    <s v="USD"/>
    <n v="1468536992"/>
    <n v="1463352992"/>
    <b v="0"/>
    <x v="74"/>
    <b v="1"/>
    <s v="photography/photobooks"/>
    <n v="115"/>
    <n v="42.48"/>
    <x v="8"/>
    <x v="20"/>
    <x v="1758"/>
    <d v="2016-07-14T22:56:32"/>
    <x v="2"/>
  </r>
  <r>
    <n v="1759"/>
    <s v="Death Valley"/>
    <x v="1757"/>
    <x v="10"/>
    <n v="5330"/>
    <x v="0"/>
    <x v="0"/>
    <s v="USD"/>
    <n v="1427309629"/>
    <n v="1425585229"/>
    <b v="0"/>
    <x v="72"/>
    <b v="1"/>
    <s v="photography/photobooks"/>
    <n v="107"/>
    <n v="108.78"/>
    <x v="8"/>
    <x v="20"/>
    <x v="1759"/>
    <d v="2015-03-25T18:53:49"/>
    <x v="0"/>
  </r>
  <r>
    <n v="1760"/>
    <s v="Portraits by Aris Jerome"/>
    <x v="1758"/>
    <x v="1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  <x v="1760"/>
    <d v="2016-02-25T16:08:33"/>
    <x v="2"/>
  </r>
  <r>
    <n v="1761"/>
    <s v="I Wanted To See Boobs"/>
    <x v="1759"/>
    <x v="213"/>
    <n v="155"/>
    <x v="0"/>
    <x v="1"/>
    <s v="GBP"/>
    <n v="1442065060"/>
    <n v="1437745060"/>
    <b v="0"/>
    <x v="83"/>
    <b v="1"/>
    <s v="photography/photobooks"/>
    <n v="155"/>
    <n v="51.67"/>
    <x v="8"/>
    <x v="20"/>
    <x v="1761"/>
    <d v="2015-09-12T13:37:40"/>
    <x v="0"/>
  </r>
  <r>
    <n v="1762"/>
    <s v="&quot;The Naked Pixel&quot; Ali Pakele"/>
    <x v="1760"/>
    <x v="213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x v="1761"/>
    <x v="14"/>
    <n v="12229"/>
    <x v="0"/>
    <x v="0"/>
    <s v="USD"/>
    <n v="1477255840"/>
    <n v="1474663840"/>
    <b v="0"/>
    <x v="115"/>
    <b v="1"/>
    <s v="photography/photobooks"/>
    <n v="102"/>
    <n v="103.64"/>
    <x v="8"/>
    <x v="20"/>
    <x v="1763"/>
    <d v="2016-10-23T20:50:40"/>
    <x v="2"/>
  </r>
  <r>
    <n v="1764"/>
    <s v="Blood, Sweat &amp; Tears - Photobook"/>
    <x v="1762"/>
    <x v="34"/>
    <n v="2156"/>
    <x v="2"/>
    <x v="1"/>
    <s v="GBP"/>
    <n v="1407065979"/>
    <n v="1404560379"/>
    <b v="1"/>
    <x v="70"/>
    <b v="0"/>
    <s v="photography/photobooks"/>
    <n v="20"/>
    <n v="55.28"/>
    <x v="8"/>
    <x v="20"/>
    <x v="1764"/>
    <d v="2014-08-03T11:39:39"/>
    <x v="3"/>
  </r>
  <r>
    <n v="1765"/>
    <s v="Oklahoma, The Way I See It; The Book"/>
    <x v="1763"/>
    <x v="78"/>
    <n v="7433.48"/>
    <x v="2"/>
    <x v="0"/>
    <s v="USD"/>
    <n v="1407972712"/>
    <n v="1405380712"/>
    <b v="1"/>
    <x v="27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x v="1764"/>
    <x v="15"/>
    <n v="0"/>
    <x v="2"/>
    <x v="2"/>
    <s v="AUD"/>
    <n v="1408999088"/>
    <n v="1407184688"/>
    <b v="1"/>
    <x v="78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x v="1765"/>
    <x v="10"/>
    <n v="2286"/>
    <x v="2"/>
    <x v="0"/>
    <s v="USD"/>
    <n v="1407080884"/>
    <n v="1404488884"/>
    <b v="1"/>
    <x v="70"/>
    <b v="0"/>
    <s v="photography/photobooks"/>
    <n v="46"/>
    <n v="58.62"/>
    <x v="8"/>
    <x v="20"/>
    <x v="1767"/>
    <d v="2014-08-03T15:48:04"/>
    <x v="3"/>
  </r>
  <r>
    <n v="1768"/>
    <s v="SWFTTR: Southwest Farm-to-Table Recipes"/>
    <x v="1766"/>
    <x v="10"/>
    <n v="187"/>
    <x v="2"/>
    <x v="0"/>
    <s v="USD"/>
    <n v="1411824444"/>
    <n v="1406640444"/>
    <b v="1"/>
    <x v="41"/>
    <b v="0"/>
    <s v="photography/photobooks"/>
    <n v="4"/>
    <n v="12.47"/>
    <x v="8"/>
    <x v="20"/>
    <x v="1768"/>
    <d v="2014-09-27T13:27:24"/>
    <x v="3"/>
  </r>
  <r>
    <n v="1769"/>
    <s v="Navajo Textile Project"/>
    <x v="1767"/>
    <x v="79"/>
    <n v="1081"/>
    <x v="2"/>
    <x v="0"/>
    <s v="USD"/>
    <n v="1421177959"/>
    <n v="1418585959"/>
    <b v="1"/>
    <x v="19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x v="1768"/>
    <x v="142"/>
    <n v="13846"/>
    <x v="2"/>
    <x v="0"/>
    <s v="USD"/>
    <n v="1413312194"/>
    <n v="1410288194"/>
    <b v="1"/>
    <x v="297"/>
    <b v="0"/>
    <s v="photography/photobooks"/>
    <n v="57"/>
    <n v="150.5"/>
    <x v="8"/>
    <x v="20"/>
    <x v="1770"/>
    <d v="2014-10-14T18:43:14"/>
    <x v="3"/>
  </r>
  <r>
    <n v="1771"/>
    <s v="&quot;Drakes Folly&quot;"/>
    <x v="1769"/>
    <x v="285"/>
    <n v="895"/>
    <x v="2"/>
    <x v="1"/>
    <s v="GBP"/>
    <n v="1414107040"/>
    <n v="1411515040"/>
    <b v="1"/>
    <x v="20"/>
    <b v="0"/>
    <s v="photography/photobooks"/>
    <n v="21"/>
    <n v="35.799999999999997"/>
    <x v="8"/>
    <x v="20"/>
    <x v="1771"/>
    <d v="2014-10-23T23:30:40"/>
    <x v="3"/>
  </r>
  <r>
    <n v="1772"/>
    <s v="White Mountain"/>
    <x v="1770"/>
    <x v="62"/>
    <n v="858"/>
    <x v="2"/>
    <x v="1"/>
    <s v="GBP"/>
    <n v="1404666836"/>
    <n v="1399482836"/>
    <b v="1"/>
    <x v="10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x v="1771"/>
    <x v="11"/>
    <n v="1877"/>
    <x v="2"/>
    <x v="0"/>
    <s v="USD"/>
    <n v="1421691298"/>
    <n v="1417803298"/>
    <b v="1"/>
    <x v="10"/>
    <b v="0"/>
    <s v="photography/photobooks"/>
    <n v="6"/>
    <n v="98.79"/>
    <x v="8"/>
    <x v="20"/>
    <x v="1773"/>
    <d v="2015-01-19T18:14:58"/>
    <x v="3"/>
  </r>
  <r>
    <n v="1774"/>
    <s v="The World Upside Down: Portraits"/>
    <x v="1772"/>
    <x v="30"/>
    <n v="1148"/>
    <x v="2"/>
    <x v="0"/>
    <s v="USD"/>
    <n v="1417273140"/>
    <n v="1413609292"/>
    <b v="1"/>
    <x v="62"/>
    <b v="0"/>
    <s v="photography/photobooks"/>
    <n v="46"/>
    <n v="88.31"/>
    <x v="8"/>
    <x v="20"/>
    <x v="1774"/>
    <d v="2014-11-29T14:59:00"/>
    <x v="3"/>
  </r>
  <r>
    <n v="1775"/>
    <s v="Muhammad Ali - The Comeback"/>
    <x v="1773"/>
    <x v="286"/>
    <n v="21158"/>
    <x v="2"/>
    <x v="0"/>
    <s v="USD"/>
    <n v="1414193160"/>
    <n v="1410305160"/>
    <b v="1"/>
    <x v="20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x v="1774"/>
    <x v="10"/>
    <n v="335"/>
    <x v="2"/>
    <x v="1"/>
    <s v="GBP"/>
    <n v="1414623471"/>
    <n v="1411513071"/>
    <b v="1"/>
    <x v="80"/>
    <b v="0"/>
    <s v="photography/photobooks"/>
    <n v="7"/>
    <n v="83.75"/>
    <x v="8"/>
    <x v="20"/>
    <x v="1776"/>
    <d v="2014-10-29T22:57:51"/>
    <x v="3"/>
  </r>
  <r>
    <n v="1777"/>
    <s v="All along the Control Tower"/>
    <x v="1775"/>
    <x v="225"/>
    <n v="651"/>
    <x v="2"/>
    <x v="9"/>
    <s v="EUR"/>
    <n v="1424421253"/>
    <n v="1421829253"/>
    <b v="1"/>
    <x v="73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x v="1776"/>
    <x v="63"/>
    <n v="995"/>
    <x v="2"/>
    <x v="0"/>
    <s v="USD"/>
    <n v="1427485395"/>
    <n v="1423600995"/>
    <b v="1"/>
    <x v="41"/>
    <b v="0"/>
    <s v="photography/photobooks"/>
    <n v="2"/>
    <n v="66.33"/>
    <x v="8"/>
    <x v="20"/>
    <x v="1778"/>
    <d v="2015-03-27T19:43:15"/>
    <x v="0"/>
  </r>
  <r>
    <n v="1779"/>
    <s v="Ozymandias : a photo book"/>
    <x v="1777"/>
    <x v="34"/>
    <n v="3986"/>
    <x v="2"/>
    <x v="0"/>
    <s v="USD"/>
    <n v="1472834180"/>
    <n v="1470242180"/>
    <b v="1"/>
    <x v="44"/>
    <b v="0"/>
    <s v="photography/photobooks"/>
    <n v="36"/>
    <n v="104.89"/>
    <x v="8"/>
    <x v="20"/>
    <x v="1779"/>
    <d v="2016-09-02T16:36:20"/>
    <x v="2"/>
  </r>
  <r>
    <n v="1780"/>
    <s v="Native Nation"/>
    <x v="1778"/>
    <x v="11"/>
    <n v="11923"/>
    <x v="2"/>
    <x v="0"/>
    <s v="USD"/>
    <n v="1467469510"/>
    <n v="1462285510"/>
    <b v="1"/>
    <x v="215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x v="1779"/>
    <x v="62"/>
    <n v="1417"/>
    <x v="2"/>
    <x v="0"/>
    <s v="USD"/>
    <n v="1473950945"/>
    <n v="1471272545"/>
    <b v="1"/>
    <x v="5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x v="1780"/>
    <x v="19"/>
    <n v="5422"/>
    <x v="2"/>
    <x v="0"/>
    <s v="USD"/>
    <n v="1456062489"/>
    <n v="1453211289"/>
    <b v="1"/>
    <x v="88"/>
    <b v="0"/>
    <s v="photography/photobooks"/>
    <n v="15"/>
    <n v="71.34"/>
    <x v="8"/>
    <x v="20"/>
    <x v="1782"/>
    <d v="2016-02-21T13:48:09"/>
    <x v="2"/>
  </r>
  <r>
    <n v="1783"/>
    <s v="Hues of my Vision"/>
    <x v="1781"/>
    <x v="79"/>
    <n v="9477"/>
    <x v="2"/>
    <x v="0"/>
    <s v="USD"/>
    <n v="1432248478"/>
    <n v="1429656478"/>
    <b v="1"/>
    <x v="333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x v="1782"/>
    <x v="10"/>
    <n v="1988"/>
    <x v="2"/>
    <x v="0"/>
    <s v="USD"/>
    <n v="1422674700"/>
    <n v="1419954240"/>
    <b v="1"/>
    <x v="51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x v="1783"/>
    <x v="95"/>
    <n v="4853"/>
    <x v="2"/>
    <x v="0"/>
    <s v="USD"/>
    <n v="1413417600"/>
    <n v="1410750855"/>
    <b v="1"/>
    <x v="52"/>
    <b v="0"/>
    <s v="photography/photobooks"/>
    <n v="20"/>
    <n v="44.94"/>
    <x v="8"/>
    <x v="20"/>
    <x v="1785"/>
    <d v="2014-10-16T00:00:00"/>
    <x v="3"/>
  </r>
  <r>
    <n v="1786"/>
    <s v="Observations in 6x6"/>
    <x v="1784"/>
    <x v="168"/>
    <n v="905"/>
    <x v="2"/>
    <x v="9"/>
    <s v="EUR"/>
    <n v="1418649177"/>
    <n v="1416057177"/>
    <b v="1"/>
    <x v="60"/>
    <b v="0"/>
    <s v="photography/photobooks"/>
    <n v="48"/>
    <n v="31.21"/>
    <x v="8"/>
    <x v="20"/>
    <x v="1786"/>
    <d v="2014-12-15T13:12:57"/>
    <x v="3"/>
  </r>
  <r>
    <n v="1787"/>
    <s v="Alpamayo to Yerupaja"/>
    <x v="1785"/>
    <x v="3"/>
    <n v="1533"/>
    <x v="2"/>
    <x v="0"/>
    <s v="USD"/>
    <n v="1428158637"/>
    <n v="1425570237"/>
    <b v="1"/>
    <x v="54"/>
    <b v="0"/>
    <s v="photography/photobooks"/>
    <n v="15"/>
    <n v="63.88"/>
    <x v="8"/>
    <x v="20"/>
    <x v="1787"/>
    <d v="2015-04-04T14:43:57"/>
    <x v="0"/>
  </r>
  <r>
    <n v="1788"/>
    <s v="Beyond the Pale"/>
    <x v="1786"/>
    <x v="62"/>
    <n v="76"/>
    <x v="2"/>
    <x v="1"/>
    <s v="GBP"/>
    <n v="1414795542"/>
    <n v="1412203542"/>
    <b v="1"/>
    <x v="80"/>
    <b v="0"/>
    <s v="photography/photobooks"/>
    <n v="1"/>
    <n v="19"/>
    <x v="8"/>
    <x v="20"/>
    <x v="1788"/>
    <d v="2014-10-31T22:45:42"/>
    <x v="3"/>
  </r>
  <r>
    <n v="1789"/>
    <s v="Paintball: Beyond The Paint"/>
    <x v="1787"/>
    <x v="6"/>
    <n v="40"/>
    <x v="2"/>
    <x v="0"/>
    <s v="USD"/>
    <n v="1421042403"/>
    <n v="1415858403"/>
    <b v="1"/>
    <x v="80"/>
    <b v="0"/>
    <s v="photography/photobooks"/>
    <n v="1"/>
    <n v="10"/>
    <x v="8"/>
    <x v="20"/>
    <x v="1789"/>
    <d v="2015-01-12T06:00:03"/>
    <x v="3"/>
  </r>
  <r>
    <n v="1790"/>
    <s v="Return to Relevance: The Scott Hyde Archive"/>
    <x v="1788"/>
    <x v="287"/>
    <n v="1636"/>
    <x v="2"/>
    <x v="0"/>
    <s v="USD"/>
    <n v="1423152678"/>
    <n v="1420560678"/>
    <b v="1"/>
    <x v="41"/>
    <b v="0"/>
    <s v="photography/photobooks"/>
    <n v="5"/>
    <n v="109.07"/>
    <x v="8"/>
    <x v="20"/>
    <x v="1790"/>
    <d v="2015-02-05T16:11:18"/>
    <x v="0"/>
  </r>
  <r>
    <n v="1791"/>
    <s v="disCover: Napoli"/>
    <x v="1789"/>
    <x v="9"/>
    <n v="107"/>
    <x v="2"/>
    <x v="1"/>
    <s v="GBP"/>
    <n v="1422553565"/>
    <n v="1417369565"/>
    <b v="1"/>
    <x v="80"/>
    <b v="0"/>
    <s v="photography/photobooks"/>
    <n v="4"/>
    <n v="26.75"/>
    <x v="8"/>
    <x v="20"/>
    <x v="1791"/>
    <d v="2015-01-29T17:46:05"/>
    <x v="3"/>
  </r>
  <r>
    <n v="1792"/>
    <s v="Bensinger's: Photographs by Helaine Garren"/>
    <x v="1790"/>
    <x v="31"/>
    <n v="15281"/>
    <x v="2"/>
    <x v="0"/>
    <s v="USD"/>
    <n v="1439189940"/>
    <n v="1435970682"/>
    <b v="1"/>
    <x v="237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x v="1791"/>
    <x v="9"/>
    <n v="40"/>
    <x v="2"/>
    <x v="2"/>
    <s v="AUD"/>
    <n v="1417127040"/>
    <n v="1414531440"/>
    <b v="1"/>
    <x v="84"/>
    <b v="0"/>
    <s v="photography/photobooks"/>
    <n v="1"/>
    <n v="20"/>
    <x v="8"/>
    <x v="20"/>
    <x v="1793"/>
    <d v="2014-11-27T22:24:00"/>
    <x v="3"/>
  </r>
  <r>
    <n v="1794"/>
    <s v="Venus as Men"/>
    <x v="1792"/>
    <x v="7"/>
    <n v="997"/>
    <x v="2"/>
    <x v="0"/>
    <s v="USD"/>
    <n v="1423660422"/>
    <n v="1420636422"/>
    <b v="1"/>
    <x v="59"/>
    <b v="0"/>
    <s v="photography/photobooks"/>
    <n v="11"/>
    <n v="55.39"/>
    <x v="8"/>
    <x v="20"/>
    <x v="1794"/>
    <d v="2015-02-11T13:13:42"/>
    <x v="0"/>
  </r>
  <r>
    <n v="1795"/>
    <s v="THE AFGHANS - A Photo Book"/>
    <x v="1793"/>
    <x v="89"/>
    <n v="10846"/>
    <x v="2"/>
    <x v="12"/>
    <s v="EUR"/>
    <n v="1476460800"/>
    <n v="1473922541"/>
    <b v="1"/>
    <x v="75"/>
    <b v="0"/>
    <s v="photography/photobooks"/>
    <n v="39"/>
    <n v="133.9"/>
    <x v="8"/>
    <x v="20"/>
    <x v="1795"/>
    <d v="2016-10-14T16:00:00"/>
    <x v="2"/>
  </r>
  <r>
    <n v="1796"/>
    <s v="Kenema"/>
    <x v="1794"/>
    <x v="266"/>
    <n v="4190"/>
    <x v="2"/>
    <x v="1"/>
    <s v="GBP"/>
    <n v="1469356366"/>
    <n v="1464172366"/>
    <b v="1"/>
    <x v="48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x v="1795"/>
    <x v="3"/>
    <n v="6755"/>
    <x v="2"/>
    <x v="0"/>
    <s v="USD"/>
    <n v="1481809189"/>
    <n v="1479217189"/>
    <b v="1"/>
    <x v="205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x v="1796"/>
    <x v="194"/>
    <n v="2182"/>
    <x v="2"/>
    <x v="0"/>
    <s v="USD"/>
    <n v="1454572233"/>
    <n v="1449388233"/>
    <b v="1"/>
    <x v="77"/>
    <b v="0"/>
    <s v="photography/photobooks"/>
    <n v="14"/>
    <n v="58.97"/>
    <x v="8"/>
    <x v="20"/>
    <x v="1798"/>
    <d v="2016-02-04T07:50:33"/>
    <x v="0"/>
  </r>
  <r>
    <n v="1799"/>
    <s v="The UnDiscovered Image"/>
    <x v="1797"/>
    <x v="23"/>
    <n v="69.83"/>
    <x v="2"/>
    <x v="1"/>
    <s v="GBP"/>
    <n v="1415740408"/>
    <n v="1414008808"/>
    <b v="1"/>
    <x v="79"/>
    <b v="0"/>
    <s v="photography/photobooks"/>
    <n v="2"/>
    <n v="11.64"/>
    <x v="8"/>
    <x v="20"/>
    <x v="1799"/>
    <d v="2014-11-11T21:13:28"/>
    <x v="3"/>
  </r>
  <r>
    <n v="1800"/>
    <s v="The Sikh Project Book"/>
    <x v="1798"/>
    <x v="288"/>
    <n v="9460"/>
    <x v="2"/>
    <x v="1"/>
    <s v="GBP"/>
    <n v="1476109970"/>
    <n v="1473517970"/>
    <b v="1"/>
    <x v="116"/>
    <b v="0"/>
    <s v="photography/photobooks"/>
    <n v="20"/>
    <n v="83.72"/>
    <x v="8"/>
    <x v="20"/>
    <x v="1800"/>
    <d v="2016-10-10T14:32:50"/>
    <x v="2"/>
  </r>
  <r>
    <n v="1801"/>
    <s v="Come, Bring, Punish"/>
    <x v="1799"/>
    <x v="73"/>
    <n v="2355"/>
    <x v="2"/>
    <x v="1"/>
    <s v="GBP"/>
    <n v="1450181400"/>
    <n v="1447429868"/>
    <b v="1"/>
    <x v="77"/>
    <b v="0"/>
    <s v="photography/photobooks"/>
    <n v="14"/>
    <n v="63.65"/>
    <x v="8"/>
    <x v="20"/>
    <x v="1801"/>
    <d v="2015-12-15T12:10:00"/>
    <x v="0"/>
  </r>
  <r>
    <n v="1802"/>
    <s v="Out Of The Dark"/>
    <x v="1800"/>
    <x v="8"/>
    <n v="1697"/>
    <x v="2"/>
    <x v="12"/>
    <s v="EUR"/>
    <n v="1435442340"/>
    <n v="1433416830"/>
    <b v="1"/>
    <x v="59"/>
    <b v="0"/>
    <s v="photography/photobooks"/>
    <n v="48"/>
    <n v="94.28"/>
    <x v="8"/>
    <x v="20"/>
    <x v="1802"/>
    <d v="2015-06-27T21:59:00"/>
    <x v="0"/>
  </r>
  <r>
    <n v="1803"/>
    <s v="On the Verge, the book."/>
    <x v="1801"/>
    <x v="178"/>
    <n v="5390"/>
    <x v="2"/>
    <x v="0"/>
    <s v="USD"/>
    <n v="1423878182"/>
    <n v="1421199782"/>
    <b v="1"/>
    <x v="11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x v="1802"/>
    <x v="289"/>
    <n v="5452"/>
    <x v="2"/>
    <x v="0"/>
    <s v="USD"/>
    <n v="1447521404"/>
    <n v="1444061804"/>
    <b v="1"/>
    <x v="47"/>
    <b v="0"/>
    <s v="photography/photobooks"/>
    <n v="35"/>
    <n v="104.85"/>
    <x v="8"/>
    <x v="20"/>
    <x v="1804"/>
    <d v="2015-11-14T17:16:44"/>
    <x v="0"/>
  </r>
  <r>
    <n v="1805"/>
    <s v="Book &quot;The Travellers&quot;"/>
    <x v="1803"/>
    <x v="290"/>
    <n v="8191"/>
    <x v="2"/>
    <x v="12"/>
    <s v="EUR"/>
    <n v="1443808800"/>
    <n v="1441048658"/>
    <b v="1"/>
    <x v="259"/>
    <b v="0"/>
    <s v="photography/photobooks"/>
    <n v="36"/>
    <n v="67.14"/>
    <x v="8"/>
    <x v="20"/>
    <x v="1805"/>
    <d v="2015-10-02T18:00:00"/>
    <x v="0"/>
  </r>
  <r>
    <n v="1806"/>
    <s v="American Presidents Naked"/>
    <x v="1804"/>
    <x v="22"/>
    <n v="591"/>
    <x v="2"/>
    <x v="1"/>
    <s v="GBP"/>
    <n v="1412090349"/>
    <n v="1409066349"/>
    <b v="1"/>
    <x v="22"/>
    <b v="0"/>
    <s v="photography/photobooks"/>
    <n v="3"/>
    <n v="73.88"/>
    <x v="8"/>
    <x v="20"/>
    <x v="1806"/>
    <d v="2014-09-30T15:19:09"/>
    <x v="3"/>
  </r>
  <r>
    <n v="1807"/>
    <s v="Anywhere but Here"/>
    <x v="1805"/>
    <x v="10"/>
    <n v="553"/>
    <x v="2"/>
    <x v="0"/>
    <s v="USD"/>
    <n v="1411868313"/>
    <n v="1409276313"/>
    <b v="1"/>
    <x v="22"/>
    <b v="0"/>
    <s v="photography/photobooks"/>
    <n v="11"/>
    <n v="69.13"/>
    <x v="8"/>
    <x v="20"/>
    <x v="1807"/>
    <d v="2014-09-28T01:38:33"/>
    <x v="3"/>
  </r>
  <r>
    <n v="1808"/>
    <s v="An Iranian Journey"/>
    <x v="1806"/>
    <x v="89"/>
    <n v="11594"/>
    <x v="2"/>
    <x v="0"/>
    <s v="USD"/>
    <n v="1486830030"/>
    <n v="1483806030"/>
    <b v="1"/>
    <x v="93"/>
    <b v="0"/>
    <s v="photography/photobooks"/>
    <n v="41"/>
    <n v="120.77"/>
    <x v="8"/>
    <x v="20"/>
    <x v="1808"/>
    <d v="2017-02-11T16:20:30"/>
    <x v="1"/>
  </r>
  <r>
    <n v="1809"/>
    <s v="Hamilton: A Different Perspective"/>
    <x v="1807"/>
    <x v="8"/>
    <n v="380"/>
    <x v="2"/>
    <x v="5"/>
    <s v="CAD"/>
    <n v="1425246439"/>
    <n v="1422222439"/>
    <b v="1"/>
    <x v="82"/>
    <b v="0"/>
    <s v="photography/photobooks"/>
    <n v="11"/>
    <n v="42.22"/>
    <x v="8"/>
    <x v="20"/>
    <x v="1809"/>
    <d v="2015-03-01T21:47:19"/>
    <x v="0"/>
  </r>
  <r>
    <n v="1810"/>
    <s v="Film Speed"/>
    <x v="1808"/>
    <x v="52"/>
    <n v="15"/>
    <x v="2"/>
    <x v="0"/>
    <s v="USD"/>
    <n v="1408657826"/>
    <n v="1407621026"/>
    <b v="0"/>
    <x v="84"/>
    <b v="0"/>
    <s v="photography/photobooks"/>
    <n v="3"/>
    <n v="7.5"/>
    <x v="8"/>
    <x v="20"/>
    <x v="1810"/>
    <d v="2014-08-21T21:50:26"/>
    <x v="3"/>
  </r>
  <r>
    <n v="1811"/>
    <s v="The Year of Sunsets"/>
    <x v="1809"/>
    <x v="214"/>
    <n v="40"/>
    <x v="2"/>
    <x v="0"/>
    <s v="USD"/>
    <n v="1414123200"/>
    <n v="1408962270"/>
    <b v="0"/>
    <x v="55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x v="1810"/>
    <x v="115"/>
    <n v="865"/>
    <x v="2"/>
    <x v="1"/>
    <s v="GBP"/>
    <n v="1467531536"/>
    <n v="1464939536"/>
    <b v="0"/>
    <x v="23"/>
    <b v="0"/>
    <s v="photography/photobooks"/>
    <n v="13"/>
    <n v="37.61"/>
    <x v="8"/>
    <x v="20"/>
    <x v="1812"/>
    <d v="2016-07-03T07:38:56"/>
    <x v="2"/>
  </r>
  <r>
    <n v="1813"/>
    <s v="Libya : The Lost Days"/>
    <x v="1811"/>
    <x v="222"/>
    <n v="0"/>
    <x v="2"/>
    <x v="1"/>
    <s v="GBP"/>
    <n v="1407532812"/>
    <n v="1404940812"/>
    <b v="0"/>
    <x v="78"/>
    <b v="0"/>
    <s v="photography/photobooks"/>
    <n v="0"/>
    <n v="0"/>
    <x v="8"/>
    <x v="20"/>
    <x v="1813"/>
    <d v="2014-08-08T21:20:12"/>
    <x v="3"/>
  </r>
  <r>
    <n v="1814"/>
    <s v="My Favourite Colour Was Yellow"/>
    <x v="1812"/>
    <x v="14"/>
    <n v="5902"/>
    <x v="2"/>
    <x v="1"/>
    <s v="GBP"/>
    <n v="1425108736"/>
    <n v="1422516736"/>
    <b v="0"/>
    <x v="205"/>
    <b v="0"/>
    <s v="photography/photobooks"/>
    <n v="49"/>
    <n v="42.16"/>
    <x v="8"/>
    <x v="20"/>
    <x v="1814"/>
    <d v="2015-02-28T07:32:16"/>
    <x v="0"/>
  </r>
  <r>
    <n v="1815"/>
    <s v="Texas to Florida"/>
    <x v="1813"/>
    <x v="9"/>
    <n v="0"/>
    <x v="2"/>
    <x v="0"/>
    <s v="USD"/>
    <n v="1435787137"/>
    <n v="1434577537"/>
    <b v="0"/>
    <x v="78"/>
    <b v="0"/>
    <s v="photography/photobooks"/>
    <n v="0"/>
    <n v="0"/>
    <x v="8"/>
    <x v="20"/>
    <x v="1815"/>
    <d v="2015-07-01T21:45:37"/>
    <x v="0"/>
  </r>
  <r>
    <n v="1816"/>
    <s v="Moments of Passion"/>
    <x v="1814"/>
    <x v="31"/>
    <n v="509"/>
    <x v="2"/>
    <x v="16"/>
    <s v="CHF"/>
    <n v="1469473200"/>
    <n v="1467061303"/>
    <b v="0"/>
    <x v="79"/>
    <b v="0"/>
    <s v="photography/photobooks"/>
    <n v="2"/>
    <n v="84.83"/>
    <x v="8"/>
    <x v="20"/>
    <x v="1816"/>
    <d v="2016-07-25T19:00:00"/>
    <x v="2"/>
  </r>
  <r>
    <n v="1817"/>
    <s v="Through the Lens of Jerry Gustafson"/>
    <x v="1815"/>
    <x v="102"/>
    <n v="9419"/>
    <x v="2"/>
    <x v="0"/>
    <s v="USD"/>
    <n v="1485759540"/>
    <n v="1480607607"/>
    <b v="0"/>
    <x v="61"/>
    <b v="0"/>
    <s v="photography/photobooks"/>
    <n v="52"/>
    <n v="94.19"/>
    <x v="8"/>
    <x v="20"/>
    <x v="1817"/>
    <d v="2017-01-30T06:59:00"/>
    <x v="2"/>
  </r>
  <r>
    <n v="1818"/>
    <s v="Give Me Your Goofy-ist"/>
    <x v="1816"/>
    <x v="36"/>
    <n v="0"/>
    <x v="2"/>
    <x v="0"/>
    <s v="USD"/>
    <n v="1428035850"/>
    <n v="1425447450"/>
    <b v="0"/>
    <x v="78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x v="1817"/>
    <x v="38"/>
    <n v="25"/>
    <x v="2"/>
    <x v="0"/>
    <s v="USD"/>
    <n v="1406743396"/>
    <n v="1404151396"/>
    <b v="0"/>
    <x v="80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x v="1818"/>
    <x v="91"/>
    <n v="1707"/>
    <x v="2"/>
    <x v="0"/>
    <s v="USD"/>
    <n v="1427850090"/>
    <n v="1425261690"/>
    <b v="0"/>
    <x v="22"/>
    <b v="0"/>
    <s v="photography/photobooks"/>
    <n v="7"/>
    <n v="213.38"/>
    <x v="8"/>
    <x v="20"/>
    <x v="1820"/>
    <d v="2015-04-01T01:01:30"/>
    <x v="0"/>
  </r>
  <r>
    <n v="1821"/>
    <s v="Glass Cloud on the road!"/>
    <x v="1819"/>
    <x v="30"/>
    <n v="3372.25"/>
    <x v="0"/>
    <x v="0"/>
    <s v="USD"/>
    <n v="1330760367"/>
    <n v="1326872367"/>
    <b v="0"/>
    <x v="7"/>
    <b v="1"/>
    <s v="music/rock"/>
    <n v="135"/>
    <n v="59.16"/>
    <x v="4"/>
    <x v="11"/>
    <x v="1821"/>
    <d v="2012-03-03T07:39:27"/>
    <x v="5"/>
  </r>
  <r>
    <n v="1822"/>
    <s v="Wood Butcher's new music video- I Don't Wanna Party"/>
    <x v="1820"/>
    <x v="43"/>
    <n v="300"/>
    <x v="0"/>
    <x v="5"/>
    <s v="CAD"/>
    <n v="1391194860"/>
    <n v="1388084862"/>
    <b v="0"/>
    <x v="202"/>
    <b v="1"/>
    <s v="music/rock"/>
    <n v="100"/>
    <n v="27.27"/>
    <x v="4"/>
    <x v="11"/>
    <x v="1822"/>
    <d v="2014-01-31T19:01:00"/>
    <x v="4"/>
  </r>
  <r>
    <n v="1823"/>
    <s v="Our Band Van Needs Serious Repairs!!!"/>
    <x v="1821"/>
    <x v="176"/>
    <n v="811"/>
    <x v="0"/>
    <x v="0"/>
    <s v="USD"/>
    <n v="1351095976"/>
    <n v="1348503976"/>
    <b v="0"/>
    <x v="51"/>
    <b v="1"/>
    <s v="music/rock"/>
    <n v="116"/>
    <n v="24.58"/>
    <x v="4"/>
    <x v="11"/>
    <x v="1823"/>
    <d v="2012-10-24T16:26:16"/>
    <x v="5"/>
  </r>
  <r>
    <n v="1824"/>
    <s v="Tin Man's Broken Wisdom Fund"/>
    <x v="1822"/>
    <x v="9"/>
    <n v="3002"/>
    <x v="0"/>
    <x v="0"/>
    <s v="USD"/>
    <n v="1389146880"/>
    <n v="1387403967"/>
    <b v="0"/>
    <x v="244"/>
    <b v="1"/>
    <s v="music/rock"/>
    <n v="100"/>
    <n v="75.05"/>
    <x v="4"/>
    <x v="11"/>
    <x v="1824"/>
    <d v="2014-01-08T02:08:00"/>
    <x v="4"/>
  </r>
  <r>
    <n v="1825"/>
    <s v="Eurisko's &quot;Wild Animal&quot; Project"/>
    <x v="1823"/>
    <x v="13"/>
    <n v="2101"/>
    <x v="0"/>
    <x v="0"/>
    <s v="USD"/>
    <n v="1373572903"/>
    <n v="1371585703"/>
    <b v="0"/>
    <x v="133"/>
    <b v="1"/>
    <s v="music/rock"/>
    <n v="105"/>
    <n v="42.02"/>
    <x v="4"/>
    <x v="11"/>
    <x v="1825"/>
    <d v="2013-07-11T20:01:43"/>
    <x v="4"/>
  </r>
  <r>
    <n v="1826"/>
    <s v="BEAR GHOST! Professional Recording! Yay!"/>
    <x v="1824"/>
    <x v="13"/>
    <n v="2020"/>
    <x v="0"/>
    <x v="0"/>
    <s v="USD"/>
    <n v="1392675017"/>
    <n v="1390083017"/>
    <b v="0"/>
    <x v="44"/>
    <b v="1"/>
    <s v="music/rock"/>
    <n v="101"/>
    <n v="53.16"/>
    <x v="4"/>
    <x v="11"/>
    <x v="1826"/>
    <d v="2014-02-17T22:10:17"/>
    <x v="3"/>
  </r>
  <r>
    <n v="1827"/>
    <s v="&quot;Homeward Bound&quot; a journey in sound. "/>
    <x v="1825"/>
    <x v="6"/>
    <n v="8053"/>
    <x v="0"/>
    <x v="0"/>
    <s v="USD"/>
    <n v="1299138561"/>
    <n v="1294818561"/>
    <b v="0"/>
    <x v="93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x v="1826"/>
    <x v="22"/>
    <n v="20032"/>
    <x v="0"/>
    <x v="0"/>
    <s v="USD"/>
    <n v="1399672800"/>
    <n v="1396906530"/>
    <b v="0"/>
    <x v="53"/>
    <b v="1"/>
    <s v="music/rock"/>
    <n v="100"/>
    <n v="417.33"/>
    <x v="4"/>
    <x v="11"/>
    <x v="1828"/>
    <d v="2014-05-09T22:00:00"/>
    <x v="3"/>
  </r>
  <r>
    <n v="1829"/>
    <s v="Help JUICE (Boston) Record Their First Album"/>
    <x v="1827"/>
    <x v="15"/>
    <n v="2500.25"/>
    <x v="0"/>
    <x v="0"/>
    <s v="USD"/>
    <n v="1295647200"/>
    <n v="1291428371"/>
    <b v="0"/>
    <x v="51"/>
    <b v="1"/>
    <s v="music/rock"/>
    <n v="167"/>
    <n v="75.77"/>
    <x v="4"/>
    <x v="11"/>
    <x v="1829"/>
    <d v="2011-01-21T22:00:00"/>
    <x v="7"/>
  </r>
  <r>
    <n v="1830"/>
    <s v="Help Vintage Blue Complete and Promote Our Record!"/>
    <x v="1828"/>
    <x v="36"/>
    <n v="15230"/>
    <x v="0"/>
    <x v="0"/>
    <s v="USD"/>
    <n v="1393259107"/>
    <n v="1390667107"/>
    <b v="0"/>
    <x v="334"/>
    <b v="1"/>
    <s v="music/rock"/>
    <n v="102"/>
    <n v="67.39"/>
    <x v="4"/>
    <x v="11"/>
    <x v="1830"/>
    <d v="2014-02-24T16:25:07"/>
    <x v="3"/>
  </r>
  <r>
    <n v="1831"/>
    <s v="Darling Waste Trailer Bail Out!"/>
    <x v="1829"/>
    <x v="28"/>
    <n v="1030"/>
    <x v="0"/>
    <x v="0"/>
    <s v="USD"/>
    <n v="1336866863"/>
    <n v="1335570863"/>
    <b v="0"/>
    <x v="25"/>
    <b v="1"/>
    <s v="music/rock"/>
    <n v="103"/>
    <n v="73.569999999999993"/>
    <x v="4"/>
    <x v="11"/>
    <x v="1831"/>
    <d v="2012-05-12T23:54:23"/>
    <x v="5"/>
  </r>
  <r>
    <n v="1832"/>
    <s v="Black Swan Theories Debut CD"/>
    <x v="1830"/>
    <x v="18"/>
    <n v="500"/>
    <x v="0"/>
    <x v="0"/>
    <s v="USD"/>
    <n v="1299243427"/>
    <n v="1296651427"/>
    <b v="0"/>
    <x v="9"/>
    <b v="1"/>
    <s v="music/rock"/>
    <n v="143"/>
    <n v="25"/>
    <x v="4"/>
    <x v="11"/>
    <x v="1832"/>
    <d v="2011-03-04T12:57:07"/>
    <x v="6"/>
  </r>
  <r>
    <n v="1833"/>
    <s v="HAIRcyclopedia Vol. 2 - The Vault"/>
    <x v="1831"/>
    <x v="44"/>
    <n v="1050"/>
    <x v="0"/>
    <x v="0"/>
    <s v="USD"/>
    <n v="1362211140"/>
    <n v="1359421403"/>
    <b v="0"/>
    <x v="20"/>
    <b v="1"/>
    <s v="music/rock"/>
    <n v="263"/>
    <n v="42"/>
    <x v="4"/>
    <x v="11"/>
    <x v="1833"/>
    <d v="2013-03-02T07:59:00"/>
    <x v="4"/>
  </r>
  <r>
    <n v="1834"/>
    <s v="TDJ - All Part of the Plan EP/Tour"/>
    <x v="1832"/>
    <x v="3"/>
    <n v="11805"/>
    <x v="0"/>
    <x v="0"/>
    <s v="USD"/>
    <n v="1422140895"/>
    <n v="1418684895"/>
    <b v="0"/>
    <x v="240"/>
    <b v="1"/>
    <s v="music/rock"/>
    <n v="118"/>
    <n v="131.16999999999999"/>
    <x v="4"/>
    <x v="11"/>
    <x v="1834"/>
    <d v="2015-01-24T23:08:15"/>
    <x v="3"/>
  </r>
  <r>
    <n v="1835"/>
    <s v="DIRTY LITTLE REBEL EP"/>
    <x v="1833"/>
    <x v="2"/>
    <n v="520"/>
    <x v="0"/>
    <x v="1"/>
    <s v="GBP"/>
    <n v="1459439471"/>
    <n v="1456851071"/>
    <b v="0"/>
    <x v="202"/>
    <b v="1"/>
    <s v="music/rock"/>
    <n v="104"/>
    <n v="47.27"/>
    <x v="4"/>
    <x v="11"/>
    <x v="1835"/>
    <d v="2016-03-31T15:51:11"/>
    <x v="2"/>
  </r>
  <r>
    <n v="1836"/>
    <s v="KICKSTART OUR &lt;+3"/>
    <x v="1834"/>
    <x v="10"/>
    <n v="10017"/>
    <x v="0"/>
    <x v="0"/>
    <s v="USD"/>
    <n v="1361129129"/>
    <n v="1359660329"/>
    <b v="0"/>
    <x v="16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x v="1835"/>
    <x v="20"/>
    <n v="1841"/>
    <x v="0"/>
    <x v="0"/>
    <s v="USD"/>
    <n v="1332029335"/>
    <n v="1326848935"/>
    <b v="0"/>
    <x v="209"/>
    <b v="1"/>
    <s v="music/rock"/>
    <n v="307"/>
    <n v="61.37"/>
    <x v="4"/>
    <x v="11"/>
    <x v="1837"/>
    <d v="2012-03-18T00:08:55"/>
    <x v="5"/>
  </r>
  <r>
    <n v="1838"/>
    <s v="Closure - A Paul Haasch Music Video"/>
    <x v="1836"/>
    <x v="28"/>
    <n v="1001.49"/>
    <x v="0"/>
    <x v="0"/>
    <s v="USD"/>
    <n v="1317438000"/>
    <n v="1314989557"/>
    <b v="0"/>
    <x v="33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x v="1837"/>
    <x v="28"/>
    <n v="2053"/>
    <x v="0"/>
    <x v="0"/>
    <s v="USD"/>
    <n v="1475342382"/>
    <n v="1472750382"/>
    <b v="0"/>
    <x v="43"/>
    <b v="1"/>
    <s v="music/rock"/>
    <n v="205"/>
    <n v="45.62"/>
    <x v="4"/>
    <x v="11"/>
    <x v="1839"/>
    <d v="2016-10-01T17:19:42"/>
    <x v="2"/>
  </r>
  <r>
    <n v="1840"/>
    <s v="City of the Weak on Tour!"/>
    <x v="1838"/>
    <x v="42"/>
    <n v="980"/>
    <x v="0"/>
    <x v="0"/>
    <s v="USD"/>
    <n v="1367902740"/>
    <n v="1366251510"/>
    <b v="0"/>
    <x v="62"/>
    <b v="1"/>
    <s v="music/rock"/>
    <n v="109"/>
    <n v="75.38"/>
    <x v="4"/>
    <x v="11"/>
    <x v="1840"/>
    <d v="2013-05-07T04:59:00"/>
    <x v="4"/>
  </r>
  <r>
    <n v="1841"/>
    <s v="Hydra Effect Debut EP"/>
    <x v="1839"/>
    <x v="13"/>
    <n v="2035"/>
    <x v="0"/>
    <x v="0"/>
    <s v="USD"/>
    <n v="1400561940"/>
    <n v="1397679445"/>
    <b v="0"/>
    <x v="244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x v="1840"/>
    <x v="13"/>
    <n v="2505"/>
    <x v="0"/>
    <x v="0"/>
    <s v="USD"/>
    <n v="1425275940"/>
    <n v="1422371381"/>
    <b v="0"/>
    <x v="64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x v="1841"/>
    <x v="3"/>
    <n v="12400.61"/>
    <x v="0"/>
    <x v="0"/>
    <s v="USD"/>
    <n v="1298245954"/>
    <n v="1295653954"/>
    <b v="0"/>
    <x v="179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x v="1842"/>
    <x v="15"/>
    <n v="1521"/>
    <x v="0"/>
    <x v="0"/>
    <s v="USD"/>
    <n v="1307761200"/>
    <n v="1304464914"/>
    <b v="0"/>
    <x v="9"/>
    <b v="1"/>
    <s v="music/rock"/>
    <n v="101"/>
    <n v="76.05"/>
    <x v="4"/>
    <x v="11"/>
    <x v="1844"/>
    <d v="2011-06-11T03:00:00"/>
    <x v="6"/>
  </r>
  <r>
    <n v="1845"/>
    <s v="GIVE ME &quot;One More&quot; The Single Release!"/>
    <x v="1843"/>
    <x v="28"/>
    <n v="1000"/>
    <x v="0"/>
    <x v="0"/>
    <s v="USD"/>
    <n v="1466139300"/>
    <n v="1464854398"/>
    <b v="0"/>
    <x v="10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x v="1844"/>
    <x v="36"/>
    <n v="20689"/>
    <x v="0"/>
    <x v="0"/>
    <s v="USD"/>
    <n v="1355585777"/>
    <n v="1352993777"/>
    <b v="0"/>
    <x v="335"/>
    <b v="1"/>
    <s v="music/rock"/>
    <n v="138"/>
    <n v="98.99"/>
    <x v="4"/>
    <x v="11"/>
    <x v="1846"/>
    <d v="2012-12-15T15:36:17"/>
    <x v="5"/>
  </r>
  <r>
    <n v="1847"/>
    <s v="Deathtrap America Spring 2015 Tour"/>
    <x v="1845"/>
    <x v="30"/>
    <n v="3022"/>
    <x v="0"/>
    <x v="0"/>
    <s v="USD"/>
    <n v="1429594832"/>
    <n v="1427780432"/>
    <b v="0"/>
    <x v="44"/>
    <b v="1"/>
    <s v="music/rock"/>
    <n v="121"/>
    <n v="79.53"/>
    <x v="4"/>
    <x v="11"/>
    <x v="1847"/>
    <d v="2015-04-21T05:40:32"/>
    <x v="0"/>
  </r>
  <r>
    <n v="1848"/>
    <s v="Hopeless Jack First National Tour"/>
    <x v="1846"/>
    <x v="9"/>
    <n v="3221"/>
    <x v="0"/>
    <x v="0"/>
    <s v="USD"/>
    <n v="1312095540"/>
    <n v="1306608888"/>
    <b v="0"/>
    <x v="54"/>
    <b v="1"/>
    <s v="music/rock"/>
    <n v="107"/>
    <n v="134.21"/>
    <x v="4"/>
    <x v="11"/>
    <x v="1848"/>
    <d v="2011-07-31T06:59:00"/>
    <x v="6"/>
  </r>
  <r>
    <n v="1849"/>
    <s v="Release the Skyline Album"/>
    <x v="1847"/>
    <x v="43"/>
    <n v="301"/>
    <x v="0"/>
    <x v="0"/>
    <s v="USD"/>
    <n v="1350505059"/>
    <n v="1347913059"/>
    <b v="0"/>
    <x v="22"/>
    <b v="1"/>
    <s v="music/rock"/>
    <n v="100"/>
    <n v="37.630000000000003"/>
    <x v="4"/>
    <x v="11"/>
    <x v="1849"/>
    <d v="2012-10-17T20:17:39"/>
    <x v="5"/>
  </r>
  <r>
    <n v="1850"/>
    <s v="WILKES EP"/>
    <x v="1848"/>
    <x v="7"/>
    <n v="9137"/>
    <x v="0"/>
    <x v="0"/>
    <s v="USD"/>
    <n v="1405033300"/>
    <n v="1402441300"/>
    <b v="0"/>
    <x v="122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x v="1849"/>
    <x v="46"/>
    <n v="1301"/>
    <x v="0"/>
    <x v="0"/>
    <s v="USD"/>
    <n v="1406509200"/>
    <n v="1404769538"/>
    <b v="0"/>
    <x v="55"/>
    <b v="1"/>
    <s v="music/rock"/>
    <n v="100"/>
    <n v="50.04"/>
    <x v="4"/>
    <x v="11"/>
    <x v="1851"/>
    <d v="2014-07-28T01:00:00"/>
    <x v="3"/>
  </r>
  <r>
    <n v="1852"/>
    <s v="Radiolucent - Electric City."/>
    <x v="1850"/>
    <x v="36"/>
    <n v="17545"/>
    <x v="0"/>
    <x v="0"/>
    <s v="USD"/>
    <n v="1429920000"/>
    <n v="1426703452"/>
    <b v="0"/>
    <x v="132"/>
    <b v="1"/>
    <s v="music/rock"/>
    <n v="117"/>
    <n v="133.93"/>
    <x v="4"/>
    <x v="11"/>
    <x v="1852"/>
    <d v="2015-04-25T00:00:00"/>
    <x v="0"/>
  </r>
  <r>
    <n v="1853"/>
    <s v="Beyond the Victory recording their debut EP"/>
    <x v="1851"/>
    <x v="134"/>
    <n v="815"/>
    <x v="0"/>
    <x v="0"/>
    <s v="USD"/>
    <n v="1352860017"/>
    <n v="1348536417"/>
    <b v="0"/>
    <x v="25"/>
    <b v="1"/>
    <s v="music/rock"/>
    <n v="102"/>
    <n v="58.21"/>
    <x v="4"/>
    <x v="11"/>
    <x v="1853"/>
    <d v="2012-11-14T02:26:57"/>
    <x v="5"/>
  </r>
  <r>
    <n v="1854"/>
    <s v="Emily Bell is releasing her debut album"/>
    <x v="1852"/>
    <x v="36"/>
    <n v="15318.55"/>
    <x v="0"/>
    <x v="0"/>
    <s v="USD"/>
    <n v="1369355437"/>
    <n v="1366763437"/>
    <b v="0"/>
    <x v="49"/>
    <b v="1"/>
    <s v="music/rock"/>
    <n v="102"/>
    <n v="88.04"/>
    <x v="4"/>
    <x v="11"/>
    <x v="1854"/>
    <d v="2013-05-24T00:30:37"/>
    <x v="4"/>
  </r>
  <r>
    <n v="1855"/>
    <s v="Motion Device Debut EP"/>
    <x v="1853"/>
    <x v="222"/>
    <n v="13480.16"/>
    <x v="0"/>
    <x v="5"/>
    <s v="CAD"/>
    <n v="1389012940"/>
    <n v="1385124940"/>
    <b v="0"/>
    <x v="277"/>
    <b v="1"/>
    <s v="music/rock"/>
    <n v="154"/>
    <n v="70.58"/>
    <x v="4"/>
    <x v="11"/>
    <x v="1855"/>
    <d v="2014-01-06T12:55:40"/>
    <x v="4"/>
  </r>
  <r>
    <n v="1856"/>
    <s v="Lazy Sunday"/>
    <x v="1854"/>
    <x v="13"/>
    <n v="2025"/>
    <x v="0"/>
    <x v="0"/>
    <s v="USD"/>
    <n v="1405715472"/>
    <n v="1403901072"/>
    <b v="0"/>
    <x v="44"/>
    <b v="1"/>
    <s v="music/rock"/>
    <n v="101"/>
    <n v="53.29"/>
    <x v="4"/>
    <x v="11"/>
    <x v="1856"/>
    <d v="2014-07-18T20:31:12"/>
    <x v="3"/>
  </r>
  <r>
    <n v="1857"/>
    <s v="Holy Water Moses - A Hail Dale Project"/>
    <x v="1855"/>
    <x v="9"/>
    <n v="3000"/>
    <x v="0"/>
    <x v="0"/>
    <s v="USD"/>
    <n v="1410546413"/>
    <n v="1407954413"/>
    <b v="0"/>
    <x v="19"/>
    <b v="1"/>
    <s v="music/rock"/>
    <n v="100"/>
    <n v="136.36000000000001"/>
    <x v="4"/>
    <x v="11"/>
    <x v="1857"/>
    <d v="2014-09-12T18:26:53"/>
    <x v="3"/>
  </r>
  <r>
    <n v="1858"/>
    <s v="Curriculum-Based Rock Music For Kids"/>
    <x v="1856"/>
    <x v="291"/>
    <n v="6041.55"/>
    <x v="0"/>
    <x v="0"/>
    <s v="USD"/>
    <n v="1324014521"/>
    <n v="1318826921"/>
    <b v="0"/>
    <x v="184"/>
    <b v="1"/>
    <s v="music/rock"/>
    <n v="109"/>
    <n v="40.549999999999997"/>
    <x v="4"/>
    <x v="11"/>
    <x v="1858"/>
    <d v="2011-12-16T05:48:41"/>
    <x v="6"/>
  </r>
  <r>
    <n v="1859"/>
    <s v="Queen Kwong Tour to London and Paris"/>
    <x v="1857"/>
    <x v="9"/>
    <n v="3955"/>
    <x v="0"/>
    <x v="0"/>
    <s v="USD"/>
    <n v="1316716129"/>
    <n v="1314124129"/>
    <b v="0"/>
    <x v="66"/>
    <b v="1"/>
    <s v="music/rock"/>
    <n v="132"/>
    <n v="70.63"/>
    <x v="4"/>
    <x v="11"/>
    <x v="1859"/>
    <d v="2011-09-22T18:28:49"/>
    <x v="6"/>
  </r>
  <r>
    <n v="1860"/>
    <s v="A Simple Complex's 2013 CD Release Party DVD"/>
    <x v="1858"/>
    <x v="47"/>
    <n v="1001"/>
    <x v="0"/>
    <x v="0"/>
    <s v="USD"/>
    <n v="1391706084"/>
    <n v="1389891684"/>
    <b v="0"/>
    <x v="10"/>
    <b v="1"/>
    <s v="music/rock"/>
    <n v="133"/>
    <n v="52.68"/>
    <x v="4"/>
    <x v="11"/>
    <x v="1860"/>
    <d v="2014-02-06T17:01:24"/>
    <x v="3"/>
  </r>
  <r>
    <n v="1861"/>
    <s v="Galaxix - Take on the Universe!"/>
    <x v="1859"/>
    <x v="65"/>
    <n v="0"/>
    <x v="2"/>
    <x v="1"/>
    <s v="GBP"/>
    <n v="1422256341"/>
    <n v="1419664341"/>
    <b v="0"/>
    <x v="78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x v="1860"/>
    <x v="102"/>
    <n v="1455"/>
    <x v="2"/>
    <x v="0"/>
    <s v="USD"/>
    <n v="1488958200"/>
    <n v="1484912974"/>
    <b v="0"/>
    <x v="38"/>
    <b v="0"/>
    <s v="games/mobile games"/>
    <n v="8"/>
    <n v="90.94"/>
    <x v="6"/>
    <x v="18"/>
    <x v="1862"/>
    <d v="2017-03-08T07:30:00"/>
    <x v="1"/>
  </r>
  <r>
    <n v="1863"/>
    <s v="Project: 20M813"/>
    <x v="1861"/>
    <x v="30"/>
    <n v="10"/>
    <x v="2"/>
    <x v="0"/>
    <s v="USD"/>
    <n v="1402600085"/>
    <n v="1400008085"/>
    <b v="0"/>
    <x v="84"/>
    <b v="0"/>
    <s v="games/mobile games"/>
    <n v="0"/>
    <n v="5"/>
    <x v="6"/>
    <x v="18"/>
    <x v="1863"/>
    <d v="2014-06-12T19:08:05"/>
    <x v="3"/>
  </r>
  <r>
    <n v="1864"/>
    <s v="Fat Cheeks the Cannonball - iPhone and Android"/>
    <x v="1862"/>
    <x v="115"/>
    <n v="2788"/>
    <x v="2"/>
    <x v="0"/>
    <s v="USD"/>
    <n v="1399223500"/>
    <n v="1396631500"/>
    <b v="0"/>
    <x v="53"/>
    <b v="0"/>
    <s v="games/mobile games"/>
    <n v="43"/>
    <n v="58.08"/>
    <x v="6"/>
    <x v="18"/>
    <x v="1864"/>
    <d v="2014-05-04T17:11:40"/>
    <x v="3"/>
  </r>
  <r>
    <n v="1865"/>
    <s v="THE RUNNING GAME"/>
    <x v="1863"/>
    <x v="74"/>
    <n v="4"/>
    <x v="2"/>
    <x v="1"/>
    <s v="GBP"/>
    <n v="1478425747"/>
    <n v="1475398147"/>
    <b v="0"/>
    <x v="84"/>
    <b v="0"/>
    <s v="games/mobile games"/>
    <n v="0"/>
    <n v="2"/>
    <x v="6"/>
    <x v="18"/>
    <x v="1865"/>
    <d v="2016-11-06T09:49:07"/>
    <x v="2"/>
  </r>
  <r>
    <n v="1866"/>
    <s v="MathPlus Cards (FKA Random Math)"/>
    <x v="1864"/>
    <x v="31"/>
    <n v="125"/>
    <x v="2"/>
    <x v="0"/>
    <s v="USD"/>
    <n v="1488340800"/>
    <n v="1483768497"/>
    <b v="0"/>
    <x v="84"/>
    <b v="0"/>
    <s v="games/mobile games"/>
    <n v="1"/>
    <n v="62.5"/>
    <x v="6"/>
    <x v="18"/>
    <x v="1866"/>
    <d v="2017-03-01T04:00:00"/>
    <x v="1"/>
  </r>
  <r>
    <n v="1867"/>
    <s v="Meme Wars - Dank Age"/>
    <x v="1865"/>
    <x v="22"/>
    <n v="10"/>
    <x v="2"/>
    <x v="0"/>
    <s v="USD"/>
    <n v="1478383912"/>
    <n v="1475791912"/>
    <b v="0"/>
    <x v="29"/>
    <b v="0"/>
    <s v="games/mobile games"/>
    <n v="0"/>
    <n v="10"/>
    <x v="6"/>
    <x v="18"/>
    <x v="1867"/>
    <d v="2016-11-05T22:11:52"/>
    <x v="2"/>
  </r>
  <r>
    <n v="1868"/>
    <s v="Help Build PaperChase Version 3 !"/>
    <x v="1866"/>
    <x v="31"/>
    <n v="1217"/>
    <x v="2"/>
    <x v="0"/>
    <s v="USD"/>
    <n v="1450166340"/>
    <n v="1448044925"/>
    <b v="0"/>
    <x v="57"/>
    <b v="0"/>
    <s v="games/mobile games"/>
    <n v="5"/>
    <n v="71.59"/>
    <x v="6"/>
    <x v="18"/>
    <x v="1868"/>
    <d v="2015-12-15T07:59:00"/>
    <x v="0"/>
  </r>
  <r>
    <n v="1869"/>
    <s v="Castle Crawler RPG"/>
    <x v="1867"/>
    <x v="3"/>
    <n v="0"/>
    <x v="2"/>
    <x v="0"/>
    <s v="USD"/>
    <n v="1483488249"/>
    <n v="1480896249"/>
    <b v="0"/>
    <x v="78"/>
    <b v="0"/>
    <s v="games/mobile games"/>
    <n v="0"/>
    <n v="0"/>
    <x v="6"/>
    <x v="18"/>
    <x v="1869"/>
    <d v="2017-01-04T00:04:09"/>
    <x v="2"/>
  </r>
  <r>
    <n v="1870"/>
    <s v="C.O.V.D.--A brand new board app game"/>
    <x v="1868"/>
    <x v="8"/>
    <n v="361"/>
    <x v="2"/>
    <x v="0"/>
    <s v="USD"/>
    <n v="1454213820"/>
    <n v="1451723535"/>
    <b v="0"/>
    <x v="202"/>
    <b v="0"/>
    <s v="games/mobile games"/>
    <n v="10"/>
    <n v="32.82"/>
    <x v="6"/>
    <x v="18"/>
    <x v="1870"/>
    <d v="2016-01-31T04:17:00"/>
    <x v="2"/>
  </r>
  <r>
    <n v="1871"/>
    <s v="The Adventures of Bible Bear"/>
    <x v="1869"/>
    <x v="115"/>
    <n v="4666"/>
    <x v="2"/>
    <x v="0"/>
    <s v="USD"/>
    <n v="1416512901"/>
    <n v="1413053301"/>
    <b v="0"/>
    <x v="195"/>
    <b v="0"/>
    <s v="games/mobile games"/>
    <n v="72"/>
    <n v="49.12"/>
    <x v="6"/>
    <x v="18"/>
    <x v="1871"/>
    <d v="2014-11-20T19:48:21"/>
    <x v="3"/>
  </r>
  <r>
    <n v="1872"/>
    <s v="ZombieTime!"/>
    <x v="1870"/>
    <x v="22"/>
    <n v="212"/>
    <x v="2"/>
    <x v="0"/>
    <s v="USD"/>
    <n v="1435633602"/>
    <n v="1433041602"/>
    <b v="0"/>
    <x v="62"/>
    <b v="0"/>
    <s v="games/mobile games"/>
    <n v="1"/>
    <n v="16.309999999999999"/>
    <x v="6"/>
    <x v="18"/>
    <x v="1872"/>
    <d v="2015-06-30T03:06:42"/>
    <x v="0"/>
  </r>
  <r>
    <n v="1873"/>
    <s v="The Red Card Blue Card Game"/>
    <x v="1871"/>
    <x v="6"/>
    <n v="36"/>
    <x v="2"/>
    <x v="5"/>
    <s v="CAD"/>
    <n v="1436373900"/>
    <n v="1433861210"/>
    <b v="0"/>
    <x v="84"/>
    <b v="0"/>
    <s v="games/mobile games"/>
    <n v="0"/>
    <n v="18"/>
    <x v="6"/>
    <x v="18"/>
    <x v="1873"/>
    <d v="2015-07-08T16:45:00"/>
    <x v="0"/>
  </r>
  <r>
    <n v="1874"/>
    <s v="PATH to Reading Brain Training"/>
    <x v="1872"/>
    <x v="292"/>
    <n v="26"/>
    <x v="2"/>
    <x v="0"/>
    <s v="USD"/>
    <n v="1467155733"/>
    <n v="1465427733"/>
    <b v="0"/>
    <x v="84"/>
    <b v="0"/>
    <s v="games/mobile games"/>
    <n v="0"/>
    <n v="13"/>
    <x v="6"/>
    <x v="18"/>
    <x v="1874"/>
    <d v="2016-06-28T23:15:33"/>
    <x v="2"/>
  </r>
  <r>
    <n v="1875"/>
    <s v="Claws &amp; Fins"/>
    <x v="1873"/>
    <x v="3"/>
    <n v="51"/>
    <x v="2"/>
    <x v="0"/>
    <s v="USD"/>
    <n v="1470519308"/>
    <n v="1465335308"/>
    <b v="0"/>
    <x v="83"/>
    <b v="0"/>
    <s v="games/mobile games"/>
    <n v="1"/>
    <n v="17"/>
    <x v="6"/>
    <x v="18"/>
    <x v="1875"/>
    <d v="2016-08-06T21:35:08"/>
    <x v="2"/>
  </r>
  <r>
    <n v="1876"/>
    <s v="Migration Madness (Android)"/>
    <x v="1874"/>
    <x v="293"/>
    <n v="0"/>
    <x v="2"/>
    <x v="2"/>
    <s v="AUD"/>
    <n v="1402901405"/>
    <n v="1400309405"/>
    <b v="0"/>
    <x v="78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x v="1875"/>
    <x v="294"/>
    <n v="0"/>
    <x v="2"/>
    <x v="0"/>
    <s v="USD"/>
    <n v="1425170525"/>
    <n v="1422664925"/>
    <b v="0"/>
    <x v="78"/>
    <b v="0"/>
    <s v="games/mobile games"/>
    <n v="0"/>
    <n v="0"/>
    <x v="6"/>
    <x v="18"/>
    <x v="1877"/>
    <d v="2015-03-01T00:42:05"/>
    <x v="0"/>
  </r>
  <r>
    <n v="1878"/>
    <s v="Aussies versus Zombies"/>
    <x v="1876"/>
    <x v="6"/>
    <n v="0"/>
    <x v="2"/>
    <x v="2"/>
    <s v="AUD"/>
    <n v="1402618355"/>
    <n v="1400026355"/>
    <b v="0"/>
    <x v="78"/>
    <b v="0"/>
    <s v="games/mobile games"/>
    <n v="0"/>
    <n v="0"/>
    <x v="6"/>
    <x v="18"/>
    <x v="1878"/>
    <d v="2014-06-13T00:12:35"/>
    <x v="3"/>
  </r>
  <r>
    <n v="1879"/>
    <s v="Alex and More"/>
    <x v="1877"/>
    <x v="10"/>
    <n v="6"/>
    <x v="2"/>
    <x v="3"/>
    <s v="EUR"/>
    <n v="1457966129"/>
    <n v="1455377729"/>
    <b v="0"/>
    <x v="84"/>
    <b v="0"/>
    <s v="games/mobile games"/>
    <n v="0"/>
    <n v="3"/>
    <x v="6"/>
    <x v="18"/>
    <x v="1879"/>
    <d v="2016-03-14T14:35:29"/>
    <x v="2"/>
  </r>
  <r>
    <n v="1880"/>
    <s v="Sim Betting Football"/>
    <x v="1878"/>
    <x v="10"/>
    <n v="1004"/>
    <x v="2"/>
    <x v="1"/>
    <s v="GBP"/>
    <n v="1459341380"/>
    <n v="1456839380"/>
    <b v="0"/>
    <x v="5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x v="1879"/>
    <x v="13"/>
    <n v="3453.69"/>
    <x v="0"/>
    <x v="0"/>
    <s v="USD"/>
    <n v="1425955189"/>
    <n v="1423366789"/>
    <b v="0"/>
    <x v="16"/>
    <b v="1"/>
    <s v="music/indie rock"/>
    <n v="173"/>
    <n v="49.34"/>
    <x v="4"/>
    <x v="14"/>
    <x v="1881"/>
    <d v="2015-03-10T02:39:49"/>
    <x v="0"/>
  </r>
  <r>
    <n v="1882"/>
    <s v="American Lit or...Trespassing for Beginners"/>
    <x v="1880"/>
    <x v="295"/>
    <n v="3380"/>
    <x v="0"/>
    <x v="0"/>
    <s v="USD"/>
    <n v="1341964080"/>
    <n v="1339109212"/>
    <b v="0"/>
    <x v="75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x v="1881"/>
    <x v="117"/>
    <n v="1047"/>
    <x v="0"/>
    <x v="0"/>
    <s v="USD"/>
    <n v="1333921508"/>
    <n v="1331333108"/>
    <b v="0"/>
    <x v="58"/>
    <b v="1"/>
    <s v="music/indie rock"/>
    <n v="105"/>
    <n v="32.72"/>
    <x v="4"/>
    <x v="14"/>
    <x v="1883"/>
    <d v="2012-04-08T21:45:08"/>
    <x v="5"/>
  </r>
  <r>
    <n v="1884"/>
    <s v="Glad Hearts New Album: Twenty Two - On Vinyl!"/>
    <x v="1882"/>
    <x v="28"/>
    <n v="1351"/>
    <x v="0"/>
    <x v="0"/>
    <s v="USD"/>
    <n v="1354017600"/>
    <n v="1350967535"/>
    <b v="0"/>
    <x v="55"/>
    <b v="1"/>
    <s v="music/indie rock"/>
    <n v="135"/>
    <n v="51.96"/>
    <x v="4"/>
    <x v="14"/>
    <x v="1884"/>
    <d v="2012-11-27T12:00:00"/>
    <x v="5"/>
  </r>
  <r>
    <n v="1885"/>
    <s v="KATA 'The Rising' - Double LP (Vinyl Release)"/>
    <x v="1883"/>
    <x v="296"/>
    <n v="5322"/>
    <x v="0"/>
    <x v="0"/>
    <s v="USD"/>
    <n v="1344636000"/>
    <n v="1341800110"/>
    <b v="0"/>
    <x v="217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x v="1884"/>
    <x v="38"/>
    <n v="1225"/>
    <x v="0"/>
    <x v="0"/>
    <s v="USD"/>
    <n v="1415832338"/>
    <n v="1413236738"/>
    <b v="0"/>
    <x v="60"/>
    <b v="1"/>
    <s v="music/indie rock"/>
    <n v="102"/>
    <n v="42.24"/>
    <x v="4"/>
    <x v="14"/>
    <x v="1886"/>
    <d v="2014-11-12T22:45:38"/>
    <x v="3"/>
  </r>
  <r>
    <n v="1887"/>
    <s v="Welcome To The Club - Music Video Project"/>
    <x v="1885"/>
    <x v="9"/>
    <n v="3335"/>
    <x v="0"/>
    <x v="3"/>
    <s v="EUR"/>
    <n v="1449178200"/>
    <n v="1447614732"/>
    <b v="0"/>
    <x v="22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x v="1886"/>
    <x v="30"/>
    <n v="4152"/>
    <x v="0"/>
    <x v="0"/>
    <s v="USD"/>
    <n v="1275368340"/>
    <n v="1272692732"/>
    <b v="0"/>
    <x v="30"/>
    <b v="1"/>
    <s v="music/indie rock"/>
    <n v="166"/>
    <n v="46.65"/>
    <x v="4"/>
    <x v="14"/>
    <x v="1888"/>
    <d v="2010-06-01T04:59:00"/>
    <x v="7"/>
  </r>
  <r>
    <n v="1889"/>
    <s v="LittleBear"/>
    <x v="1887"/>
    <x v="13"/>
    <n v="2132"/>
    <x v="0"/>
    <x v="0"/>
    <s v="USD"/>
    <n v="1363024946"/>
    <n v="1359140546"/>
    <b v="0"/>
    <x v="3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x v="1888"/>
    <x v="14"/>
    <n v="17350.13"/>
    <x v="0"/>
    <x v="0"/>
    <s v="USD"/>
    <n v="1355597528"/>
    <n v="1353005528"/>
    <b v="0"/>
    <x v="33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x v="1889"/>
    <x v="3"/>
    <n v="10555"/>
    <x v="0"/>
    <x v="0"/>
    <s v="USD"/>
    <n v="1279778400"/>
    <n v="1275851354"/>
    <b v="0"/>
    <x v="148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x v="1890"/>
    <x v="2"/>
    <n v="683"/>
    <x v="0"/>
    <x v="0"/>
    <s v="USD"/>
    <n v="1307459881"/>
    <n v="1304867881"/>
    <b v="0"/>
    <x v="55"/>
    <b v="1"/>
    <s v="music/indie rock"/>
    <n v="137"/>
    <n v="26.27"/>
    <x v="4"/>
    <x v="14"/>
    <x v="1892"/>
    <d v="2011-06-07T15:18:01"/>
    <x v="6"/>
  </r>
  <r>
    <n v="1893"/>
    <s v="Archeology 7&quot; Vinyl"/>
    <x v="1891"/>
    <x v="30"/>
    <n v="2600"/>
    <x v="0"/>
    <x v="0"/>
    <s v="USD"/>
    <n v="1302926340"/>
    <n v="1301524585"/>
    <b v="0"/>
    <x v="43"/>
    <b v="1"/>
    <s v="music/indie rock"/>
    <n v="104"/>
    <n v="57.78"/>
    <x v="4"/>
    <x v="14"/>
    <x v="1893"/>
    <d v="2011-04-16T03:59:00"/>
    <x v="6"/>
  </r>
  <r>
    <n v="1894"/>
    <s v="Help me release my first 3 song EP!!"/>
    <x v="1892"/>
    <x v="28"/>
    <n v="1145"/>
    <x v="0"/>
    <x v="0"/>
    <s v="USD"/>
    <n v="1329082983"/>
    <n v="1326404583"/>
    <b v="0"/>
    <x v="9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x v="1893"/>
    <x v="297"/>
    <n v="9228"/>
    <x v="0"/>
    <x v="0"/>
    <s v="USD"/>
    <n v="1445363722"/>
    <n v="1442771722"/>
    <b v="0"/>
    <x v="5"/>
    <b v="1"/>
    <s v="music/indie rock"/>
    <n v="102"/>
    <n v="196.34"/>
    <x v="4"/>
    <x v="14"/>
    <x v="1895"/>
    <d v="2015-10-20T17:55:22"/>
    <x v="0"/>
  </r>
  <r>
    <n v="1896"/>
    <s v="the bridge"/>
    <x v="1894"/>
    <x v="298"/>
    <n v="559"/>
    <x v="0"/>
    <x v="0"/>
    <s v="USD"/>
    <n v="1334250165"/>
    <n v="1331658165"/>
    <b v="0"/>
    <x v="62"/>
    <b v="1"/>
    <s v="music/indie rock"/>
    <n v="124"/>
    <n v="43"/>
    <x v="4"/>
    <x v="14"/>
    <x v="1896"/>
    <d v="2012-04-12T17:02:45"/>
    <x v="5"/>
  </r>
  <r>
    <n v="1897"/>
    <s v="Vanessa Lively's New Album 2014"/>
    <x v="1895"/>
    <x v="299"/>
    <n v="6506"/>
    <x v="0"/>
    <x v="0"/>
    <s v="USD"/>
    <n v="1393966800"/>
    <n v="1392040806"/>
    <b v="0"/>
    <x v="275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x v="1896"/>
    <x v="28"/>
    <n v="1445"/>
    <x v="0"/>
    <x v="0"/>
    <s v="USD"/>
    <n v="1454349600"/>
    <n v="1451277473"/>
    <b v="0"/>
    <x v="64"/>
    <b v="1"/>
    <s v="music/indie rock"/>
    <n v="145"/>
    <n v="68.81"/>
    <x v="4"/>
    <x v="14"/>
    <x v="1898"/>
    <d v="2016-02-01T18:00:00"/>
    <x v="0"/>
  </r>
  <r>
    <n v="1899"/>
    <s v="Ukulele Songs from the Zombie Apocalypse"/>
    <x v="1897"/>
    <x v="42"/>
    <n v="1200"/>
    <x v="0"/>
    <x v="0"/>
    <s v="USD"/>
    <n v="1427319366"/>
    <n v="1424730966"/>
    <b v="0"/>
    <x v="288"/>
    <b v="1"/>
    <s v="music/indie rock"/>
    <n v="133"/>
    <n v="28.57"/>
    <x v="4"/>
    <x v="14"/>
    <x v="1899"/>
    <d v="2015-03-25T21:36:06"/>
    <x v="0"/>
  </r>
  <r>
    <n v="1900"/>
    <s v="5 Bucks from 500 Friends"/>
    <x v="1898"/>
    <x v="30"/>
    <n v="2734.11"/>
    <x v="0"/>
    <x v="0"/>
    <s v="USD"/>
    <n v="1349517540"/>
    <n v="1347137731"/>
    <b v="0"/>
    <x v="241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x v="1899"/>
    <x v="300"/>
    <n v="2670"/>
    <x v="2"/>
    <x v="1"/>
    <s v="GBP"/>
    <n v="1432299600"/>
    <n v="1429707729"/>
    <b v="0"/>
    <x v="20"/>
    <b v="0"/>
    <s v="technology/gadgets"/>
    <n v="3"/>
    <n v="106.8"/>
    <x v="2"/>
    <x v="29"/>
    <x v="1901"/>
    <d v="2015-05-22T13:00:00"/>
    <x v="0"/>
  </r>
  <r>
    <n v="1902"/>
    <s v="Cardboard reality"/>
    <x v="1900"/>
    <x v="28"/>
    <n v="12"/>
    <x v="2"/>
    <x v="9"/>
    <s v="EUR"/>
    <n v="1425495447"/>
    <n v="1422903447"/>
    <b v="0"/>
    <x v="83"/>
    <b v="0"/>
    <s v="technology/gadgets"/>
    <n v="1"/>
    <n v="4"/>
    <x v="2"/>
    <x v="29"/>
    <x v="1902"/>
    <d v="2015-03-04T18:57:27"/>
    <x v="0"/>
  </r>
  <r>
    <n v="1903"/>
    <s v="MiPointer"/>
    <x v="1901"/>
    <x v="9"/>
    <n v="1398"/>
    <x v="2"/>
    <x v="0"/>
    <s v="USD"/>
    <n v="1485541791"/>
    <n v="1480357791"/>
    <b v="0"/>
    <x v="14"/>
    <b v="0"/>
    <s v="technology/gadgets"/>
    <n v="47"/>
    <n v="34.1"/>
    <x v="2"/>
    <x v="29"/>
    <x v="1903"/>
    <d v="2017-01-27T18:29:51"/>
    <x v="2"/>
  </r>
  <r>
    <n v="1904"/>
    <s v="Small Animal Deterrent Latch (S.A.D.L.)"/>
    <x v="1902"/>
    <x v="63"/>
    <n v="50"/>
    <x v="2"/>
    <x v="0"/>
    <s v="USD"/>
    <n v="1451752021"/>
    <n v="1447864021"/>
    <b v="0"/>
    <x v="84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x v="1903"/>
    <x v="31"/>
    <n v="42"/>
    <x v="2"/>
    <x v="0"/>
    <s v="USD"/>
    <n v="1410127994"/>
    <n v="1407535994"/>
    <b v="0"/>
    <x v="80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x v="1904"/>
    <x v="63"/>
    <n v="21380"/>
    <x v="2"/>
    <x v="0"/>
    <s v="USD"/>
    <n v="1466697983"/>
    <n v="1464105983"/>
    <b v="0"/>
    <x v="221"/>
    <b v="0"/>
    <s v="technology/gadgets"/>
    <n v="43"/>
    <n v="215.96"/>
    <x v="2"/>
    <x v="29"/>
    <x v="1906"/>
    <d v="2016-06-23T16:06:23"/>
    <x v="2"/>
  </r>
  <r>
    <n v="1907"/>
    <s v="Litter-Buddy"/>
    <x v="1905"/>
    <x v="11"/>
    <n v="85"/>
    <x v="2"/>
    <x v="0"/>
    <s v="USD"/>
    <n v="1400853925"/>
    <n v="1399557925"/>
    <b v="0"/>
    <x v="80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x v="1906"/>
    <x v="31"/>
    <n v="433"/>
    <x v="2"/>
    <x v="0"/>
    <s v="USD"/>
    <n v="1483048900"/>
    <n v="1480456900"/>
    <b v="0"/>
    <x v="80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x v="1907"/>
    <x v="19"/>
    <n v="4939"/>
    <x v="2"/>
    <x v="0"/>
    <s v="USD"/>
    <n v="1414059479"/>
    <n v="1411467479"/>
    <b v="0"/>
    <x v="44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x v="1908"/>
    <x v="94"/>
    <n v="33486"/>
    <x v="2"/>
    <x v="9"/>
    <s v="EUR"/>
    <n v="1446331500"/>
    <n v="1442531217"/>
    <b v="0"/>
    <x v="168"/>
    <b v="0"/>
    <s v="technology/gadgets"/>
    <n v="39"/>
    <n v="117.49"/>
    <x v="2"/>
    <x v="29"/>
    <x v="1910"/>
    <d v="2015-10-31T22:45:00"/>
    <x v="0"/>
  </r>
  <r>
    <n v="1911"/>
    <s v="Charge Furniture"/>
    <x v="1909"/>
    <x v="301"/>
    <n v="10"/>
    <x v="2"/>
    <x v="4"/>
    <s v="NZD"/>
    <n v="1407545334"/>
    <n v="1404953334"/>
    <b v="0"/>
    <x v="29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x v="1910"/>
    <x v="10"/>
    <n v="2965"/>
    <x v="2"/>
    <x v="0"/>
    <s v="USD"/>
    <n v="1433395560"/>
    <n v="1430803560"/>
    <b v="0"/>
    <x v="288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x v="1911"/>
    <x v="240"/>
    <n v="637"/>
    <x v="2"/>
    <x v="1"/>
    <s v="GBP"/>
    <n v="1412770578"/>
    <n v="1410178578"/>
    <b v="0"/>
    <x v="55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x v="1912"/>
    <x v="302"/>
    <n v="60"/>
    <x v="2"/>
    <x v="0"/>
    <s v="USD"/>
    <n v="1414814340"/>
    <n v="1413519073"/>
    <b v="0"/>
    <x v="84"/>
    <b v="0"/>
    <s v="technology/gadgets"/>
    <n v="9"/>
    <n v="30"/>
    <x v="2"/>
    <x v="29"/>
    <x v="1914"/>
    <d v="2014-11-01T03:59:00"/>
    <x v="3"/>
  </r>
  <r>
    <n v="1915"/>
    <s v="The Cat-Bath Contraption"/>
    <x v="1913"/>
    <x v="2"/>
    <n v="8"/>
    <x v="2"/>
    <x v="0"/>
    <s v="USD"/>
    <n v="1409620222"/>
    <n v="1407892222"/>
    <b v="0"/>
    <x v="80"/>
    <b v="0"/>
    <s v="technology/gadgets"/>
    <n v="2"/>
    <n v="2"/>
    <x v="2"/>
    <x v="29"/>
    <x v="1915"/>
    <d v="2014-09-02T01:10:22"/>
    <x v="3"/>
  </r>
  <r>
    <n v="1916"/>
    <s v="The Paint Can Holder by U.S. Green Products"/>
    <x v="1914"/>
    <x v="22"/>
    <n v="102"/>
    <x v="2"/>
    <x v="0"/>
    <s v="USD"/>
    <n v="1478542375"/>
    <n v="1476378775"/>
    <b v="0"/>
    <x v="79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x v="1915"/>
    <x v="303"/>
    <n v="205025"/>
    <x v="2"/>
    <x v="7"/>
    <s v="HKD"/>
    <n v="1486708133"/>
    <n v="1484116133"/>
    <b v="0"/>
    <x v="16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x v="1916"/>
    <x v="31"/>
    <n v="260"/>
    <x v="2"/>
    <x v="0"/>
    <s v="USD"/>
    <n v="1407869851"/>
    <n v="1404845851"/>
    <b v="0"/>
    <x v="82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x v="1917"/>
    <x v="2"/>
    <n v="237"/>
    <x v="2"/>
    <x v="0"/>
    <s v="USD"/>
    <n v="1432069249"/>
    <n v="1429477249"/>
    <b v="0"/>
    <x v="22"/>
    <b v="0"/>
    <s v="technology/gadgets"/>
    <n v="47"/>
    <n v="29.63"/>
    <x v="2"/>
    <x v="29"/>
    <x v="1919"/>
    <d v="2015-05-19T21:00:49"/>
    <x v="0"/>
  </r>
  <r>
    <n v="1920"/>
    <s v="Brightside - Side lighting for cyclists"/>
    <x v="1918"/>
    <x v="3"/>
    <n v="4303"/>
    <x v="2"/>
    <x v="1"/>
    <s v="GBP"/>
    <n v="1445468400"/>
    <n v="1443042061"/>
    <b v="0"/>
    <x v="217"/>
    <b v="0"/>
    <s v="technology/gadgets"/>
    <n v="43"/>
    <n v="40.98"/>
    <x v="2"/>
    <x v="29"/>
    <x v="1920"/>
    <d v="2015-10-21T23:00:00"/>
    <x v="0"/>
  </r>
  <r>
    <n v="1921"/>
    <s v="The Fine Spirits are making an album!"/>
    <x v="1919"/>
    <x v="15"/>
    <n v="2052"/>
    <x v="0"/>
    <x v="0"/>
    <s v="USD"/>
    <n v="1342243143"/>
    <n v="1339651143"/>
    <b v="0"/>
    <x v="44"/>
    <b v="1"/>
    <s v="music/indie rock"/>
    <n v="137"/>
    <n v="54"/>
    <x v="4"/>
    <x v="14"/>
    <x v="1921"/>
    <d v="2012-07-14T05:19:03"/>
    <x v="5"/>
  </r>
  <r>
    <n v="1922"/>
    <s v="Low Weather // Debut Album"/>
    <x v="1920"/>
    <x v="13"/>
    <n v="2311"/>
    <x v="0"/>
    <x v="0"/>
    <s v="USD"/>
    <n v="1386828507"/>
    <n v="1384236507"/>
    <b v="0"/>
    <x v="31"/>
    <b v="1"/>
    <s v="music/indie rock"/>
    <n v="116"/>
    <n v="36.11"/>
    <x v="4"/>
    <x v="14"/>
    <x v="1922"/>
    <d v="2013-12-12T06:08:27"/>
    <x v="4"/>
  </r>
  <r>
    <n v="1923"/>
    <s v="Help Lions&amp;Creators print their album!"/>
    <x v="1921"/>
    <x v="304"/>
    <n v="301"/>
    <x v="0"/>
    <x v="0"/>
    <s v="USD"/>
    <n v="1317099540"/>
    <n v="1313612532"/>
    <b v="0"/>
    <x v="62"/>
    <b v="1"/>
    <s v="music/indie rock"/>
    <n v="241"/>
    <n v="23.15"/>
    <x v="4"/>
    <x v="14"/>
    <x v="1923"/>
    <d v="2011-09-27T04:59:00"/>
    <x v="6"/>
  </r>
  <r>
    <n v="1924"/>
    <s v="The 'Songs from the Bookmark' Sessions"/>
    <x v="1922"/>
    <x v="9"/>
    <n v="3432"/>
    <x v="0"/>
    <x v="0"/>
    <s v="USD"/>
    <n v="1389814380"/>
    <n v="1387390555"/>
    <b v="0"/>
    <x v="51"/>
    <b v="1"/>
    <s v="music/indie rock"/>
    <n v="114"/>
    <n v="104"/>
    <x v="4"/>
    <x v="14"/>
    <x v="1924"/>
    <d v="2014-01-15T19:33:00"/>
    <x v="4"/>
  </r>
  <r>
    <n v="1925"/>
    <s v="The Freakniks Debut Album: Infinite Love"/>
    <x v="1923"/>
    <x v="15"/>
    <n v="1655"/>
    <x v="0"/>
    <x v="0"/>
    <s v="USD"/>
    <n v="1381449600"/>
    <n v="1379540288"/>
    <b v="0"/>
    <x v="47"/>
    <b v="1"/>
    <s v="music/indie rock"/>
    <n v="110"/>
    <n v="31.83"/>
    <x v="4"/>
    <x v="14"/>
    <x v="1925"/>
    <d v="2013-10-11T00:00:00"/>
    <x v="4"/>
  </r>
  <r>
    <n v="1926"/>
    <s v="Invisible Allies - Hyperdimensional Animals"/>
    <x v="1924"/>
    <x v="15"/>
    <n v="2930.69"/>
    <x v="0"/>
    <x v="0"/>
    <s v="USD"/>
    <n v="1288657560"/>
    <n v="1286319256"/>
    <b v="0"/>
    <x v="329"/>
    <b v="1"/>
    <s v="music/indie rock"/>
    <n v="195"/>
    <n v="27.39"/>
    <x v="4"/>
    <x v="14"/>
    <x v="1926"/>
    <d v="2010-11-02T00:26:00"/>
    <x v="7"/>
  </r>
  <r>
    <n v="1927"/>
    <s v="GBS Detroit Presents Hampshire"/>
    <x v="1925"/>
    <x v="20"/>
    <n v="620"/>
    <x v="0"/>
    <x v="0"/>
    <s v="USD"/>
    <n v="1331182740"/>
    <n v="1329856839"/>
    <b v="0"/>
    <x v="202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x v="1926"/>
    <x v="305"/>
    <n v="2630"/>
    <x v="0"/>
    <x v="0"/>
    <s v="USD"/>
    <n v="1367940794"/>
    <n v="1365348794"/>
    <b v="0"/>
    <x v="69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x v="1927"/>
    <x v="50"/>
    <n v="3210"/>
    <x v="0"/>
    <x v="0"/>
    <s v="USD"/>
    <n v="1309825866"/>
    <n v="1306197066"/>
    <b v="0"/>
    <x v="11"/>
    <b v="1"/>
    <s v="music/indie rock"/>
    <n v="100"/>
    <n v="42.8"/>
    <x v="4"/>
    <x v="14"/>
    <x v="1929"/>
    <d v="2011-07-05T00:31:06"/>
    <x v="6"/>
  </r>
  <r>
    <n v="1930"/>
    <s v="Magnetic Flowers Presents: Old, Cold. Losing It."/>
    <x v="1928"/>
    <x v="28"/>
    <n v="1270"/>
    <x v="0"/>
    <x v="0"/>
    <s v="USD"/>
    <n v="1373203482"/>
    <n v="1368019482"/>
    <b v="0"/>
    <x v="55"/>
    <b v="1"/>
    <s v="music/indie rock"/>
    <n v="127"/>
    <n v="48.85"/>
    <x v="4"/>
    <x v="14"/>
    <x v="1930"/>
    <d v="2013-07-07T13:24:42"/>
    <x v="4"/>
  </r>
  <r>
    <n v="1931"/>
    <s v="New Lions After Dark EP!"/>
    <x v="1929"/>
    <x v="13"/>
    <n v="2412.02"/>
    <x v="0"/>
    <x v="0"/>
    <s v="USD"/>
    <n v="1337657400"/>
    <n v="1336512309"/>
    <b v="0"/>
    <x v="133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x v="1930"/>
    <x v="26"/>
    <n v="5617"/>
    <x v="0"/>
    <x v="0"/>
    <s v="USD"/>
    <n v="1327433173"/>
    <n v="1325618773"/>
    <b v="0"/>
    <x v="144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x v="1931"/>
    <x v="12"/>
    <n v="10346"/>
    <x v="0"/>
    <x v="0"/>
    <s v="USD"/>
    <n v="1411787307"/>
    <n v="1409195307"/>
    <b v="0"/>
    <x v="238"/>
    <b v="1"/>
    <s v="music/indie rock"/>
    <n v="172"/>
    <n v="94.05"/>
    <x v="4"/>
    <x v="14"/>
    <x v="1933"/>
    <d v="2014-09-27T03:08:27"/>
    <x v="3"/>
  </r>
  <r>
    <n v="1934"/>
    <s v="The City Never Sleeps Needs A Tour Vehicle!"/>
    <x v="1932"/>
    <x v="10"/>
    <n v="6181"/>
    <x v="0"/>
    <x v="0"/>
    <s v="USD"/>
    <n v="1324789200"/>
    <n v="1321649321"/>
    <b v="0"/>
    <x v="99"/>
    <b v="1"/>
    <s v="music/indie rock"/>
    <n v="124"/>
    <n v="80.27"/>
    <x v="4"/>
    <x v="14"/>
    <x v="1934"/>
    <d v="2011-12-25T05:00:00"/>
    <x v="6"/>
  </r>
  <r>
    <n v="1935"/>
    <s v="the last echo AM/PM Project"/>
    <x v="1933"/>
    <x v="30"/>
    <n v="2710"/>
    <x v="0"/>
    <x v="0"/>
    <s v="USD"/>
    <n v="1403326740"/>
    <n v="1400106171"/>
    <b v="0"/>
    <x v="133"/>
    <b v="1"/>
    <s v="music/indie rock"/>
    <n v="108"/>
    <n v="54.2"/>
    <x v="4"/>
    <x v="14"/>
    <x v="1935"/>
    <d v="2014-06-21T04:59:00"/>
    <x v="3"/>
  </r>
  <r>
    <n v="1936"/>
    <s v="Grandkids Record a Full-length Album!"/>
    <x v="1934"/>
    <x v="51"/>
    <n v="8739.01"/>
    <x v="0"/>
    <x v="0"/>
    <s v="USD"/>
    <n v="1323151140"/>
    <n v="1320528070"/>
    <b v="0"/>
    <x v="108"/>
    <b v="1"/>
    <s v="music/indie rock"/>
    <n v="117"/>
    <n v="60.27"/>
    <x v="4"/>
    <x v="14"/>
    <x v="1936"/>
    <d v="2011-12-06T05:59:00"/>
    <x v="6"/>
  </r>
  <r>
    <n v="1937"/>
    <s v="GBS Detroit Presents My Pal Val"/>
    <x v="1935"/>
    <x v="20"/>
    <n v="1123.47"/>
    <x v="0"/>
    <x v="0"/>
    <s v="USD"/>
    <n v="1339732740"/>
    <n v="1338346281"/>
    <b v="0"/>
    <x v="60"/>
    <b v="1"/>
    <s v="music/indie rock"/>
    <n v="187"/>
    <n v="38.74"/>
    <x v="4"/>
    <x v="14"/>
    <x v="1937"/>
    <d v="2012-06-15T03:59:00"/>
    <x v="5"/>
  </r>
  <r>
    <n v="1938"/>
    <s v="Jon Shirley: Live Worship Album + Short Film"/>
    <x v="1936"/>
    <x v="36"/>
    <n v="17390"/>
    <x v="0"/>
    <x v="0"/>
    <s v="USD"/>
    <n v="1372741200"/>
    <n v="1370067231"/>
    <b v="0"/>
    <x v="229"/>
    <b v="1"/>
    <s v="music/indie rock"/>
    <n v="116"/>
    <n v="152.54"/>
    <x v="4"/>
    <x v="14"/>
    <x v="1938"/>
    <d v="2013-07-02T05:00:00"/>
    <x v="4"/>
  </r>
  <r>
    <n v="1939"/>
    <s v="Help I Am Clay Release Their First CD For FREE"/>
    <x v="1937"/>
    <x v="3"/>
    <n v="11070"/>
    <x v="0"/>
    <x v="0"/>
    <s v="USD"/>
    <n v="1362955108"/>
    <n v="1360366708"/>
    <b v="0"/>
    <x v="93"/>
    <b v="1"/>
    <s v="music/indie rock"/>
    <n v="111"/>
    <n v="115.31"/>
    <x v="4"/>
    <x v="14"/>
    <x v="1939"/>
    <d v="2013-03-10T22:38:28"/>
    <x v="4"/>
  </r>
  <r>
    <n v="1940"/>
    <s v="History Grows: New K. Record"/>
    <x v="1938"/>
    <x v="81"/>
    <n v="1111"/>
    <x v="0"/>
    <x v="0"/>
    <s v="USD"/>
    <n v="1308110340"/>
    <n v="1304770233"/>
    <b v="0"/>
    <x v="162"/>
    <b v="1"/>
    <s v="music/indie rock"/>
    <n v="171"/>
    <n v="35.840000000000003"/>
    <x v="4"/>
    <x v="14"/>
    <x v="1940"/>
    <d v="2011-06-15T03:59:00"/>
    <x v="6"/>
  </r>
  <r>
    <n v="1941"/>
    <s v="Gramofon: Modern Cloud Jukebox"/>
    <x v="1939"/>
    <x v="65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x v="1940"/>
    <x v="12"/>
    <n v="8306.42"/>
    <x v="0"/>
    <x v="0"/>
    <s v="USD"/>
    <n v="1309809140"/>
    <n v="1302033140"/>
    <b v="1"/>
    <x v="1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x v="1941"/>
    <x v="3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x v="1942"/>
    <x v="79"/>
    <n v="315222.2"/>
    <x v="0"/>
    <x v="0"/>
    <s v="USD"/>
    <n v="1398952890"/>
    <n v="1396360890"/>
    <b v="1"/>
    <x v="339"/>
    <b v="1"/>
    <s v="technology/hardware"/>
    <n v="788"/>
    <n v="176.2"/>
    <x v="2"/>
    <x v="30"/>
    <x v="1944"/>
    <d v="2014-05-01T14:01:30"/>
    <x v="3"/>
  </r>
  <r>
    <n v="1945"/>
    <s v="Oval - The First Digital HandPan"/>
    <x v="1943"/>
    <x v="57"/>
    <n v="348018"/>
    <x v="0"/>
    <x v="3"/>
    <s v="EUR"/>
    <n v="1436680958"/>
    <n v="1433224958"/>
    <b v="1"/>
    <x v="34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x v="1944"/>
    <x v="51"/>
    <n v="11231"/>
    <x v="0"/>
    <x v="0"/>
    <s v="USD"/>
    <n v="1397961361"/>
    <n v="1392780961"/>
    <b v="1"/>
    <x v="16"/>
    <b v="1"/>
    <s v="technology/hardware"/>
    <n v="150"/>
    <n v="160.44"/>
    <x v="2"/>
    <x v="30"/>
    <x v="1946"/>
    <d v="2014-04-20T02:36:01"/>
    <x v="3"/>
  </r>
  <r>
    <n v="1947"/>
    <s v="Fusion in a Bubblegum Machine"/>
    <x v="1945"/>
    <x v="134"/>
    <n v="805.07"/>
    <x v="0"/>
    <x v="0"/>
    <s v="USD"/>
    <n v="1258955940"/>
    <n v="1255730520"/>
    <b v="1"/>
    <x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x v="1946"/>
    <x v="57"/>
    <n v="800211"/>
    <x v="0"/>
    <x v="0"/>
    <s v="USD"/>
    <n v="1465232520"/>
    <n v="1460557809"/>
    <b v="1"/>
    <x v="341"/>
    <b v="1"/>
    <s v="technology/hardware"/>
    <n v="800"/>
    <n v="188.51"/>
    <x v="2"/>
    <x v="30"/>
    <x v="1948"/>
    <d v="2016-06-06T17:02:00"/>
    <x v="2"/>
  </r>
  <r>
    <n v="1949"/>
    <s v="Shake Your Power"/>
    <x v="1947"/>
    <x v="63"/>
    <n v="53001.3"/>
    <x v="0"/>
    <x v="1"/>
    <s v="GBP"/>
    <n v="1404986951"/>
    <n v="1402394951"/>
    <b v="1"/>
    <x v="342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x v="1948"/>
    <x v="24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  <x v="1950"/>
    <d v="2011-04-22T04:21:13"/>
    <x v="6"/>
  </r>
  <r>
    <n v="1951"/>
    <s v="Connect. Code. Create. With SBrick Plus"/>
    <x v="1949"/>
    <x v="63"/>
    <n v="106222"/>
    <x v="0"/>
    <x v="0"/>
    <s v="USD"/>
    <n v="1478516737"/>
    <n v="1475921137"/>
    <b v="1"/>
    <x v="344"/>
    <b v="1"/>
    <s v="technology/hardware"/>
    <n v="212"/>
    <n v="127.36"/>
    <x v="2"/>
    <x v="30"/>
    <x v="1951"/>
    <d v="2016-11-07T11:05:37"/>
    <x v="2"/>
  </r>
  <r>
    <n v="1952"/>
    <s v="Nix Color Sensor"/>
    <x v="1950"/>
    <x v="19"/>
    <n v="69465.33"/>
    <x v="0"/>
    <x v="5"/>
    <s v="CAD"/>
    <n v="1381934015"/>
    <n v="1378737215"/>
    <b v="1"/>
    <x v="345"/>
    <b v="1"/>
    <s v="technology/hardware"/>
    <n v="198"/>
    <n v="101.86"/>
    <x v="2"/>
    <x v="30"/>
    <x v="1952"/>
    <d v="2013-10-16T14:33:35"/>
    <x v="4"/>
  </r>
  <r>
    <n v="1953"/>
    <s v="NTH Music Synthesizer"/>
    <x v="1951"/>
    <x v="36"/>
    <n v="33892"/>
    <x v="0"/>
    <x v="0"/>
    <s v="USD"/>
    <n v="1330657200"/>
    <n v="1328158065"/>
    <b v="1"/>
    <x v="206"/>
    <b v="1"/>
    <s v="technology/hardware"/>
    <n v="226"/>
    <n v="230.56"/>
    <x v="2"/>
    <x v="30"/>
    <x v="1953"/>
    <d v="2012-03-02T03:00:00"/>
    <x v="5"/>
  </r>
  <r>
    <n v="1954"/>
    <s v="Orison â€“ Rethink the Power of Energy"/>
    <x v="1952"/>
    <x v="63"/>
    <n v="349474"/>
    <x v="0"/>
    <x v="0"/>
    <s v="USD"/>
    <n v="1457758800"/>
    <n v="1453730176"/>
    <b v="1"/>
    <x v="119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x v="1953"/>
    <x v="247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x v="1954"/>
    <x v="127"/>
    <n v="176420"/>
    <x v="0"/>
    <x v="0"/>
    <s v="USD"/>
    <n v="1429391405"/>
    <n v="1425507005"/>
    <b v="1"/>
    <x v="346"/>
    <b v="1"/>
    <s v="technology/hardware"/>
    <n v="294"/>
    <n v="483.34"/>
    <x v="2"/>
    <x v="30"/>
    <x v="1956"/>
    <d v="2015-04-18T21:10:05"/>
    <x v="0"/>
  </r>
  <r>
    <n v="1957"/>
    <s v="freeSoC and freeSoC Mini"/>
    <x v="1955"/>
    <x v="11"/>
    <n v="50251.41"/>
    <x v="0"/>
    <x v="0"/>
    <s v="USD"/>
    <n v="1351304513"/>
    <n v="1348712513"/>
    <b v="1"/>
    <x v="347"/>
    <b v="1"/>
    <s v="technology/hardware"/>
    <n v="168"/>
    <n v="76.14"/>
    <x v="2"/>
    <x v="30"/>
    <x v="1957"/>
    <d v="2012-10-27T02:21:53"/>
    <x v="5"/>
  </r>
  <r>
    <n v="1958"/>
    <s v="Mojo: Digital Design for the Hobbyist"/>
    <x v="1956"/>
    <x v="39"/>
    <n v="100490.02"/>
    <x v="0"/>
    <x v="0"/>
    <s v="USD"/>
    <n v="1364078561"/>
    <n v="1361490161"/>
    <b v="1"/>
    <x v="348"/>
    <b v="1"/>
    <s v="technology/hardware"/>
    <n v="1436"/>
    <n v="74.11"/>
    <x v="2"/>
    <x v="30"/>
    <x v="1958"/>
    <d v="2013-03-23T22:42:41"/>
    <x v="4"/>
  </r>
  <r>
    <n v="1959"/>
    <s v="Heat Seek NYC"/>
    <x v="1957"/>
    <x v="3"/>
    <n v="15673.44"/>
    <x v="0"/>
    <x v="0"/>
    <s v="USD"/>
    <n v="1412121600"/>
    <n v="1408565860"/>
    <b v="1"/>
    <x v="349"/>
    <b v="1"/>
    <s v="technology/hardware"/>
    <n v="157"/>
    <n v="36.97"/>
    <x v="2"/>
    <x v="30"/>
    <x v="1959"/>
    <d v="2014-10-01T00:00:00"/>
    <x v="3"/>
  </r>
  <r>
    <n v="1960"/>
    <s v="TREKKAYAK"/>
    <x v="1958"/>
    <x v="54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  <x v="1960"/>
    <d v="2014-12-21T08:42:21"/>
    <x v="3"/>
  </r>
  <r>
    <n v="1961"/>
    <s v="Public Lab DIY Spectrometry Kit"/>
    <x v="1959"/>
    <x v="3"/>
    <n v="110538.12"/>
    <x v="0"/>
    <x v="0"/>
    <s v="USD"/>
    <n v="1349495940"/>
    <n v="1346042417"/>
    <b v="1"/>
    <x v="350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x v="1960"/>
    <x v="3"/>
    <n v="19292.5"/>
    <x v="0"/>
    <x v="0"/>
    <s v="USD"/>
    <n v="1400006636"/>
    <n v="1397414636"/>
    <b v="1"/>
    <x v="351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x v="1961"/>
    <x v="266"/>
    <n v="24108"/>
    <x v="0"/>
    <x v="1"/>
    <s v="GBP"/>
    <n v="1410862734"/>
    <n v="1407838734"/>
    <b v="1"/>
    <x v="242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x v="1962"/>
    <x v="306"/>
    <n v="231543.12"/>
    <x v="0"/>
    <x v="13"/>
    <s v="EUR"/>
    <n v="1461306772"/>
    <n v="1458714772"/>
    <b v="1"/>
    <x v="352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x v="1963"/>
    <x v="10"/>
    <n v="13114"/>
    <x v="0"/>
    <x v="0"/>
    <s v="USD"/>
    <n v="1326330000"/>
    <n v="1324433310"/>
    <b v="1"/>
    <x v="27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x v="1964"/>
    <x v="57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x v="1965"/>
    <x v="22"/>
    <n v="74026"/>
    <x v="0"/>
    <x v="0"/>
    <s v="USD"/>
    <n v="1398959729"/>
    <n v="1396367729"/>
    <b v="1"/>
    <x v="316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x v="1966"/>
    <x v="63"/>
    <n v="142483"/>
    <x v="0"/>
    <x v="0"/>
    <s v="USD"/>
    <n v="1480777515"/>
    <n v="1478095515"/>
    <b v="1"/>
    <x v="354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x v="1967"/>
    <x v="22"/>
    <n v="115816"/>
    <x v="0"/>
    <x v="1"/>
    <s v="GBP"/>
    <n v="1470423668"/>
    <n v="1467831668"/>
    <b v="1"/>
    <x v="355"/>
    <b v="1"/>
    <s v="technology/hardware"/>
    <n v="579"/>
    <n v="61.38"/>
    <x v="2"/>
    <x v="30"/>
    <x v="1969"/>
    <d v="2016-08-05T19:01:08"/>
    <x v="2"/>
  </r>
  <r>
    <n v="1970"/>
    <s v="APOC: Mini Radiation Detector"/>
    <x v="1968"/>
    <x v="10"/>
    <n v="56590"/>
    <x v="0"/>
    <x v="0"/>
    <s v="USD"/>
    <n v="1366429101"/>
    <n v="1361248701"/>
    <b v="1"/>
    <x v="356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x v="1969"/>
    <x v="307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x v="1970"/>
    <x v="3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x v="1971"/>
    <x v="308"/>
    <n v="508525.01"/>
    <x v="0"/>
    <x v="0"/>
    <s v="USD"/>
    <n v="1470466800"/>
    <n v="1467134464"/>
    <b v="1"/>
    <x v="358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x v="1972"/>
    <x v="22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  <x v="1974"/>
    <d v="2013-08-19T08:01:09"/>
    <x v="4"/>
  </r>
  <r>
    <n v="1975"/>
    <s v="Bugle2: A DIY Phono Preamp"/>
    <x v="1973"/>
    <x v="194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x v="1974"/>
    <x v="23"/>
    <n v="13864"/>
    <x v="0"/>
    <x v="1"/>
    <s v="GBP"/>
    <n v="1373751325"/>
    <n v="1371159325"/>
    <b v="1"/>
    <x v="360"/>
    <b v="1"/>
    <s v="technology/hardware"/>
    <n v="347"/>
    <n v="29.31"/>
    <x v="2"/>
    <x v="30"/>
    <x v="1976"/>
    <d v="2013-07-13T21:35:25"/>
    <x v="4"/>
  </r>
  <r>
    <n v="1977"/>
    <s v="Ario: Smart Lighting. Better Health."/>
    <x v="1975"/>
    <x v="63"/>
    <n v="201165"/>
    <x v="0"/>
    <x v="0"/>
    <s v="USD"/>
    <n v="1450511940"/>
    <n v="1446527540"/>
    <b v="1"/>
    <x v="361"/>
    <b v="1"/>
    <s v="technology/hardware"/>
    <n v="402"/>
    <n v="245.02"/>
    <x v="2"/>
    <x v="30"/>
    <x v="1977"/>
    <d v="2015-12-19T07:59:00"/>
    <x v="0"/>
  </r>
  <r>
    <n v="1978"/>
    <s v="B9Creator - A High Resolution 3D Printer"/>
    <x v="1976"/>
    <x v="63"/>
    <n v="513422.57"/>
    <x v="0"/>
    <x v="0"/>
    <s v="USD"/>
    <n v="1339484400"/>
    <n v="1336627492"/>
    <b v="1"/>
    <x v="362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x v="1977"/>
    <x v="61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x v="1978"/>
    <x v="63"/>
    <n v="177412.01"/>
    <x v="0"/>
    <x v="12"/>
    <s v="EUR"/>
    <n v="1459684862"/>
    <n v="1456232462"/>
    <b v="1"/>
    <x v="364"/>
    <b v="1"/>
    <s v="technology/hardware"/>
    <n v="355"/>
    <n v="91.21"/>
    <x v="2"/>
    <x v="30"/>
    <x v="1980"/>
    <d v="2016-04-03T12:01:02"/>
    <x v="2"/>
  </r>
  <r>
    <n v="1981"/>
    <s v="Aspiring storyteller: connecting the dots"/>
    <x v="1979"/>
    <x v="51"/>
    <n v="381"/>
    <x v="2"/>
    <x v="5"/>
    <s v="CAD"/>
    <n v="1404926665"/>
    <n v="1402334665"/>
    <b v="0"/>
    <x v="8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x v="1980"/>
    <x v="237"/>
    <n v="0"/>
    <x v="2"/>
    <x v="7"/>
    <s v="HKD"/>
    <n v="1480863887"/>
    <n v="1478268287"/>
    <b v="0"/>
    <x v="78"/>
    <b v="0"/>
    <s v="photography/people"/>
    <n v="0"/>
    <n v="0"/>
    <x v="8"/>
    <x v="31"/>
    <x v="1982"/>
    <d v="2016-12-04T15:04:47"/>
    <x v="2"/>
  </r>
  <r>
    <n v="1983"/>
    <s v="Vegans of Hawai'i - 140'000 Strong?"/>
    <x v="1981"/>
    <x v="287"/>
    <n v="1419"/>
    <x v="2"/>
    <x v="0"/>
    <s v="USD"/>
    <n v="1472799600"/>
    <n v="1470874618"/>
    <b v="0"/>
    <x v="38"/>
    <b v="0"/>
    <s v="photography/people"/>
    <n v="4"/>
    <n v="88.69"/>
    <x v="8"/>
    <x v="31"/>
    <x v="1983"/>
    <d v="2016-09-02T07:00:00"/>
    <x v="2"/>
  </r>
  <r>
    <n v="1984"/>
    <s v="Love Locks - a photographic journey"/>
    <x v="1982"/>
    <x v="36"/>
    <n v="3172"/>
    <x v="2"/>
    <x v="0"/>
    <s v="USD"/>
    <n v="1417377481"/>
    <n v="1412189881"/>
    <b v="0"/>
    <x v="63"/>
    <b v="0"/>
    <s v="photography/people"/>
    <n v="21"/>
    <n v="453.14"/>
    <x v="8"/>
    <x v="31"/>
    <x v="1984"/>
    <d v="2014-11-30T19:58:01"/>
    <x v="3"/>
  </r>
  <r>
    <n v="1985"/>
    <s v="Metrospective - photography project"/>
    <x v="1983"/>
    <x v="183"/>
    <n v="51"/>
    <x v="2"/>
    <x v="1"/>
    <s v="GBP"/>
    <n v="1470178800"/>
    <n v="1467650771"/>
    <b v="0"/>
    <x v="80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x v="1984"/>
    <x v="13"/>
    <n v="1"/>
    <x v="2"/>
    <x v="1"/>
    <s v="GBP"/>
    <n v="1457947483"/>
    <n v="1455359083"/>
    <b v="0"/>
    <x v="29"/>
    <b v="0"/>
    <s v="photography/people"/>
    <n v="0"/>
    <n v="1"/>
    <x v="8"/>
    <x v="31"/>
    <x v="1986"/>
    <d v="2016-03-14T09:24:43"/>
    <x v="2"/>
  </r>
  <r>
    <n v="1987"/>
    <s v="Ethiopia: Beheld"/>
    <x v="1985"/>
    <x v="62"/>
    <n v="2336"/>
    <x v="2"/>
    <x v="1"/>
    <s v="GBP"/>
    <n v="1425223276"/>
    <n v="1422631276"/>
    <b v="0"/>
    <x v="33"/>
    <b v="0"/>
    <s v="photography/people"/>
    <n v="42"/>
    <n v="83.43"/>
    <x v="8"/>
    <x v="31"/>
    <x v="1987"/>
    <d v="2015-03-01T15:21:16"/>
    <x v="0"/>
  </r>
  <r>
    <n v="1988"/>
    <s v="Phillip Michael Photography"/>
    <x v="1986"/>
    <x v="12"/>
    <n v="25"/>
    <x v="2"/>
    <x v="0"/>
    <s v="USD"/>
    <n v="1440094742"/>
    <n v="1437502742"/>
    <b v="0"/>
    <x v="29"/>
    <b v="0"/>
    <s v="photography/people"/>
    <n v="0"/>
    <n v="25"/>
    <x v="8"/>
    <x v="31"/>
    <x v="1988"/>
    <d v="2015-08-20T18:19:02"/>
    <x v="0"/>
  </r>
  <r>
    <n v="1989"/>
    <s v="Shutters of Hope: The Real Faces of Infertility"/>
    <x v="1987"/>
    <x v="1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  <x v="2"/>
  </r>
  <r>
    <n v="1990"/>
    <s v="The Virgin of the Path"/>
    <x v="1988"/>
    <x v="9"/>
    <n v="509"/>
    <x v="2"/>
    <x v="0"/>
    <s v="USD"/>
    <n v="1455338532"/>
    <n v="1454042532"/>
    <b v="0"/>
    <x v="81"/>
    <b v="0"/>
    <s v="photography/people"/>
    <n v="17"/>
    <n v="101.8"/>
    <x v="8"/>
    <x v="31"/>
    <x v="1990"/>
    <d v="2016-02-13T04:42:12"/>
    <x v="2"/>
  </r>
  <r>
    <n v="1991"/>
    <s v="Portraits of Resilience"/>
    <x v="1989"/>
    <x v="13"/>
    <n v="140"/>
    <x v="2"/>
    <x v="0"/>
    <s v="USD"/>
    <n v="1435958786"/>
    <n v="1434144386"/>
    <b v="0"/>
    <x v="8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x v="1990"/>
    <x v="15"/>
    <n v="2"/>
    <x v="2"/>
    <x v="0"/>
    <s v="USD"/>
    <n v="1424229991"/>
    <n v="1421637991"/>
    <b v="0"/>
    <x v="84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x v="1991"/>
    <x v="13"/>
    <n v="0"/>
    <x v="2"/>
    <x v="1"/>
    <s v="GBP"/>
    <n v="1450706837"/>
    <n v="1448114837"/>
    <b v="0"/>
    <x v="78"/>
    <b v="0"/>
    <s v="photography/people"/>
    <n v="0"/>
    <n v="0"/>
    <x v="8"/>
    <x v="31"/>
    <x v="1993"/>
    <d v="2015-12-21T14:07:17"/>
    <x v="0"/>
  </r>
  <r>
    <n v="1994"/>
    <s v="The preservation of still and moving imagery"/>
    <x v="1992"/>
    <x v="50"/>
    <n v="0"/>
    <x v="2"/>
    <x v="0"/>
    <s v="USD"/>
    <n v="1481072942"/>
    <n v="1475885342"/>
    <b v="0"/>
    <x v="78"/>
    <b v="0"/>
    <s v="photography/people"/>
    <n v="0"/>
    <n v="0"/>
    <x v="8"/>
    <x v="31"/>
    <x v="1994"/>
    <d v="2016-12-07T01:09:02"/>
    <x v="2"/>
  </r>
  <r>
    <n v="1995"/>
    <s v="The Girl With(out) The Camera"/>
    <x v="1993"/>
    <x v="28"/>
    <n v="78"/>
    <x v="2"/>
    <x v="5"/>
    <s v="CAD"/>
    <n v="1437082736"/>
    <n v="1435354736"/>
    <b v="0"/>
    <x v="83"/>
    <b v="0"/>
    <s v="photography/people"/>
    <n v="8"/>
    <n v="26"/>
    <x v="8"/>
    <x v="31"/>
    <x v="1995"/>
    <d v="2015-07-16T21:38:56"/>
    <x v="0"/>
  </r>
  <r>
    <n v="1996"/>
    <s v="Life through the eye of war worldwide"/>
    <x v="1994"/>
    <x v="309"/>
    <n v="0"/>
    <x v="2"/>
    <x v="0"/>
    <s v="USD"/>
    <n v="1405021211"/>
    <n v="1402429211"/>
    <b v="0"/>
    <x v="78"/>
    <b v="0"/>
    <s v="photography/people"/>
    <n v="0"/>
    <n v="0"/>
    <x v="8"/>
    <x v="31"/>
    <x v="1996"/>
    <d v="2014-07-10T19:40:11"/>
    <x v="3"/>
  </r>
  <r>
    <n v="1997"/>
    <s v="Photographically documenting my cultural travels"/>
    <x v="1995"/>
    <x v="115"/>
    <n v="0"/>
    <x v="2"/>
    <x v="0"/>
    <s v="USD"/>
    <n v="1409091612"/>
    <n v="1406499612"/>
    <b v="0"/>
    <x v="78"/>
    <b v="0"/>
    <s v="photography/people"/>
    <n v="0"/>
    <n v="0"/>
    <x v="8"/>
    <x v="31"/>
    <x v="1997"/>
    <d v="2014-08-26T22:20:12"/>
    <x v="3"/>
  </r>
  <r>
    <n v="1998"/>
    <s v="Photography from Below"/>
    <x v="1996"/>
    <x v="30"/>
    <n v="655"/>
    <x v="2"/>
    <x v="0"/>
    <s v="USD"/>
    <n v="1406861438"/>
    <n v="1402973438"/>
    <b v="0"/>
    <x v="83"/>
    <b v="0"/>
    <s v="photography/people"/>
    <n v="26"/>
    <n v="218.33"/>
    <x v="8"/>
    <x v="31"/>
    <x v="1998"/>
    <d v="2014-08-01T02:50:38"/>
    <x v="3"/>
  </r>
  <r>
    <n v="1999"/>
    <s v="Planet Venus"/>
    <x v="1997"/>
    <x v="310"/>
    <n v="236"/>
    <x v="2"/>
    <x v="1"/>
    <s v="GBP"/>
    <n v="1415882108"/>
    <n v="1413286508"/>
    <b v="0"/>
    <x v="63"/>
    <b v="0"/>
    <s v="photography/people"/>
    <n v="1"/>
    <n v="33.71"/>
    <x v="8"/>
    <x v="31"/>
    <x v="1999"/>
    <d v="2014-11-13T12:35:08"/>
    <x v="3"/>
  </r>
  <r>
    <n v="2000"/>
    <s v="Jacs+Cam 2016 calendar"/>
    <x v="1998"/>
    <x v="10"/>
    <n v="625"/>
    <x v="2"/>
    <x v="5"/>
    <s v="CAD"/>
    <n v="1452120613"/>
    <n v="1449528613"/>
    <b v="0"/>
    <x v="20"/>
    <b v="0"/>
    <s v="photography/people"/>
    <n v="13"/>
    <n v="25"/>
    <x v="8"/>
    <x v="31"/>
    <x v="2000"/>
    <d v="2016-01-06T22:50:13"/>
    <x v="0"/>
  </r>
  <r>
    <n v="2001"/>
    <s v="Nuimo: Seamless Smart Home Interface"/>
    <x v="1999"/>
    <x v="56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x v="2000"/>
    <x v="63"/>
    <n v="108397.11"/>
    <x v="0"/>
    <x v="0"/>
    <s v="USD"/>
    <n v="1485191143"/>
    <n v="1482599143"/>
    <b v="1"/>
    <x v="366"/>
    <b v="1"/>
    <s v="technology/hardware"/>
    <n v="217"/>
    <n v="78.83"/>
    <x v="2"/>
    <x v="30"/>
    <x v="2002"/>
    <d v="2017-01-23T17:05:43"/>
    <x v="2"/>
  </r>
  <r>
    <n v="2003"/>
    <s v="velosynth"/>
    <x v="2001"/>
    <x v="2"/>
    <n v="1560"/>
    <x v="0"/>
    <x v="0"/>
    <s v="USD"/>
    <n v="1278111600"/>
    <n v="1276830052"/>
    <b v="1"/>
    <x v="5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x v="2002"/>
    <x v="63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  <x v="2004"/>
    <d v="2014-07-10T14:31:03"/>
    <x v="3"/>
  </r>
  <r>
    <n v="2005"/>
    <s v="bassAware Holster"/>
    <x v="2003"/>
    <x v="11"/>
    <n v="37104.03"/>
    <x v="0"/>
    <x v="0"/>
    <s v="USD"/>
    <n v="1381895940"/>
    <n v="1379532618"/>
    <b v="1"/>
    <x v="277"/>
    <b v="1"/>
    <s v="technology/hardware"/>
    <n v="124"/>
    <n v="194.26"/>
    <x v="2"/>
    <x v="30"/>
    <x v="2005"/>
    <d v="2013-10-16T03:59:00"/>
    <x v="4"/>
  </r>
  <r>
    <n v="2006"/>
    <s v="MAID Oven - Make All Incredible Dishes"/>
    <x v="2004"/>
    <x v="63"/>
    <n v="123920"/>
    <x v="0"/>
    <x v="0"/>
    <s v="USD"/>
    <n v="1417611645"/>
    <n v="1414584045"/>
    <b v="1"/>
    <x v="175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x v="2005"/>
    <x v="3"/>
    <n v="11570.92"/>
    <x v="0"/>
    <x v="0"/>
    <s v="USD"/>
    <n v="1282622400"/>
    <n v="1276891586"/>
    <b v="1"/>
    <x v="89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x v="2006"/>
    <x v="311"/>
    <n v="1839"/>
    <x v="0"/>
    <x v="0"/>
    <s v="USD"/>
    <n v="1316442622"/>
    <n v="1312641022"/>
    <b v="1"/>
    <x v="14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x v="2007"/>
    <x v="63"/>
    <n v="152579"/>
    <x v="0"/>
    <x v="12"/>
    <s v="EUR"/>
    <n v="1479890743"/>
    <n v="1476776743"/>
    <b v="1"/>
    <x v="367"/>
    <b v="1"/>
    <s v="technology/hardware"/>
    <n v="305"/>
    <n v="383.36"/>
    <x v="2"/>
    <x v="30"/>
    <x v="2009"/>
    <d v="2016-11-23T08:45:43"/>
    <x v="2"/>
  </r>
  <r>
    <n v="2010"/>
    <s v="Weighitz: Weigh Smarter"/>
    <x v="2008"/>
    <x v="11"/>
    <n v="96015.9"/>
    <x v="0"/>
    <x v="0"/>
    <s v="USD"/>
    <n v="1471564491"/>
    <n v="1468972491"/>
    <b v="1"/>
    <x v="368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x v="2009"/>
    <x v="63"/>
    <n v="409782"/>
    <x v="0"/>
    <x v="15"/>
    <s v="EUR"/>
    <n v="1452553200"/>
    <n v="1449650173"/>
    <b v="1"/>
    <x v="369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x v="2010"/>
    <x v="1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  <x v="2012"/>
    <d v="2015-02-05T19:44:01"/>
    <x v="0"/>
  </r>
  <r>
    <n v="2013"/>
    <s v="Portal: Turbocharged WiFi"/>
    <x v="2011"/>
    <x v="292"/>
    <n v="791862"/>
    <x v="0"/>
    <x v="0"/>
    <s v="USD"/>
    <n v="1468019014"/>
    <n v="1462835014"/>
    <b v="1"/>
    <x v="370"/>
    <b v="1"/>
    <s v="technology/hardware"/>
    <n v="495"/>
    <n v="173.58"/>
    <x v="2"/>
    <x v="30"/>
    <x v="2013"/>
    <d v="2016-07-08T23:03:34"/>
    <x v="2"/>
  </r>
  <r>
    <n v="2014"/>
    <s v="3Doodler: The World's First 3D Printing Pen"/>
    <x v="2012"/>
    <x v="11"/>
    <n v="2344134.67"/>
    <x v="0"/>
    <x v="0"/>
    <s v="USD"/>
    <n v="1364184539"/>
    <n v="1361250539"/>
    <b v="1"/>
    <x v="371"/>
    <b v="1"/>
    <s v="technology/hardware"/>
    <n v="7814"/>
    <n v="88.6"/>
    <x v="2"/>
    <x v="30"/>
    <x v="2014"/>
    <d v="2013-03-25T04:08:59"/>
    <x v="4"/>
  </r>
  <r>
    <n v="2015"/>
    <s v="ExtraCore (Arduino Compatible)"/>
    <x v="2013"/>
    <x v="312"/>
    <n v="8136.01"/>
    <x v="0"/>
    <x v="0"/>
    <s v="USD"/>
    <n v="1315602163"/>
    <n v="1313010163"/>
    <b v="1"/>
    <x v="37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x v="2014"/>
    <x v="3"/>
    <n v="92154.22"/>
    <x v="0"/>
    <x v="0"/>
    <s v="USD"/>
    <n v="1362863299"/>
    <n v="1360271299"/>
    <b v="1"/>
    <x v="373"/>
    <b v="1"/>
    <s v="technology/hardware"/>
    <n v="922"/>
    <n v="192.39"/>
    <x v="2"/>
    <x v="30"/>
    <x v="2016"/>
    <d v="2013-03-09T21:08:19"/>
    <x v="4"/>
  </r>
  <r>
    <n v="2017"/>
    <s v="SparkLab: the educational build-mobile!"/>
    <x v="2015"/>
    <x v="31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  <x v="2017"/>
    <d v="2012-03-24T04:00:00"/>
    <x v="5"/>
  </r>
  <r>
    <n v="2018"/>
    <s v="Scriba - the stylus reinvented"/>
    <x v="2016"/>
    <x v="99"/>
    <n v="66458.23"/>
    <x v="0"/>
    <x v="17"/>
    <s v="EUR"/>
    <n v="1439455609"/>
    <n v="1436863609"/>
    <b v="1"/>
    <x v="375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x v="2017"/>
    <x v="79"/>
    <n v="193963.9"/>
    <x v="0"/>
    <x v="0"/>
    <s v="USD"/>
    <n v="1474563621"/>
    <n v="1471971621"/>
    <b v="1"/>
    <x v="376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x v="2018"/>
    <x v="15"/>
    <n v="2885"/>
    <x v="0"/>
    <x v="0"/>
    <s v="USD"/>
    <n v="1400108640"/>
    <n v="1396923624"/>
    <b v="1"/>
    <x v="259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x v="2019"/>
    <x v="1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x v="2020"/>
    <x v="57"/>
    <n v="125137"/>
    <x v="0"/>
    <x v="0"/>
    <s v="USD"/>
    <n v="1465652372"/>
    <n v="1463060372"/>
    <b v="1"/>
    <x v="166"/>
    <b v="1"/>
    <s v="technology/hardware"/>
    <n v="125"/>
    <n v="385.04"/>
    <x v="2"/>
    <x v="30"/>
    <x v="2022"/>
    <d v="2016-06-11T13:39:32"/>
    <x v="2"/>
  </r>
  <r>
    <n v="2023"/>
    <s v="Atmoph Window - Your Room Can Be Anywhere"/>
    <x v="2021"/>
    <x v="57"/>
    <n v="161459"/>
    <x v="0"/>
    <x v="0"/>
    <s v="USD"/>
    <n v="1434017153"/>
    <n v="1431425153"/>
    <b v="1"/>
    <x v="377"/>
    <b v="1"/>
    <s v="technology/hardware"/>
    <n v="161"/>
    <n v="457.39"/>
    <x v="2"/>
    <x v="30"/>
    <x v="2023"/>
    <d v="2015-06-11T10:05:53"/>
    <x v="0"/>
  </r>
  <r>
    <n v="2024"/>
    <s v="RA 3D printer controller by Elefu"/>
    <x v="2022"/>
    <x v="23"/>
    <n v="23414"/>
    <x v="0"/>
    <x v="0"/>
    <s v="USD"/>
    <n v="1344826800"/>
    <n v="1341875544"/>
    <b v="1"/>
    <x v="217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x v="2023"/>
    <x v="58"/>
    <n v="160920"/>
    <x v="0"/>
    <x v="12"/>
    <s v="EUR"/>
    <n v="1433996746"/>
    <n v="1431404746"/>
    <b v="1"/>
    <x v="378"/>
    <b v="1"/>
    <s v="technology/hardware"/>
    <n v="201"/>
    <n v="220.74"/>
    <x v="2"/>
    <x v="30"/>
    <x v="2025"/>
    <d v="2015-06-11T04:25:46"/>
    <x v="0"/>
  </r>
  <r>
    <n v="2026"/>
    <s v="MIDI Sprout - Biodata Sonification Device"/>
    <x v="2024"/>
    <x v="31"/>
    <n v="33370.769999999997"/>
    <x v="0"/>
    <x v="0"/>
    <s v="USD"/>
    <n v="1398052740"/>
    <n v="1394127585"/>
    <b v="1"/>
    <x v="379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x v="2025"/>
    <x v="57"/>
    <n v="120249"/>
    <x v="0"/>
    <x v="0"/>
    <s v="USD"/>
    <n v="1427740319"/>
    <n v="1423855919"/>
    <b v="1"/>
    <x v="380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x v="2026"/>
    <x v="9"/>
    <n v="3785"/>
    <x v="0"/>
    <x v="0"/>
    <s v="USD"/>
    <n v="1268690100"/>
    <n v="1265493806"/>
    <b v="1"/>
    <x v="1"/>
    <b v="1"/>
    <s v="technology/hardware"/>
    <n v="126"/>
    <n v="47.91"/>
    <x v="2"/>
    <x v="30"/>
    <x v="2028"/>
    <d v="2010-03-15T21:55:00"/>
    <x v="7"/>
  </r>
  <r>
    <n v="2029"/>
    <s v="Lumin8 Pro"/>
    <x v="2027"/>
    <x v="30"/>
    <n v="9030"/>
    <x v="0"/>
    <x v="0"/>
    <s v="USD"/>
    <n v="1409099481"/>
    <n v="1406507481"/>
    <b v="1"/>
    <x v="225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x v="2028"/>
    <x v="313"/>
    <n v="74134"/>
    <x v="0"/>
    <x v="1"/>
    <s v="GBP"/>
    <n v="1354233296"/>
    <n v="1351641296"/>
    <b v="1"/>
    <x v="381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x v="2029"/>
    <x v="63"/>
    <n v="60175"/>
    <x v="0"/>
    <x v="9"/>
    <s v="EUR"/>
    <n v="1420765200"/>
    <n v="1417506853"/>
    <b v="1"/>
    <x v="27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x v="2030"/>
    <x v="31"/>
    <n v="76047"/>
    <x v="0"/>
    <x v="0"/>
    <s v="USD"/>
    <n v="1481778000"/>
    <n v="1479216874"/>
    <b v="1"/>
    <x v="382"/>
    <b v="1"/>
    <s v="technology/hardware"/>
    <n v="304"/>
    <n v="143.21"/>
    <x v="2"/>
    <x v="30"/>
    <x v="2032"/>
    <d v="2016-12-15T05:00:00"/>
    <x v="2"/>
  </r>
  <r>
    <n v="2033"/>
    <s v="BrewNanny Home Brew Monitor"/>
    <x v="2031"/>
    <x v="31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x v="2032"/>
    <x v="314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x v="2033"/>
    <x v="58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  <x v="2035"/>
    <d v="2015-12-19T01:00:00"/>
    <x v="0"/>
  </r>
  <r>
    <n v="2036"/>
    <s v="L.E.D Portable Charger"/>
    <x v="2034"/>
    <x v="11"/>
    <n v="39500.5"/>
    <x v="0"/>
    <x v="0"/>
    <s v="USD"/>
    <n v="1399668319"/>
    <n v="1397076319"/>
    <b v="1"/>
    <x v="384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x v="2035"/>
    <x v="3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  <x v="2037"/>
    <d v="2013-12-30T06:02:33"/>
    <x v="4"/>
  </r>
  <r>
    <n v="2038"/>
    <s v="OWL Programmable Effects Pedal"/>
    <x v="2036"/>
    <x v="6"/>
    <n v="33641"/>
    <x v="0"/>
    <x v="1"/>
    <s v="GBP"/>
    <n v="1372701600"/>
    <n v="1369895421"/>
    <b v="1"/>
    <x v="386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x v="2037"/>
    <x v="152"/>
    <n v="170271"/>
    <x v="0"/>
    <x v="0"/>
    <s v="USD"/>
    <n v="1480568340"/>
    <n v="1477996325"/>
    <b v="1"/>
    <x v="169"/>
    <b v="1"/>
    <s v="technology/hardware"/>
    <n v="136"/>
    <n v="449.26"/>
    <x v="2"/>
    <x v="30"/>
    <x v="2039"/>
    <d v="2016-12-01T04:59:00"/>
    <x v="2"/>
  </r>
  <r>
    <n v="2040"/>
    <s v="Programmable Capacitor"/>
    <x v="2038"/>
    <x v="9"/>
    <n v="7445.14"/>
    <x v="0"/>
    <x v="0"/>
    <s v="USD"/>
    <n v="1384557303"/>
    <n v="1383257703"/>
    <b v="1"/>
    <x v="197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x v="2039"/>
    <x v="196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x v="2040"/>
    <x v="3"/>
    <n v="12353"/>
    <x v="0"/>
    <x v="0"/>
    <s v="USD"/>
    <n v="1453481974"/>
    <n v="1448297974"/>
    <b v="0"/>
    <x v="205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x v="2041"/>
    <x v="315"/>
    <n v="7011"/>
    <x v="0"/>
    <x v="0"/>
    <s v="USD"/>
    <n v="1481432340"/>
    <n v="1476764077"/>
    <b v="0"/>
    <x v="189"/>
    <b v="1"/>
    <s v="technology/hardware"/>
    <n v="506"/>
    <n v="36.33"/>
    <x v="2"/>
    <x v="30"/>
    <x v="2043"/>
    <d v="2016-12-11T04:59:00"/>
    <x v="2"/>
  </r>
  <r>
    <n v="2044"/>
    <s v="PiSoC: Learn to Create"/>
    <x v="2042"/>
    <x v="36"/>
    <n v="16232"/>
    <x v="0"/>
    <x v="0"/>
    <s v="USD"/>
    <n v="1434212714"/>
    <n v="1431620714"/>
    <b v="0"/>
    <x v="387"/>
    <b v="1"/>
    <s v="technology/hardware"/>
    <n v="108"/>
    <n v="90.18"/>
    <x v="2"/>
    <x v="30"/>
    <x v="2044"/>
    <d v="2015-06-13T16:25:14"/>
    <x v="0"/>
  </r>
  <r>
    <n v="2045"/>
    <s v="OPEN RAIL Open Source Linear Bearing System"/>
    <x v="2043"/>
    <x v="244"/>
    <n v="40140.01"/>
    <x v="0"/>
    <x v="0"/>
    <s v="USD"/>
    <n v="1341799647"/>
    <n v="1339207647"/>
    <b v="0"/>
    <x v="40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x v="2044"/>
    <x v="3"/>
    <n v="12110"/>
    <x v="0"/>
    <x v="0"/>
    <s v="USD"/>
    <n v="1369282044"/>
    <n v="1366690044"/>
    <b v="0"/>
    <x v="3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x v="2045"/>
    <x v="316"/>
    <n v="100939"/>
    <x v="0"/>
    <x v="2"/>
    <s v="AUD"/>
    <n v="1429228800"/>
    <n v="1426714870"/>
    <b v="0"/>
    <x v="388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x v="2046"/>
    <x v="94"/>
    <n v="126082.45"/>
    <x v="0"/>
    <x v="0"/>
    <s v="USD"/>
    <n v="1369323491"/>
    <n v="1366731491"/>
    <b v="0"/>
    <x v="389"/>
    <b v="1"/>
    <s v="technology/hardware"/>
    <n v="148"/>
    <n v="91.83"/>
    <x v="2"/>
    <x v="30"/>
    <x v="2048"/>
    <d v="2013-05-23T15:38:11"/>
    <x v="4"/>
  </r>
  <r>
    <n v="2049"/>
    <s v="LOCK8 - the World's First Smart Bike Lock"/>
    <x v="2047"/>
    <x v="63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x v="2048"/>
    <x v="3"/>
    <n v="47327"/>
    <x v="0"/>
    <x v="0"/>
    <s v="USD"/>
    <n v="1433036578"/>
    <n v="1429580578"/>
    <b v="0"/>
    <x v="203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x v="2049"/>
    <x v="6"/>
    <n v="10429"/>
    <x v="0"/>
    <x v="0"/>
    <s v="USD"/>
    <n v="1388017937"/>
    <n v="1385425937"/>
    <b v="0"/>
    <x v="391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x v="2050"/>
    <x v="63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x v="2051"/>
    <x v="10"/>
    <n v="5051"/>
    <x v="0"/>
    <x v="0"/>
    <s v="USD"/>
    <n v="1448466551"/>
    <n v="1445870951"/>
    <b v="0"/>
    <x v="212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x v="2052"/>
    <x v="19"/>
    <n v="39757"/>
    <x v="0"/>
    <x v="1"/>
    <s v="GBP"/>
    <n v="1399033810"/>
    <n v="1396441810"/>
    <b v="0"/>
    <x v="393"/>
    <b v="1"/>
    <s v="technology/hardware"/>
    <n v="114"/>
    <n v="64.02"/>
    <x v="2"/>
    <x v="30"/>
    <x v="2054"/>
    <d v="2014-05-02T12:30:10"/>
    <x v="3"/>
  </r>
  <r>
    <n v="2055"/>
    <s v="The I2C and SPI Education System"/>
    <x v="2053"/>
    <x v="12"/>
    <n v="10045"/>
    <x v="0"/>
    <x v="0"/>
    <s v="USD"/>
    <n v="1417579200"/>
    <n v="1415031043"/>
    <b v="0"/>
    <x v="2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x v="2054"/>
    <x v="63"/>
    <n v="76726"/>
    <x v="0"/>
    <x v="0"/>
    <s v="USD"/>
    <n v="1366222542"/>
    <n v="1363630542"/>
    <b v="0"/>
    <x v="39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x v="2055"/>
    <x v="36"/>
    <n v="30334.83"/>
    <x v="0"/>
    <x v="1"/>
    <s v="GBP"/>
    <n v="1456487532"/>
    <n v="1453895532"/>
    <b v="0"/>
    <x v="395"/>
    <b v="1"/>
    <s v="technology/hardware"/>
    <n v="202"/>
    <n v="45.55"/>
    <x v="2"/>
    <x v="30"/>
    <x v="2057"/>
    <d v="2016-02-26T11:52:12"/>
    <x v="2"/>
  </r>
  <r>
    <n v="2058"/>
    <s v="Raspberry Pi Debug Clip"/>
    <x v="2056"/>
    <x v="317"/>
    <n v="4308"/>
    <x v="0"/>
    <x v="1"/>
    <s v="GBP"/>
    <n v="1425326400"/>
    <n v="1421916830"/>
    <b v="0"/>
    <x v="396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x v="2057"/>
    <x v="11"/>
    <n v="43037"/>
    <x v="0"/>
    <x v="0"/>
    <s v="USD"/>
    <n v="1454277540"/>
    <n v="1450880854"/>
    <b v="0"/>
    <x v="269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x v="2058"/>
    <x v="31"/>
    <n v="49100"/>
    <x v="0"/>
    <x v="0"/>
    <s v="USD"/>
    <n v="1406129150"/>
    <n v="1400945150"/>
    <b v="0"/>
    <x v="397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x v="2059"/>
    <x v="10"/>
    <n v="5396"/>
    <x v="0"/>
    <x v="0"/>
    <s v="USD"/>
    <n v="1483208454"/>
    <n v="1480616454"/>
    <b v="0"/>
    <x v="2"/>
    <b v="1"/>
    <s v="technology/hardware"/>
    <n v="108"/>
    <n v="154.16999999999999"/>
    <x v="2"/>
    <x v="30"/>
    <x v="2061"/>
    <d v="2016-12-31T18:20:54"/>
    <x v="2"/>
  </r>
  <r>
    <n v="2062"/>
    <s v="Rho Board"/>
    <x v="2060"/>
    <x v="57"/>
    <n v="114977"/>
    <x v="0"/>
    <x v="8"/>
    <s v="DKK"/>
    <n v="1458807098"/>
    <n v="1456218698"/>
    <b v="0"/>
    <x v="398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x v="2061"/>
    <x v="23"/>
    <n v="5922"/>
    <x v="0"/>
    <x v="12"/>
    <s v="EUR"/>
    <n v="1463333701"/>
    <n v="1460482501"/>
    <b v="0"/>
    <x v="72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x v="2062"/>
    <x v="318"/>
    <n v="500784.27"/>
    <x v="0"/>
    <x v="0"/>
    <s v="USD"/>
    <n v="1370001600"/>
    <n v="1366879523"/>
    <b v="0"/>
    <x v="399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x v="2063"/>
    <x v="79"/>
    <n v="79686.05"/>
    <x v="0"/>
    <x v="1"/>
    <s v="GBP"/>
    <n v="1387958429"/>
    <n v="1385366429"/>
    <b v="0"/>
    <x v="400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x v="2064"/>
    <x v="13"/>
    <n v="4372"/>
    <x v="0"/>
    <x v="0"/>
    <s v="USD"/>
    <n v="1408818683"/>
    <n v="1406226683"/>
    <b v="0"/>
    <x v="71"/>
    <b v="1"/>
    <s v="technology/hardware"/>
    <n v="219"/>
    <n v="67.260000000000005"/>
    <x v="2"/>
    <x v="30"/>
    <x v="2066"/>
    <d v="2014-08-23T18:31:23"/>
    <x v="3"/>
  </r>
  <r>
    <n v="2067"/>
    <s v="Luminite (LED lighting)"/>
    <x v="2065"/>
    <x v="319"/>
    <n v="628"/>
    <x v="0"/>
    <x v="1"/>
    <s v="GBP"/>
    <n v="1432499376"/>
    <n v="1429648176"/>
    <b v="0"/>
    <x v="73"/>
    <b v="1"/>
    <s v="technology/hardware"/>
    <n v="127"/>
    <n v="62.8"/>
    <x v="2"/>
    <x v="30"/>
    <x v="2067"/>
    <d v="2015-05-24T20:29:36"/>
    <x v="0"/>
  </r>
  <r>
    <n v="2068"/>
    <s v="Netro - Scientifically Water Your Garden"/>
    <x v="2066"/>
    <x v="31"/>
    <n v="26305.97"/>
    <x v="0"/>
    <x v="0"/>
    <s v="USD"/>
    <n v="1476994315"/>
    <n v="1474402315"/>
    <b v="0"/>
    <x v="88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x v="2067"/>
    <x v="63"/>
    <n v="64203.33"/>
    <x v="0"/>
    <x v="0"/>
    <s v="USD"/>
    <n v="1451776791"/>
    <n v="1449098391"/>
    <b v="0"/>
    <x v="40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x v="2068"/>
    <x v="152"/>
    <n v="396659"/>
    <x v="0"/>
    <x v="12"/>
    <s v="EUR"/>
    <n v="1467128723"/>
    <n v="1464536723"/>
    <b v="0"/>
    <x v="401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x v="2069"/>
    <x v="22"/>
    <n v="56146"/>
    <x v="0"/>
    <x v="0"/>
    <s v="USD"/>
    <n v="1475390484"/>
    <n v="1471502484"/>
    <b v="0"/>
    <x v="402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x v="2070"/>
    <x v="320"/>
    <n v="79173"/>
    <x v="0"/>
    <x v="0"/>
    <s v="USD"/>
    <n v="1462629432"/>
    <n v="1460037432"/>
    <b v="0"/>
    <x v="403"/>
    <b v="1"/>
    <s v="technology/hardware"/>
    <n v="111"/>
    <n v="226.21"/>
    <x v="2"/>
    <x v="30"/>
    <x v="2072"/>
    <d v="2016-05-07T13:57:12"/>
    <x v="2"/>
  </r>
  <r>
    <n v="2073"/>
    <s v="abode - The Future of Home Security."/>
    <x v="2071"/>
    <x v="57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x v="2072"/>
    <x v="20"/>
    <n v="615"/>
    <x v="0"/>
    <x v="0"/>
    <s v="USD"/>
    <n v="1462564182"/>
    <n v="1459972182"/>
    <b v="0"/>
    <x v="83"/>
    <b v="1"/>
    <s v="technology/hardware"/>
    <n v="103"/>
    <n v="205"/>
    <x v="2"/>
    <x v="30"/>
    <x v="2074"/>
    <d v="2016-05-06T19:49:42"/>
    <x v="2"/>
  </r>
  <r>
    <n v="2075"/>
    <s v="The Practical Meter: Know your power!"/>
    <x v="2073"/>
    <x v="204"/>
    <n v="167820.6"/>
    <x v="0"/>
    <x v="0"/>
    <s v="USD"/>
    <n v="1374769288"/>
    <n v="1372177288"/>
    <b v="0"/>
    <x v="405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x v="2074"/>
    <x v="321"/>
    <n v="972594.99"/>
    <x v="0"/>
    <x v="1"/>
    <s v="GBP"/>
    <n v="1406149689"/>
    <n v="1402693689"/>
    <b v="0"/>
    <x v="406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x v="2075"/>
    <x v="63"/>
    <n v="57754"/>
    <x v="0"/>
    <x v="0"/>
    <s v="USD"/>
    <n v="1433538000"/>
    <n v="1428541276"/>
    <b v="0"/>
    <x v="101"/>
    <b v="1"/>
    <s v="technology/hardware"/>
    <n v="116"/>
    <n v="307.2"/>
    <x v="2"/>
    <x v="30"/>
    <x v="2077"/>
    <d v="2015-06-05T21:00:00"/>
    <x v="0"/>
  </r>
  <r>
    <n v="2078"/>
    <s v="Hoterway - Hot shower from the first second"/>
    <x v="2076"/>
    <x v="22"/>
    <n v="26241"/>
    <x v="0"/>
    <x v="3"/>
    <s v="EUR"/>
    <n v="1482085857"/>
    <n v="1479493857"/>
    <b v="0"/>
    <x v="53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x v="2077"/>
    <x v="3"/>
    <n v="28817"/>
    <x v="0"/>
    <x v="1"/>
    <s v="GBP"/>
    <n v="1435258800"/>
    <n v="1432659793"/>
    <b v="0"/>
    <x v="4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x v="2078"/>
    <x v="28"/>
    <n v="5078"/>
    <x v="0"/>
    <x v="0"/>
    <s v="USD"/>
    <n v="1447286300"/>
    <n v="1444690700"/>
    <b v="0"/>
    <x v="133"/>
    <b v="1"/>
    <s v="technology/hardware"/>
    <n v="508"/>
    <n v="101.56"/>
    <x v="2"/>
    <x v="30"/>
    <x v="2080"/>
    <d v="2015-11-11T23:58:20"/>
    <x v="0"/>
  </r>
  <r>
    <n v="2081"/>
    <s v="Our Vintage Film: Summer Tour Kickstarter"/>
    <x v="2079"/>
    <x v="8"/>
    <n v="4010"/>
    <x v="0"/>
    <x v="0"/>
    <s v="USD"/>
    <n v="1337144340"/>
    <n v="1333597555"/>
    <b v="0"/>
    <x v="165"/>
    <b v="1"/>
    <s v="music/indie rock"/>
    <n v="115"/>
    <n v="72.91"/>
    <x v="4"/>
    <x v="14"/>
    <x v="2081"/>
    <d v="2012-05-16T04:59:00"/>
    <x v="5"/>
  </r>
  <r>
    <n v="2082"/>
    <s v="Nights On First's First CD!"/>
    <x v="2080"/>
    <x v="15"/>
    <n v="1661"/>
    <x v="0"/>
    <x v="0"/>
    <s v="USD"/>
    <n v="1322106796"/>
    <n v="1316919196"/>
    <b v="0"/>
    <x v="44"/>
    <b v="1"/>
    <s v="music/indie rock"/>
    <n v="111"/>
    <n v="43.71"/>
    <x v="4"/>
    <x v="14"/>
    <x v="2082"/>
    <d v="2011-11-24T03:53:16"/>
    <x v="6"/>
  </r>
  <r>
    <n v="2083"/>
    <s v="These Old Streets Album"/>
    <x v="2081"/>
    <x v="47"/>
    <n v="850"/>
    <x v="0"/>
    <x v="0"/>
    <s v="USD"/>
    <n v="1338830395"/>
    <n v="1336238395"/>
    <b v="0"/>
    <x v="20"/>
    <b v="1"/>
    <s v="music/indie rock"/>
    <n v="113"/>
    <n v="34"/>
    <x v="4"/>
    <x v="14"/>
    <x v="2083"/>
    <d v="2012-06-04T17:19:55"/>
    <x v="5"/>
  </r>
  <r>
    <n v="2084"/>
    <s v="Project: Ballerina Black UK Tour"/>
    <x v="2082"/>
    <x v="9"/>
    <n v="3250"/>
    <x v="0"/>
    <x v="0"/>
    <s v="USD"/>
    <n v="1399186740"/>
    <n v="1396468782"/>
    <b v="0"/>
    <x v="67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x v="2083"/>
    <x v="12"/>
    <n v="7412"/>
    <x v="0"/>
    <x v="0"/>
    <s v="USD"/>
    <n v="1342382587"/>
    <n v="1339790587"/>
    <b v="0"/>
    <x v="183"/>
    <b v="1"/>
    <s v="music/indie rock"/>
    <n v="124"/>
    <n v="89.3"/>
    <x v="4"/>
    <x v="14"/>
    <x v="2085"/>
    <d v="2012-07-15T20:03:07"/>
    <x v="5"/>
  </r>
  <r>
    <n v="2086"/>
    <s v="Adam Sullivan - Recording 4 New EPs for 2012!"/>
    <x v="2084"/>
    <x v="23"/>
    <n v="4028"/>
    <x v="0"/>
    <x v="0"/>
    <s v="USD"/>
    <n v="1323838740"/>
    <n v="1321200332"/>
    <b v="0"/>
    <x v="2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x v="2085"/>
    <x v="15"/>
    <n v="1553"/>
    <x v="0"/>
    <x v="0"/>
    <s v="USD"/>
    <n v="1315457658"/>
    <n v="1312865658"/>
    <b v="0"/>
    <x v="20"/>
    <b v="1"/>
    <s v="music/indie rock"/>
    <n v="104"/>
    <n v="62.12"/>
    <x v="4"/>
    <x v="14"/>
    <x v="2087"/>
    <d v="2011-09-08T04:54:18"/>
    <x v="6"/>
  </r>
  <r>
    <n v="2088"/>
    <s v="Chris Dorman - Sita worldwide"/>
    <x v="2086"/>
    <x v="9"/>
    <n v="3465.32"/>
    <x v="0"/>
    <x v="0"/>
    <s v="USD"/>
    <n v="1284177540"/>
    <n v="1281028152"/>
    <b v="0"/>
    <x v="11"/>
    <b v="1"/>
    <s v="music/indie rock"/>
    <n v="116"/>
    <n v="46.2"/>
    <x v="4"/>
    <x v="14"/>
    <x v="2088"/>
    <d v="2010-09-11T03:59:00"/>
    <x v="7"/>
  </r>
  <r>
    <n v="2089"/>
    <s v="Little Moses EP"/>
    <x v="2087"/>
    <x v="30"/>
    <n v="3010.01"/>
    <x v="0"/>
    <x v="0"/>
    <s v="USD"/>
    <n v="1375408194"/>
    <n v="1372384194"/>
    <b v="0"/>
    <x v="95"/>
    <b v="1"/>
    <s v="music/indie rock"/>
    <n v="120"/>
    <n v="48.55"/>
    <x v="4"/>
    <x v="14"/>
    <x v="2089"/>
    <d v="2013-08-02T01:49:54"/>
    <x v="4"/>
  </r>
  <r>
    <n v="2090"/>
    <s v="Insect Surfers 2013 Release !"/>
    <x v="2088"/>
    <x v="6"/>
    <n v="9203.23"/>
    <x v="0"/>
    <x v="0"/>
    <s v="USD"/>
    <n v="1361696955"/>
    <n v="1359104955"/>
    <b v="0"/>
    <x v="322"/>
    <b v="1"/>
    <s v="music/indie rock"/>
    <n v="115"/>
    <n v="57.52"/>
    <x v="4"/>
    <x v="14"/>
    <x v="2090"/>
    <d v="2013-02-24T09:09:15"/>
    <x v="4"/>
  </r>
  <r>
    <n v="2091"/>
    <s v="Tiffany Alvord's First Album of Original Songs"/>
    <x v="2089"/>
    <x v="102"/>
    <n v="21684.2"/>
    <x v="0"/>
    <x v="0"/>
    <s v="USD"/>
    <n v="1299009600"/>
    <n v="1294818278"/>
    <b v="0"/>
    <x v="33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x v="2090"/>
    <x v="12"/>
    <n v="6077"/>
    <x v="0"/>
    <x v="0"/>
    <s v="USD"/>
    <n v="1318006732"/>
    <n v="1312822732"/>
    <b v="0"/>
    <x v="165"/>
    <b v="1"/>
    <s v="music/indie rock"/>
    <n v="101"/>
    <n v="110.49"/>
    <x v="4"/>
    <x v="14"/>
    <x v="2092"/>
    <d v="2011-10-07T16:58:52"/>
    <x v="6"/>
  </r>
  <r>
    <n v="2093"/>
    <s v="Lift The Decade Debut Full-Length Record"/>
    <x v="2091"/>
    <x v="15"/>
    <n v="1537"/>
    <x v="0"/>
    <x v="0"/>
    <s v="USD"/>
    <n v="1356211832"/>
    <n v="1351024232"/>
    <b v="0"/>
    <x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x v="2092"/>
    <x v="8"/>
    <n v="4219"/>
    <x v="0"/>
    <x v="0"/>
    <s v="USD"/>
    <n v="1330916400"/>
    <n v="1327969730"/>
    <b v="0"/>
    <x v="250"/>
    <b v="1"/>
    <s v="music/indie rock"/>
    <n v="121"/>
    <n v="58.6"/>
    <x v="4"/>
    <x v="14"/>
    <x v="2094"/>
    <d v="2012-03-05T03:00:00"/>
    <x v="5"/>
  </r>
  <r>
    <n v="2095"/>
    <s v="&quot; Prodigal Daughter&quot; Recording Project"/>
    <x v="2093"/>
    <x v="30"/>
    <n v="2500"/>
    <x v="0"/>
    <x v="0"/>
    <s v="USD"/>
    <n v="1317576973"/>
    <n v="1312392973"/>
    <b v="0"/>
    <x v="19"/>
    <b v="1"/>
    <s v="music/indie rock"/>
    <n v="100"/>
    <n v="113.64"/>
    <x v="4"/>
    <x v="14"/>
    <x v="2095"/>
    <d v="2011-10-02T17:36:13"/>
    <x v="6"/>
  </r>
  <r>
    <n v="2096"/>
    <s v="GBS Detroit Presents Shone Nuisance"/>
    <x v="2094"/>
    <x v="20"/>
    <n v="610"/>
    <x v="0"/>
    <x v="0"/>
    <s v="USD"/>
    <n v="1351223940"/>
    <n v="1349892735"/>
    <b v="0"/>
    <x v="25"/>
    <b v="1"/>
    <s v="music/indie rock"/>
    <n v="102"/>
    <n v="43.57"/>
    <x v="4"/>
    <x v="14"/>
    <x v="2096"/>
    <d v="2012-10-26T03:59:00"/>
    <x v="5"/>
  </r>
  <r>
    <n v="2097"/>
    <s v="Caverns of Sonora"/>
    <x v="2095"/>
    <x v="9"/>
    <n v="3000"/>
    <x v="0"/>
    <x v="0"/>
    <s v="USD"/>
    <n v="1322751735"/>
    <n v="1317564135"/>
    <b v="0"/>
    <x v="44"/>
    <b v="1"/>
    <s v="music/indie rock"/>
    <n v="100"/>
    <n v="78.95"/>
    <x v="4"/>
    <x v="14"/>
    <x v="2097"/>
    <d v="2011-12-01T15:02:15"/>
    <x v="6"/>
  </r>
  <r>
    <n v="2098"/>
    <s v="The Christopher Battles EP"/>
    <x v="2096"/>
    <x v="12"/>
    <n v="6020"/>
    <x v="0"/>
    <x v="0"/>
    <s v="USD"/>
    <n v="1331174635"/>
    <n v="1328582635"/>
    <b v="0"/>
    <x v="58"/>
    <b v="1"/>
    <s v="music/indie rock"/>
    <n v="100"/>
    <n v="188.13"/>
    <x v="4"/>
    <x v="14"/>
    <x v="2098"/>
    <d v="2012-03-08T02:43:55"/>
    <x v="5"/>
  </r>
  <r>
    <n v="2099"/>
    <s v="Roosevelt Died."/>
    <x v="2097"/>
    <x v="9"/>
    <n v="3971"/>
    <x v="0"/>
    <x v="0"/>
    <s v="USD"/>
    <n v="1435808400"/>
    <n v="1434650084"/>
    <b v="0"/>
    <x v="287"/>
    <b v="1"/>
    <s v="music/indie rock"/>
    <n v="132"/>
    <n v="63.03"/>
    <x v="4"/>
    <x v="14"/>
    <x v="2099"/>
    <d v="2015-07-02T03:40:00"/>
    <x v="0"/>
  </r>
  <r>
    <n v="2100"/>
    <s v="GBS Detroit Presents The Skylit Letter"/>
    <x v="2098"/>
    <x v="20"/>
    <n v="820"/>
    <x v="0"/>
    <x v="0"/>
    <s v="USD"/>
    <n v="1341028740"/>
    <n v="1339704141"/>
    <b v="0"/>
    <x v="74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x v="2099"/>
    <x v="13"/>
    <n v="2265"/>
    <x v="0"/>
    <x v="0"/>
    <s v="USD"/>
    <n v="1329104114"/>
    <n v="1323920114"/>
    <b v="0"/>
    <x v="34"/>
    <b v="1"/>
    <s v="music/indie rock"/>
    <n v="113"/>
    <n v="51.48"/>
    <x v="4"/>
    <x v="14"/>
    <x v="2101"/>
    <d v="2012-02-13T03:35:14"/>
    <x v="6"/>
  </r>
  <r>
    <n v="2102"/>
    <s v="The Guru releases &quot;Native Sun&quot;"/>
    <x v="2100"/>
    <x v="28"/>
    <n v="1360"/>
    <x v="0"/>
    <x v="0"/>
    <s v="USD"/>
    <n v="1304628648"/>
    <n v="1302036648"/>
    <b v="0"/>
    <x v="44"/>
    <b v="1"/>
    <s v="music/indie rock"/>
    <n v="136"/>
    <n v="35.79"/>
    <x v="4"/>
    <x v="14"/>
    <x v="2102"/>
    <d v="2011-05-05T20:50:48"/>
    <x v="6"/>
  </r>
  <r>
    <n v="2103"/>
    <s v="Matthew Moon's New Album"/>
    <x v="2101"/>
    <x v="198"/>
    <n v="11364"/>
    <x v="0"/>
    <x v="0"/>
    <s v="USD"/>
    <n v="1352488027"/>
    <n v="1349892427"/>
    <b v="0"/>
    <x v="248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x v="2102"/>
    <x v="134"/>
    <n v="1036"/>
    <x v="0"/>
    <x v="0"/>
    <s v="USD"/>
    <n v="1369958400"/>
    <n v="1367286434"/>
    <b v="0"/>
    <x v="77"/>
    <b v="1"/>
    <s v="music/indie rock"/>
    <n v="130"/>
    <n v="28"/>
    <x v="4"/>
    <x v="14"/>
    <x v="2104"/>
    <d v="2013-05-31T00:00:00"/>
    <x v="4"/>
  </r>
  <r>
    <n v="2105"/>
    <s v="Layla The Wolf Debut E.P. &quot;Sugar&quot;"/>
    <x v="2103"/>
    <x v="13"/>
    <n v="5080"/>
    <x v="0"/>
    <x v="0"/>
    <s v="USD"/>
    <n v="1416542400"/>
    <n v="1415472953"/>
    <b v="0"/>
    <x v="221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x v="2104"/>
    <x v="41"/>
    <n v="2355"/>
    <x v="0"/>
    <x v="0"/>
    <s v="USD"/>
    <n v="1359176974"/>
    <n v="1356584974"/>
    <b v="0"/>
    <x v="34"/>
    <b v="1"/>
    <s v="music/indie rock"/>
    <n v="107"/>
    <n v="53.52"/>
    <x v="4"/>
    <x v="14"/>
    <x v="2106"/>
    <d v="2013-01-26T05:09:34"/>
    <x v="5"/>
  </r>
  <r>
    <n v="2107"/>
    <s v="ACKER Studio Album and Vinyl Pressing"/>
    <x v="2105"/>
    <x v="13"/>
    <n v="2154.66"/>
    <x v="0"/>
    <x v="0"/>
    <s v="USD"/>
    <n v="1415815393"/>
    <n v="1413997393"/>
    <b v="0"/>
    <x v="6"/>
    <b v="1"/>
    <s v="music/indie rock"/>
    <n v="108"/>
    <n v="37.15"/>
    <x v="4"/>
    <x v="14"/>
    <x v="2107"/>
    <d v="2014-11-12T18:03:13"/>
    <x v="3"/>
  </r>
  <r>
    <n v="2108"/>
    <s v="THE SADDEST LANDSCAPE: Deluxe Vinyl Reissues"/>
    <x v="2106"/>
    <x v="194"/>
    <n v="17170"/>
    <x v="0"/>
    <x v="0"/>
    <s v="USD"/>
    <n v="1347249300"/>
    <n v="1344917580"/>
    <b v="0"/>
    <x v="277"/>
    <b v="1"/>
    <s v="music/indie rock"/>
    <n v="107"/>
    <n v="89.9"/>
    <x v="4"/>
    <x v="14"/>
    <x v="2108"/>
    <d v="2012-09-10T03:55:00"/>
    <x v="5"/>
  </r>
  <r>
    <n v="2109"/>
    <s v="Skyline Sounds - First Studio Album (and Merch!)"/>
    <x v="2107"/>
    <x v="23"/>
    <n v="4261"/>
    <x v="0"/>
    <x v="0"/>
    <s v="USD"/>
    <n v="1436115617"/>
    <n v="1433523617"/>
    <b v="0"/>
    <x v="244"/>
    <b v="1"/>
    <s v="music/indie rock"/>
    <n v="107"/>
    <n v="106.53"/>
    <x v="4"/>
    <x v="14"/>
    <x v="2109"/>
    <d v="2015-07-05T17:00:17"/>
    <x v="0"/>
  </r>
  <r>
    <n v="2110"/>
    <s v="&quot;Vision&quot; - New Album - Brent Brown"/>
    <x v="2108"/>
    <x v="13"/>
    <n v="2007"/>
    <x v="0"/>
    <x v="0"/>
    <s v="USD"/>
    <n v="1401253140"/>
    <n v="1398873969"/>
    <b v="0"/>
    <x v="44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x v="2109"/>
    <x v="13"/>
    <n v="2130"/>
    <x v="0"/>
    <x v="0"/>
    <s v="USD"/>
    <n v="1313370000"/>
    <n v="1307594625"/>
    <b v="0"/>
    <x v="70"/>
    <b v="1"/>
    <s v="music/indie rock"/>
    <n v="107"/>
    <n v="54.62"/>
    <x v="4"/>
    <x v="14"/>
    <x v="2111"/>
    <d v="2011-08-15T01:00:00"/>
    <x v="6"/>
  </r>
  <r>
    <n v="2112"/>
    <s v="BBB Kickstarter Two"/>
    <x v="2110"/>
    <x v="43"/>
    <n v="300"/>
    <x v="0"/>
    <x v="0"/>
    <s v="USD"/>
    <n v="1366064193"/>
    <n v="1364854593"/>
    <b v="0"/>
    <x v="202"/>
    <b v="1"/>
    <s v="music/indie rock"/>
    <n v="100"/>
    <n v="27.27"/>
    <x v="4"/>
    <x v="14"/>
    <x v="2112"/>
    <d v="2013-04-15T22:16:33"/>
    <x v="4"/>
  </r>
  <r>
    <n v="2113"/>
    <s v="Summer Underground // Honeycomb LP"/>
    <x v="2111"/>
    <x v="39"/>
    <n v="7340"/>
    <x v="0"/>
    <x v="0"/>
    <s v="USD"/>
    <n v="1411505176"/>
    <n v="1408481176"/>
    <b v="0"/>
    <x v="329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x v="2112"/>
    <x v="10"/>
    <n v="5235"/>
    <x v="0"/>
    <x v="0"/>
    <s v="USD"/>
    <n v="1291870740"/>
    <n v="1286480070"/>
    <b v="0"/>
    <x v="206"/>
    <b v="1"/>
    <s v="music/indie rock"/>
    <n v="105"/>
    <n v="35.61"/>
    <x v="4"/>
    <x v="14"/>
    <x v="2114"/>
    <d v="2010-12-09T04:59:00"/>
    <x v="7"/>
  </r>
  <r>
    <n v="2115"/>
    <s v="The Violet Tone and the City of Angels!"/>
    <x v="2113"/>
    <x v="15"/>
    <n v="3385"/>
    <x v="0"/>
    <x v="0"/>
    <s v="USD"/>
    <n v="1298167001"/>
    <n v="1295575001"/>
    <b v="0"/>
    <x v="17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x v="2114"/>
    <x v="240"/>
    <n v="48434"/>
    <x v="0"/>
    <x v="0"/>
    <s v="USD"/>
    <n v="1349203203"/>
    <n v="1345056003"/>
    <b v="0"/>
    <x v="297"/>
    <b v="1"/>
    <s v="music/indie rock"/>
    <n v="101"/>
    <n v="526.46"/>
    <x v="4"/>
    <x v="14"/>
    <x v="2116"/>
    <d v="2012-10-02T18:40:03"/>
    <x v="5"/>
  </r>
  <r>
    <n v="2117"/>
    <s v="You Said It Would Go Down Like This"/>
    <x v="2115"/>
    <x v="38"/>
    <n v="1773"/>
    <x v="0"/>
    <x v="0"/>
    <s v="USD"/>
    <n v="1445921940"/>
    <n v="1444699549"/>
    <b v="0"/>
    <x v="2"/>
    <b v="1"/>
    <s v="music/indie rock"/>
    <n v="148"/>
    <n v="50.66"/>
    <x v="4"/>
    <x v="14"/>
    <x v="2117"/>
    <d v="2015-10-27T04:59:00"/>
    <x v="0"/>
  </r>
  <r>
    <n v="2118"/>
    <s v="PORCHES. vs. THE U.S.A."/>
    <x v="2116"/>
    <x v="28"/>
    <n v="1346.11"/>
    <x v="0"/>
    <x v="0"/>
    <s v="USD"/>
    <n v="1311538136"/>
    <n v="1308946136"/>
    <b v="0"/>
    <x v="57"/>
    <b v="1"/>
    <s v="music/indie rock"/>
    <n v="135"/>
    <n v="79.180000000000007"/>
    <x v="4"/>
    <x v="14"/>
    <x v="2118"/>
    <d v="2011-07-24T20:08:56"/>
    <x v="6"/>
  </r>
  <r>
    <n v="2119"/>
    <s v="Big Long Now's Debut Album"/>
    <x v="2117"/>
    <x v="13"/>
    <n v="2015"/>
    <x v="0"/>
    <x v="0"/>
    <s v="USD"/>
    <n v="1345086445"/>
    <n v="1342494445"/>
    <b v="0"/>
    <x v="19"/>
    <b v="1"/>
    <s v="music/indie rock"/>
    <n v="101"/>
    <n v="91.59"/>
    <x v="4"/>
    <x v="14"/>
    <x v="2119"/>
    <d v="2012-08-16T03:07:25"/>
    <x v="5"/>
  </r>
  <r>
    <n v="2120"/>
    <s v="Hearty Har Full Length Album"/>
    <x v="2118"/>
    <x v="6"/>
    <n v="8070.43"/>
    <x v="0"/>
    <x v="0"/>
    <s v="USD"/>
    <n v="1388617736"/>
    <n v="1384384136"/>
    <b v="0"/>
    <x v="50"/>
    <b v="1"/>
    <s v="music/indie rock"/>
    <n v="101"/>
    <n v="116.96"/>
    <x v="4"/>
    <x v="14"/>
    <x v="2120"/>
    <d v="2014-01-01T23:08:56"/>
    <x v="4"/>
  </r>
  <r>
    <n v="2121"/>
    <s v="Legend of Decay"/>
    <x v="2119"/>
    <x v="63"/>
    <n v="284"/>
    <x v="2"/>
    <x v="16"/>
    <s v="CHF"/>
    <n v="1484156948"/>
    <n v="1481564948"/>
    <b v="0"/>
    <x v="73"/>
    <b v="0"/>
    <s v="games/video games"/>
    <n v="1"/>
    <n v="28.4"/>
    <x v="6"/>
    <x v="17"/>
    <x v="2121"/>
    <d v="2017-01-11T17:49:08"/>
    <x v="2"/>
  </r>
  <r>
    <n v="2122"/>
    <s v="CapitÃ¡n Kalani y el sindicato robÃ³tico"/>
    <x v="2120"/>
    <x v="58"/>
    <n v="310"/>
    <x v="2"/>
    <x v="14"/>
    <s v="MXN"/>
    <n v="1483773169"/>
    <n v="1481181169"/>
    <b v="0"/>
    <x v="8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x v="2121"/>
    <x v="2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  <x v="7"/>
  </r>
  <r>
    <n v="2124"/>
    <s v="AZAMAR"/>
    <x v="2122"/>
    <x v="184"/>
    <n v="115"/>
    <x v="2"/>
    <x v="0"/>
    <s v="USD"/>
    <n v="1291093200"/>
    <n v="1286930435"/>
    <b v="0"/>
    <x v="81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x v="2123"/>
    <x v="127"/>
    <n v="852"/>
    <x v="2"/>
    <x v="0"/>
    <s v="USD"/>
    <n v="1438734833"/>
    <n v="1436142833"/>
    <b v="0"/>
    <x v="74"/>
    <b v="0"/>
    <s v="games/video games"/>
    <n v="1"/>
    <n v="31.56"/>
    <x v="6"/>
    <x v="17"/>
    <x v="2125"/>
    <d v="2015-08-05T00:33:53"/>
    <x v="0"/>
  </r>
  <r>
    <n v="2126"/>
    <s v="DodgeBall Blitz"/>
    <x v="2124"/>
    <x v="22"/>
    <n v="10"/>
    <x v="2"/>
    <x v="0"/>
    <s v="USD"/>
    <n v="1418080887"/>
    <n v="1415488887"/>
    <b v="0"/>
    <x v="84"/>
    <b v="0"/>
    <s v="games/video games"/>
    <n v="0"/>
    <n v="5"/>
    <x v="6"/>
    <x v="17"/>
    <x v="2126"/>
    <d v="2014-12-08T23:21:27"/>
    <x v="3"/>
  </r>
  <r>
    <n v="2127"/>
    <s v="Three Monkeys - Part 1: Into the Abyss"/>
    <x v="2125"/>
    <x v="89"/>
    <n v="8076"/>
    <x v="2"/>
    <x v="1"/>
    <s v="GBP"/>
    <n v="1426158463"/>
    <n v="1423570063"/>
    <b v="0"/>
    <x v="163"/>
    <b v="0"/>
    <s v="games/video games"/>
    <n v="29"/>
    <n v="34.22"/>
    <x v="6"/>
    <x v="17"/>
    <x v="2127"/>
    <d v="2015-03-12T11:07:43"/>
    <x v="0"/>
  </r>
  <r>
    <n v="2128"/>
    <s v="Makayla's Quest"/>
    <x v="2126"/>
    <x v="36"/>
    <n v="25"/>
    <x v="2"/>
    <x v="5"/>
    <s v="CAD"/>
    <n v="1411324369"/>
    <n v="1406140369"/>
    <b v="0"/>
    <x v="29"/>
    <b v="0"/>
    <s v="games/video games"/>
    <n v="0"/>
    <n v="25"/>
    <x v="6"/>
    <x v="17"/>
    <x v="2128"/>
    <d v="2014-09-21T18:32:49"/>
    <x v="3"/>
  </r>
  <r>
    <n v="2129"/>
    <s v="Pretty Kitty Fuzzy"/>
    <x v="2127"/>
    <x v="13"/>
    <n v="236"/>
    <x v="2"/>
    <x v="0"/>
    <s v="USD"/>
    <n v="1457570100"/>
    <n v="1454978100"/>
    <b v="0"/>
    <x v="8"/>
    <b v="0"/>
    <s v="games/video games"/>
    <n v="12"/>
    <n v="19.670000000000002"/>
    <x v="6"/>
    <x v="17"/>
    <x v="2129"/>
    <d v="2016-03-10T00:35:00"/>
    <x v="2"/>
  </r>
  <r>
    <n v="2130"/>
    <s v="Wondrous Adventures: A Kid's Game"/>
    <x v="2128"/>
    <x v="247"/>
    <n v="85"/>
    <x v="2"/>
    <x v="0"/>
    <s v="USD"/>
    <n v="1408154663"/>
    <n v="1405130663"/>
    <b v="0"/>
    <x v="80"/>
    <b v="0"/>
    <s v="games/video games"/>
    <n v="0"/>
    <n v="21.25"/>
    <x v="6"/>
    <x v="17"/>
    <x v="2130"/>
    <d v="2014-08-16T02:04:23"/>
    <x v="3"/>
  </r>
  <r>
    <n v="2131"/>
    <s v="Scout's Honor"/>
    <x v="2129"/>
    <x v="2"/>
    <n v="25"/>
    <x v="2"/>
    <x v="0"/>
    <s v="USD"/>
    <n v="1436677091"/>
    <n v="1434085091"/>
    <b v="0"/>
    <x v="83"/>
    <b v="0"/>
    <s v="games/video games"/>
    <n v="5"/>
    <n v="8.33"/>
    <x v="6"/>
    <x v="17"/>
    <x v="2131"/>
    <d v="2015-07-12T04:58:11"/>
    <x v="0"/>
  </r>
  <r>
    <n v="2132"/>
    <s v="Universe Rush"/>
    <x v="2130"/>
    <x v="57"/>
    <n v="2112.9899999999998"/>
    <x v="2"/>
    <x v="0"/>
    <s v="USD"/>
    <n v="1391427692"/>
    <n v="1388835692"/>
    <b v="0"/>
    <x v="221"/>
    <b v="0"/>
    <s v="games/video games"/>
    <n v="2"/>
    <n v="21.34"/>
    <x v="6"/>
    <x v="17"/>
    <x v="2132"/>
    <d v="2014-02-03T11:41:32"/>
    <x v="3"/>
  </r>
  <r>
    <n v="2133"/>
    <s v="Waddle Slide - An App for iPhone and Android"/>
    <x v="2131"/>
    <x v="28"/>
    <n v="16"/>
    <x v="2"/>
    <x v="0"/>
    <s v="USD"/>
    <n v="1303628340"/>
    <n v="1300328399"/>
    <b v="0"/>
    <x v="83"/>
    <b v="0"/>
    <s v="games/video games"/>
    <n v="2"/>
    <n v="5.33"/>
    <x v="6"/>
    <x v="17"/>
    <x v="2133"/>
    <d v="2011-04-24T06:59:00"/>
    <x v="6"/>
  </r>
  <r>
    <n v="2134"/>
    <s v="Prehistoric Landing"/>
    <x v="2132"/>
    <x v="12"/>
    <n v="104"/>
    <x v="2"/>
    <x v="0"/>
    <s v="USD"/>
    <n v="1367097391"/>
    <n v="1364505391"/>
    <b v="0"/>
    <x v="83"/>
    <b v="0"/>
    <s v="games/video games"/>
    <n v="2"/>
    <n v="34.67"/>
    <x v="6"/>
    <x v="17"/>
    <x v="2134"/>
    <d v="2013-04-27T21:16:31"/>
    <x v="4"/>
  </r>
  <r>
    <n v="2135"/>
    <s v="Tesla's Electric Mist"/>
    <x v="2133"/>
    <x v="10"/>
    <n v="478"/>
    <x v="2"/>
    <x v="0"/>
    <s v="USD"/>
    <n v="1349392033"/>
    <n v="1346800033"/>
    <b v="0"/>
    <x v="19"/>
    <b v="0"/>
    <s v="games/video games"/>
    <n v="10"/>
    <n v="21.73"/>
    <x v="6"/>
    <x v="17"/>
    <x v="2135"/>
    <d v="2012-10-04T23:07:13"/>
    <x v="5"/>
  </r>
  <r>
    <n v="2136"/>
    <s v="Dark Paradise"/>
    <x v="2134"/>
    <x v="58"/>
    <n v="47.69"/>
    <x v="2"/>
    <x v="0"/>
    <s v="USD"/>
    <n v="1382184786"/>
    <n v="1379592786"/>
    <b v="0"/>
    <x v="80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x v="2135"/>
    <x v="63"/>
    <n v="14203"/>
    <x v="2"/>
    <x v="5"/>
    <s v="CAD"/>
    <n v="1417804229"/>
    <n v="1415212229"/>
    <b v="0"/>
    <x v="408"/>
    <b v="0"/>
    <s v="games/video games"/>
    <n v="28"/>
    <n v="26.6"/>
    <x v="6"/>
    <x v="17"/>
    <x v="2137"/>
    <d v="2014-12-05T18:30:29"/>
    <x v="3"/>
  </r>
  <r>
    <n v="2138"/>
    <s v="Tales Of Tameria - Dawning Light"/>
    <x v="2136"/>
    <x v="28"/>
    <n v="128"/>
    <x v="2"/>
    <x v="1"/>
    <s v="GBP"/>
    <n v="1383959939"/>
    <n v="1381364339"/>
    <b v="0"/>
    <x v="8"/>
    <b v="0"/>
    <s v="games/video games"/>
    <n v="13"/>
    <n v="10.67"/>
    <x v="6"/>
    <x v="17"/>
    <x v="2138"/>
    <d v="2013-11-09T01:18:59"/>
    <x v="4"/>
  </r>
  <r>
    <n v="2139"/>
    <s v="Manorkept"/>
    <x v="2137"/>
    <x v="11"/>
    <n v="1626"/>
    <x v="2"/>
    <x v="0"/>
    <s v="USD"/>
    <n v="1478196008"/>
    <n v="1475604008"/>
    <b v="0"/>
    <x v="6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x v="2138"/>
    <x v="69"/>
    <n v="560"/>
    <x v="2"/>
    <x v="0"/>
    <s v="USD"/>
    <n v="1357934424"/>
    <n v="1355342424"/>
    <b v="0"/>
    <x v="202"/>
    <b v="0"/>
    <s v="games/video games"/>
    <n v="0"/>
    <n v="50.91"/>
    <x v="6"/>
    <x v="17"/>
    <x v="2140"/>
    <d v="2013-01-11T20:00:24"/>
    <x v="5"/>
  </r>
  <r>
    <n v="2141"/>
    <s v="King of Consoles"/>
    <x v="2139"/>
    <x v="36"/>
    <n v="0"/>
    <x v="2"/>
    <x v="0"/>
    <s v="USD"/>
    <n v="1415947159"/>
    <n v="1413351559"/>
    <b v="0"/>
    <x v="78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x v="2140"/>
    <x v="124"/>
    <n v="601"/>
    <x v="2"/>
    <x v="12"/>
    <s v="EUR"/>
    <n v="1451494210"/>
    <n v="1449075010"/>
    <b v="0"/>
    <x v="8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x v="2141"/>
    <x v="13"/>
    <n v="225"/>
    <x v="2"/>
    <x v="0"/>
    <s v="USD"/>
    <n v="1279738800"/>
    <n v="1275599812"/>
    <b v="0"/>
    <x v="81"/>
    <b v="0"/>
    <s v="games/video games"/>
    <n v="11"/>
    <n v="45"/>
    <x v="6"/>
    <x v="17"/>
    <x v="2143"/>
    <d v="2010-07-21T19:00:00"/>
    <x v="7"/>
  </r>
  <r>
    <n v="2144"/>
    <s v="Project Starborn"/>
    <x v="2142"/>
    <x v="322"/>
    <n v="607"/>
    <x v="2"/>
    <x v="0"/>
    <s v="USD"/>
    <n v="1379164040"/>
    <n v="1376399240"/>
    <b v="0"/>
    <x v="5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x v="2143"/>
    <x v="36"/>
    <n v="4565"/>
    <x v="2"/>
    <x v="0"/>
    <s v="USD"/>
    <n v="1385534514"/>
    <n v="1382938914"/>
    <b v="0"/>
    <x v="30"/>
    <b v="0"/>
    <s v="games/video games"/>
    <n v="30"/>
    <n v="51.29"/>
    <x v="6"/>
    <x v="17"/>
    <x v="2145"/>
    <d v="2013-11-27T06:41:54"/>
    <x v="4"/>
  </r>
  <r>
    <n v="2146"/>
    <s v="Nanaue eSports"/>
    <x v="2144"/>
    <x v="10"/>
    <n v="1"/>
    <x v="2"/>
    <x v="0"/>
    <s v="USD"/>
    <n v="1455207510"/>
    <n v="1453997910"/>
    <b v="0"/>
    <x v="29"/>
    <b v="0"/>
    <s v="games/video games"/>
    <n v="0"/>
    <n v="1"/>
    <x v="6"/>
    <x v="17"/>
    <x v="2146"/>
    <d v="2016-02-11T16:18:30"/>
    <x v="2"/>
  </r>
  <r>
    <n v="2147"/>
    <s v="Johnny Rocketfingers 3"/>
    <x v="2145"/>
    <x v="303"/>
    <n v="2716"/>
    <x v="2"/>
    <x v="0"/>
    <s v="USD"/>
    <n v="1416125148"/>
    <n v="1413356748"/>
    <b v="0"/>
    <x v="165"/>
    <b v="0"/>
    <s v="games/video games"/>
    <n v="1"/>
    <n v="49.38"/>
    <x v="6"/>
    <x v="17"/>
    <x v="2147"/>
    <d v="2014-11-16T08:05:48"/>
    <x v="3"/>
  </r>
  <r>
    <n v="2148"/>
    <s v="ZomBlock's"/>
    <x v="2146"/>
    <x v="213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  <x v="0"/>
  </r>
  <r>
    <n v="2149"/>
    <s v="Project Gert on Xbox Live "/>
    <x v="2147"/>
    <x v="13"/>
    <n v="0"/>
    <x v="2"/>
    <x v="0"/>
    <s v="USD"/>
    <n v="1280534400"/>
    <n v="1277512556"/>
    <b v="0"/>
    <x v="78"/>
    <b v="0"/>
    <s v="games/video games"/>
    <n v="0"/>
    <n v="0"/>
    <x v="6"/>
    <x v="17"/>
    <x v="2149"/>
    <d v="2010-07-31T00:00:00"/>
    <x v="7"/>
  </r>
  <r>
    <n v="2150"/>
    <s v="The Unknown Door"/>
    <x v="2148"/>
    <x v="63"/>
    <n v="405"/>
    <x v="2"/>
    <x v="10"/>
    <s v="NOK"/>
    <n v="1468392599"/>
    <n v="1465800599"/>
    <b v="0"/>
    <x v="80"/>
    <b v="0"/>
    <s v="games/video games"/>
    <n v="1"/>
    <n v="101.25"/>
    <x v="6"/>
    <x v="17"/>
    <x v="2150"/>
    <d v="2016-07-13T06:49:59"/>
    <x v="2"/>
  </r>
  <r>
    <n v="2151"/>
    <s v="Handee Job for PS4 Gets on Shark Tank"/>
    <x v="2149"/>
    <x v="101"/>
    <n v="118"/>
    <x v="2"/>
    <x v="0"/>
    <s v="USD"/>
    <n v="1467231614"/>
    <n v="1464639614"/>
    <b v="0"/>
    <x v="79"/>
    <b v="0"/>
    <s v="games/video games"/>
    <n v="0"/>
    <n v="19.670000000000002"/>
    <x v="6"/>
    <x v="17"/>
    <x v="2151"/>
    <d v="2016-06-29T20:20:14"/>
    <x v="2"/>
  </r>
  <r>
    <n v="2152"/>
    <s v="Space Shooter RPG+"/>
    <x v="2150"/>
    <x v="11"/>
    <n v="50"/>
    <x v="2"/>
    <x v="0"/>
    <s v="USD"/>
    <n v="1394909909"/>
    <n v="1392321509"/>
    <b v="0"/>
    <x v="80"/>
    <b v="0"/>
    <s v="games/video games"/>
    <n v="0"/>
    <n v="12.5"/>
    <x v="6"/>
    <x v="17"/>
    <x v="2152"/>
    <d v="2014-03-15T18:58:29"/>
    <x v="3"/>
  </r>
  <r>
    <n v="2153"/>
    <s v="It's The GOD Complex"/>
    <x v="2151"/>
    <x v="323"/>
    <n v="34"/>
    <x v="2"/>
    <x v="0"/>
    <s v="USD"/>
    <n v="1420876740"/>
    <n v="1417470718"/>
    <b v="0"/>
    <x v="80"/>
    <b v="0"/>
    <s v="games/video games"/>
    <n v="0"/>
    <n v="8.5"/>
    <x v="6"/>
    <x v="17"/>
    <x v="2153"/>
    <d v="2015-01-10T07:59:00"/>
    <x v="3"/>
  </r>
  <r>
    <n v="2154"/>
    <s v="Demigods - Rise of the Children - Part 1 (Design)"/>
    <x v="2152"/>
    <x v="49"/>
    <n v="2"/>
    <x v="2"/>
    <x v="0"/>
    <s v="USD"/>
    <n v="1390921827"/>
    <n v="1389193827"/>
    <b v="0"/>
    <x v="84"/>
    <b v="0"/>
    <s v="games/video games"/>
    <n v="1"/>
    <n v="1"/>
    <x v="6"/>
    <x v="17"/>
    <x v="2154"/>
    <d v="2014-01-28T15:10:27"/>
    <x v="3"/>
  </r>
  <r>
    <n v="2155"/>
    <s v="VoxelMaze"/>
    <x v="2153"/>
    <x v="10"/>
    <n v="115"/>
    <x v="2"/>
    <x v="1"/>
    <s v="GBP"/>
    <n v="1459443385"/>
    <n v="1456854985"/>
    <b v="0"/>
    <x v="81"/>
    <b v="0"/>
    <s v="games/video games"/>
    <n v="2"/>
    <n v="23"/>
    <x v="6"/>
    <x v="17"/>
    <x v="2155"/>
    <d v="2016-03-31T16:56:25"/>
    <x v="2"/>
  </r>
  <r>
    <n v="2156"/>
    <s v="Beyond Black Space"/>
    <x v="2154"/>
    <x v="324"/>
    <n v="1493"/>
    <x v="2"/>
    <x v="0"/>
    <s v="USD"/>
    <n v="1379363406"/>
    <n v="1375475406"/>
    <b v="0"/>
    <x v="183"/>
    <b v="0"/>
    <s v="games/video games"/>
    <n v="3"/>
    <n v="17.989999999999998"/>
    <x v="6"/>
    <x v="17"/>
    <x v="2156"/>
    <d v="2013-09-16T20:30:06"/>
    <x v="4"/>
  </r>
  <r>
    <n v="2157"/>
    <s v="Nin"/>
    <x v="2155"/>
    <x v="96"/>
    <n v="21144"/>
    <x v="2"/>
    <x v="0"/>
    <s v="USD"/>
    <n v="1482479940"/>
    <n v="1479684783"/>
    <b v="0"/>
    <x v="7"/>
    <b v="0"/>
    <s v="games/video games"/>
    <n v="28"/>
    <n v="370.95"/>
    <x v="6"/>
    <x v="17"/>
    <x v="2157"/>
    <d v="2016-12-23T07:59:00"/>
    <x v="2"/>
  </r>
  <r>
    <n v="2158"/>
    <s v="PerfectGolf"/>
    <x v="2156"/>
    <x v="82"/>
    <n v="19770.11"/>
    <x v="2"/>
    <x v="0"/>
    <s v="USD"/>
    <n v="1360009774"/>
    <n v="1356121774"/>
    <b v="0"/>
    <x v="409"/>
    <b v="0"/>
    <s v="games/video games"/>
    <n v="7"/>
    <n v="63.57"/>
    <x v="6"/>
    <x v="17"/>
    <x v="2158"/>
    <d v="2013-02-04T20:29:34"/>
    <x v="5"/>
  </r>
  <r>
    <n v="2159"/>
    <s v="DeadRealm RPG Series for Android and iOS"/>
    <x v="2157"/>
    <x v="172"/>
    <n v="26"/>
    <x v="2"/>
    <x v="0"/>
    <s v="USD"/>
    <n v="1310837574"/>
    <n v="1308245574"/>
    <b v="0"/>
    <x v="84"/>
    <b v="0"/>
    <s v="games/video games"/>
    <n v="1"/>
    <n v="13"/>
    <x v="6"/>
    <x v="17"/>
    <x v="2159"/>
    <d v="2011-07-16T17:32:54"/>
    <x v="6"/>
  </r>
  <r>
    <n v="2160"/>
    <s v="Army vs Aliens - Currently in Alpha"/>
    <x v="2158"/>
    <x v="3"/>
    <n v="85"/>
    <x v="2"/>
    <x v="0"/>
    <s v="USD"/>
    <n v="1337447105"/>
    <n v="1334855105"/>
    <b v="0"/>
    <x v="38"/>
    <b v="0"/>
    <s v="games/video games"/>
    <n v="1"/>
    <n v="5.31"/>
    <x v="6"/>
    <x v="17"/>
    <x v="2160"/>
    <d v="2012-05-19T17:05:05"/>
    <x v="5"/>
  </r>
  <r>
    <n v="2161"/>
    <s v="CallMeGhost DEBUT ALBUM preorder!"/>
    <x v="2159"/>
    <x v="44"/>
    <n v="463"/>
    <x v="0"/>
    <x v="0"/>
    <s v="USD"/>
    <n v="1443040059"/>
    <n v="1440448059"/>
    <b v="0"/>
    <x v="62"/>
    <b v="1"/>
    <s v="music/rock"/>
    <n v="116"/>
    <n v="35.619999999999997"/>
    <x v="4"/>
    <x v="11"/>
    <x v="2161"/>
    <d v="2015-09-23T20:27:39"/>
    <x v="0"/>
  </r>
  <r>
    <n v="2162"/>
    <s v="&quot;Then &amp; Now&quot;"/>
    <x v="2160"/>
    <x v="37"/>
    <n v="5052"/>
    <x v="0"/>
    <x v="0"/>
    <s v="USD"/>
    <n v="1406226191"/>
    <n v="1403547791"/>
    <b v="0"/>
    <x v="6"/>
    <b v="1"/>
    <s v="music/rock"/>
    <n v="112"/>
    <n v="87.1"/>
    <x v="4"/>
    <x v="11"/>
    <x v="2162"/>
    <d v="2014-07-24T18:23:11"/>
    <x v="3"/>
  </r>
  <r>
    <n v="2163"/>
    <s v="Help MONGREL record our new cd !"/>
    <x v="2161"/>
    <x v="30"/>
    <n v="3305"/>
    <x v="0"/>
    <x v="0"/>
    <s v="USD"/>
    <n v="1433735400"/>
    <n v="1429306520"/>
    <b v="0"/>
    <x v="34"/>
    <b v="1"/>
    <s v="music/rock"/>
    <n v="132"/>
    <n v="75.11"/>
    <x v="4"/>
    <x v="11"/>
    <x v="2163"/>
    <d v="2015-06-08T03:50:00"/>
    <x v="0"/>
  </r>
  <r>
    <n v="2164"/>
    <s v="Rosaline debut record"/>
    <x v="2162"/>
    <x v="62"/>
    <n v="5645"/>
    <x v="0"/>
    <x v="0"/>
    <s v="USD"/>
    <n v="1466827140"/>
    <n v="1464196414"/>
    <b v="0"/>
    <x v="183"/>
    <b v="1"/>
    <s v="music/rock"/>
    <n v="103"/>
    <n v="68.010000000000005"/>
    <x v="4"/>
    <x v="11"/>
    <x v="2164"/>
    <d v="2016-06-25T03:59:00"/>
    <x v="2"/>
  </r>
  <r>
    <n v="2165"/>
    <s v="Le Temps Nous Est ComtÃ©"/>
    <x v="2163"/>
    <x v="30"/>
    <n v="3466"/>
    <x v="0"/>
    <x v="6"/>
    <s v="EUR"/>
    <n v="1460127635"/>
    <n v="1457539235"/>
    <b v="0"/>
    <x v="27"/>
    <b v="1"/>
    <s v="music/rock"/>
    <n v="139"/>
    <n v="29.62"/>
    <x v="4"/>
    <x v="11"/>
    <x v="2165"/>
    <d v="2016-04-08T15:00:35"/>
    <x v="2"/>
  </r>
  <r>
    <n v="2166"/>
    <s v="Johnny Rock &amp; Friends: For The Record"/>
    <x v="2164"/>
    <x v="13"/>
    <n v="2932"/>
    <x v="0"/>
    <x v="0"/>
    <s v="USD"/>
    <n v="1417813618"/>
    <n v="1413922018"/>
    <b v="0"/>
    <x v="58"/>
    <b v="1"/>
    <s v="music/rock"/>
    <n v="147"/>
    <n v="91.63"/>
    <x v="4"/>
    <x v="11"/>
    <x v="2166"/>
    <d v="2014-12-05T21:06:58"/>
    <x v="3"/>
  </r>
  <r>
    <n v="2167"/>
    <s v="Planes and Planets needs to get their EP finished!!"/>
    <x v="2165"/>
    <x v="325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  <x v="5"/>
  </r>
  <r>
    <n v="2168"/>
    <s v="PIZAZZ: Pigeons Playing Ping Pong's New Album"/>
    <x v="2166"/>
    <x v="102"/>
    <n v="21884.69"/>
    <x v="0"/>
    <x v="0"/>
    <s v="USD"/>
    <n v="1486702800"/>
    <n v="1484058261"/>
    <b v="0"/>
    <x v="158"/>
    <b v="1"/>
    <s v="music/rock"/>
    <n v="122"/>
    <n v="64.37"/>
    <x v="4"/>
    <x v="11"/>
    <x v="2168"/>
    <d v="2017-02-10T05:00:00"/>
    <x v="1"/>
  </r>
  <r>
    <n v="2169"/>
    <s v="Pedals and Effects Arena Corner"/>
    <x v="2167"/>
    <x v="326"/>
    <n v="153"/>
    <x v="0"/>
    <x v="0"/>
    <s v="USD"/>
    <n v="1488473351"/>
    <n v="1488214151"/>
    <b v="0"/>
    <x v="63"/>
    <b v="1"/>
    <s v="music/rock"/>
    <n v="100"/>
    <n v="21.86"/>
    <x v="4"/>
    <x v="11"/>
    <x v="2169"/>
    <d v="2017-03-02T16:49:11"/>
    <x v="1"/>
  </r>
  <r>
    <n v="2170"/>
    <s v="STETSON'S NEW EP"/>
    <x v="2168"/>
    <x v="18"/>
    <n v="633"/>
    <x v="0"/>
    <x v="0"/>
    <s v="USD"/>
    <n v="1440266422"/>
    <n v="1436810422"/>
    <b v="0"/>
    <x v="10"/>
    <b v="1"/>
    <s v="music/rock"/>
    <n v="181"/>
    <n v="33.32"/>
    <x v="4"/>
    <x v="11"/>
    <x v="2170"/>
    <d v="2015-08-22T18:00:22"/>
    <x v="0"/>
  </r>
  <r>
    <n v="2171"/>
    <s v="Brainspoonâ€™s New Record"/>
    <x v="2169"/>
    <x v="23"/>
    <n v="4243"/>
    <x v="0"/>
    <x v="0"/>
    <s v="USD"/>
    <n v="1434949200"/>
    <n v="1431903495"/>
    <b v="0"/>
    <x v="5"/>
    <b v="1"/>
    <s v="music/rock"/>
    <n v="106"/>
    <n v="90.28"/>
    <x v="4"/>
    <x v="11"/>
    <x v="2171"/>
    <d v="2015-06-22T05:00:00"/>
    <x v="0"/>
  </r>
  <r>
    <n v="2172"/>
    <s v="Hollow point 9, Sins Of Yesterday CD"/>
    <x v="2170"/>
    <x v="28"/>
    <n v="1000"/>
    <x v="0"/>
    <x v="0"/>
    <s v="USD"/>
    <n v="1429365320"/>
    <n v="1426773320"/>
    <b v="0"/>
    <x v="62"/>
    <b v="1"/>
    <s v="music/rock"/>
    <n v="100"/>
    <n v="76.92"/>
    <x v="4"/>
    <x v="11"/>
    <x v="2172"/>
    <d v="2015-04-18T13:55:20"/>
    <x v="0"/>
  </r>
  <r>
    <n v="2173"/>
    <s v="Brother K's first full length album, One Eyed King"/>
    <x v="2171"/>
    <x v="285"/>
    <n v="5331"/>
    <x v="0"/>
    <x v="0"/>
    <s v="USD"/>
    <n v="1378785540"/>
    <n v="1376066243"/>
    <b v="0"/>
    <x v="240"/>
    <b v="1"/>
    <s v="music/rock"/>
    <n v="127"/>
    <n v="59.23"/>
    <x v="4"/>
    <x v="11"/>
    <x v="2173"/>
    <d v="2013-09-10T03:59:00"/>
    <x v="4"/>
  </r>
  <r>
    <n v="2174"/>
    <s v="Chivo Funge and the Extensions"/>
    <x v="2172"/>
    <x v="23"/>
    <n v="4119"/>
    <x v="0"/>
    <x v="1"/>
    <s v="GBP"/>
    <n v="1462453307"/>
    <n v="1459861307"/>
    <b v="0"/>
    <x v="287"/>
    <b v="1"/>
    <s v="music/rock"/>
    <n v="103"/>
    <n v="65.38"/>
    <x v="4"/>
    <x v="11"/>
    <x v="2174"/>
    <d v="2016-05-05T13:01:47"/>
    <x v="2"/>
  </r>
  <r>
    <n v="2175"/>
    <s v="Repulsur's First Record"/>
    <x v="2173"/>
    <x v="176"/>
    <n v="1750"/>
    <x v="0"/>
    <x v="0"/>
    <s v="USD"/>
    <n v="1469059986"/>
    <n v="1468455186"/>
    <b v="0"/>
    <x v="55"/>
    <b v="1"/>
    <s v="music/rock"/>
    <n v="250"/>
    <n v="67.31"/>
    <x v="4"/>
    <x v="11"/>
    <x v="2175"/>
    <d v="2016-07-21T00:13:06"/>
    <x v="2"/>
  </r>
  <r>
    <n v="2176"/>
    <s v="Mike Farley Band - New Album!"/>
    <x v="2174"/>
    <x v="10"/>
    <n v="6301"/>
    <x v="0"/>
    <x v="0"/>
    <s v="USD"/>
    <n v="1430579509"/>
    <n v="1427987509"/>
    <b v="0"/>
    <x v="26"/>
    <b v="1"/>
    <s v="music/rock"/>
    <n v="126"/>
    <n v="88.75"/>
    <x v="4"/>
    <x v="11"/>
    <x v="2176"/>
    <d v="2015-05-02T15:11:49"/>
    <x v="0"/>
  </r>
  <r>
    <n v="2177"/>
    <s v="Nobody Rides For Free ~ Stone Horse"/>
    <x v="2175"/>
    <x v="30"/>
    <n v="2503"/>
    <x v="0"/>
    <x v="0"/>
    <s v="USD"/>
    <n v="1465192867"/>
    <n v="1463032867"/>
    <b v="0"/>
    <x v="44"/>
    <b v="1"/>
    <s v="music/rock"/>
    <n v="100"/>
    <n v="65.87"/>
    <x v="4"/>
    <x v="11"/>
    <x v="2177"/>
    <d v="2016-06-06T06:01:07"/>
    <x v="2"/>
  </r>
  <r>
    <n v="2178"/>
    <s v="The Letter Black - New Record"/>
    <x v="2176"/>
    <x v="31"/>
    <n v="34660"/>
    <x v="0"/>
    <x v="0"/>
    <s v="USD"/>
    <n v="1484752597"/>
    <n v="1482160597"/>
    <b v="0"/>
    <x v="410"/>
    <b v="1"/>
    <s v="music/rock"/>
    <n v="139"/>
    <n v="40.35"/>
    <x v="4"/>
    <x v="11"/>
    <x v="2178"/>
    <d v="2017-01-18T15:16:37"/>
    <x v="2"/>
  </r>
  <r>
    <n v="2179"/>
    <s v="Woodhouse EP"/>
    <x v="2177"/>
    <x v="28"/>
    <n v="1614"/>
    <x v="0"/>
    <x v="0"/>
    <s v="USD"/>
    <n v="1428725192"/>
    <n v="1426133192"/>
    <b v="0"/>
    <x v="64"/>
    <b v="1"/>
    <s v="music/rock"/>
    <n v="161"/>
    <n v="76.86"/>
    <x v="4"/>
    <x v="11"/>
    <x v="2179"/>
    <d v="2015-04-11T04:06:32"/>
    <x v="0"/>
  </r>
  <r>
    <n v="2180"/>
    <s v="FOUR STAR MARY &quot;PIECES&quot;"/>
    <x v="2178"/>
    <x v="10"/>
    <n v="5359.21"/>
    <x v="0"/>
    <x v="0"/>
    <s v="USD"/>
    <n v="1447434268"/>
    <n v="1443801868"/>
    <b v="0"/>
    <x v="76"/>
    <b v="1"/>
    <s v="music/rock"/>
    <n v="107"/>
    <n v="68.709999999999994"/>
    <x v="4"/>
    <x v="11"/>
    <x v="2180"/>
    <d v="2015-11-13T17:04:28"/>
    <x v="0"/>
  </r>
  <r>
    <n v="2181"/>
    <s v="Broken Contract Rulebook Relaunch"/>
    <x v="2179"/>
    <x v="13"/>
    <n v="3062"/>
    <x v="0"/>
    <x v="0"/>
    <s v="USD"/>
    <n v="1487635653"/>
    <n v="1486426053"/>
    <b v="0"/>
    <x v="28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x v="2180"/>
    <x v="9"/>
    <n v="15725"/>
    <x v="0"/>
    <x v="5"/>
    <s v="CAD"/>
    <n v="1412285825"/>
    <n v="1409261825"/>
    <b v="0"/>
    <x v="289"/>
    <b v="1"/>
    <s v="games/tabletop games"/>
    <n v="524"/>
    <n v="44.17"/>
    <x v="6"/>
    <x v="32"/>
    <x v="2182"/>
    <d v="2014-10-02T21:37:05"/>
    <x v="3"/>
  </r>
  <r>
    <n v="2183"/>
    <s v="D12 Trap Dice + Trapped The Dice Game"/>
    <x v="2181"/>
    <x v="40"/>
    <n v="8807"/>
    <x v="0"/>
    <x v="0"/>
    <s v="USD"/>
    <n v="1486616400"/>
    <n v="1484037977"/>
    <b v="0"/>
    <x v="411"/>
    <b v="1"/>
    <s v="games/tabletop games"/>
    <n v="489"/>
    <n v="31.57"/>
    <x v="6"/>
    <x v="32"/>
    <x v="2183"/>
    <d v="2017-02-09T05:00:00"/>
    <x v="1"/>
  </r>
  <r>
    <n v="2184"/>
    <s v="Liguria"/>
    <x v="2182"/>
    <x v="3"/>
    <n v="28474"/>
    <x v="0"/>
    <x v="0"/>
    <s v="USD"/>
    <n v="1453737600"/>
    <n v="1452530041"/>
    <b v="1"/>
    <x v="161"/>
    <b v="1"/>
    <s v="games/tabletop games"/>
    <n v="285"/>
    <n v="107.05"/>
    <x v="6"/>
    <x v="32"/>
    <x v="2184"/>
    <d v="2016-01-25T16:00:00"/>
    <x v="2"/>
  </r>
  <r>
    <n v="2185"/>
    <s v="Empire of the Dead: REQUIEM"/>
    <x v="2183"/>
    <x v="10"/>
    <n v="92848.5"/>
    <x v="0"/>
    <x v="1"/>
    <s v="GBP"/>
    <n v="1364286239"/>
    <n v="1360830239"/>
    <b v="0"/>
    <x v="412"/>
    <b v="1"/>
    <s v="games/tabletop games"/>
    <n v="1857"/>
    <n v="149.03"/>
    <x v="6"/>
    <x v="32"/>
    <x v="2185"/>
    <d v="2013-03-26T08:23:59"/>
    <x v="4"/>
  </r>
  <r>
    <n v="2186"/>
    <s v="Latitude 90Â° : The Origin"/>
    <x v="2184"/>
    <x v="22"/>
    <n v="21935"/>
    <x v="0"/>
    <x v="0"/>
    <s v="USD"/>
    <n v="1473213600"/>
    <n v="1470062743"/>
    <b v="0"/>
    <x v="413"/>
    <b v="1"/>
    <s v="games/tabletop games"/>
    <n v="110"/>
    <n v="55.96"/>
    <x v="6"/>
    <x v="32"/>
    <x v="2186"/>
    <d v="2016-09-07T02:00:00"/>
    <x v="2"/>
  </r>
  <r>
    <n v="2187"/>
    <s v="Tesla vs. Edison"/>
    <x v="2185"/>
    <x v="22"/>
    <n v="202928.5"/>
    <x v="0"/>
    <x v="0"/>
    <s v="USD"/>
    <n v="1428033540"/>
    <n v="1425531666"/>
    <b v="1"/>
    <x v="414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x v="2186"/>
    <x v="327"/>
    <n v="22645"/>
    <x v="0"/>
    <x v="2"/>
    <s v="AUD"/>
    <n v="1477414800"/>
    <n v="1474380241"/>
    <b v="0"/>
    <x v="415"/>
    <b v="1"/>
    <s v="games/tabletop games"/>
    <n v="412"/>
    <n v="44.06"/>
    <x v="6"/>
    <x v="32"/>
    <x v="2188"/>
    <d v="2016-10-25T17:00:00"/>
    <x v="2"/>
  </r>
  <r>
    <n v="2189"/>
    <s v="Odyssey: ARGONAUTS"/>
    <x v="2187"/>
    <x v="38"/>
    <n v="6039"/>
    <x v="0"/>
    <x v="1"/>
    <s v="GBP"/>
    <n v="1461276000"/>
    <n v="1460055300"/>
    <b v="0"/>
    <x v="106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x v="2188"/>
    <x v="266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x v="2189"/>
    <x v="47"/>
    <n v="898"/>
    <x v="0"/>
    <x v="1"/>
    <s v="GBP"/>
    <n v="1487102427"/>
    <n v="1486065627"/>
    <b v="0"/>
    <x v="20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x v="2190"/>
    <x v="14"/>
    <n v="129748.82"/>
    <x v="0"/>
    <x v="1"/>
    <s v="GBP"/>
    <n v="1481842800"/>
    <n v="1479414344"/>
    <b v="0"/>
    <x v="417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x v="2191"/>
    <x v="36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  <x v="2193"/>
    <d v="2016-11-21T04:59:00"/>
    <x v="2"/>
  </r>
  <r>
    <n v="2194"/>
    <s v="Monster Lab"/>
    <x v="2192"/>
    <x v="3"/>
    <n v="53737"/>
    <x v="0"/>
    <x v="0"/>
    <s v="USD"/>
    <n v="1459012290"/>
    <n v="1456423890"/>
    <b v="0"/>
    <x v="419"/>
    <b v="1"/>
    <s v="games/tabletop games"/>
    <n v="537"/>
    <n v="61.2"/>
    <x v="6"/>
    <x v="32"/>
    <x v="2194"/>
    <d v="2016-03-26T17:11:30"/>
    <x v="2"/>
  </r>
  <r>
    <n v="2195"/>
    <s v="Purgatoria: City of Angels"/>
    <x v="2193"/>
    <x v="210"/>
    <n v="5535"/>
    <x v="0"/>
    <x v="0"/>
    <s v="USD"/>
    <n v="1439317900"/>
    <n v="1436725900"/>
    <b v="0"/>
    <x v="248"/>
    <b v="1"/>
    <s v="games/tabletop games"/>
    <n v="120"/>
    <n v="48.13"/>
    <x v="6"/>
    <x v="32"/>
    <x v="2195"/>
    <d v="2015-08-11T18:31:40"/>
    <x v="0"/>
  </r>
  <r>
    <n v="2196"/>
    <s v="LACORSA Grand Prix Game (relaunch)"/>
    <x v="2194"/>
    <x v="32"/>
    <n v="15937"/>
    <x v="0"/>
    <x v="0"/>
    <s v="USD"/>
    <n v="1480662000"/>
    <n v="1478000502"/>
    <b v="0"/>
    <x v="302"/>
    <b v="1"/>
    <s v="games/tabletop games"/>
    <n v="114"/>
    <n v="68.11"/>
    <x v="6"/>
    <x v="32"/>
    <x v="2196"/>
    <d v="2016-12-02T07:00:00"/>
    <x v="2"/>
  </r>
  <r>
    <n v="2197"/>
    <s v="Trickerion - Legends of Illusion"/>
    <x v="2195"/>
    <x v="11"/>
    <n v="285309.33"/>
    <x v="0"/>
    <x v="0"/>
    <s v="USD"/>
    <n v="1425132059"/>
    <n v="1422540059"/>
    <b v="0"/>
    <x v="420"/>
    <b v="1"/>
    <s v="games/tabletop games"/>
    <n v="951"/>
    <n v="65.89"/>
    <x v="6"/>
    <x v="32"/>
    <x v="2197"/>
    <d v="2015-02-28T14:00:59"/>
    <x v="0"/>
  </r>
  <r>
    <n v="2198"/>
    <s v="Rivals: Masters of the Deep"/>
    <x v="2196"/>
    <x v="79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  <x v="2198"/>
    <d v="2015-11-14T13:20:00"/>
    <x v="0"/>
  </r>
  <r>
    <n v="2199"/>
    <s v="Decadolo. Flip it!"/>
    <x v="2197"/>
    <x v="7"/>
    <n v="13228"/>
    <x v="0"/>
    <x v="17"/>
    <s v="EUR"/>
    <n v="1444903198"/>
    <n v="1442311198"/>
    <b v="1"/>
    <x v="140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x v="2198"/>
    <x v="13"/>
    <n v="10843"/>
    <x v="0"/>
    <x v="1"/>
    <s v="GBP"/>
    <n v="1436151600"/>
    <n v="1433775668"/>
    <b v="0"/>
    <x v="40"/>
    <b v="1"/>
    <s v="games/tabletop games"/>
    <n v="542"/>
    <n v="41.23"/>
    <x v="6"/>
    <x v="32"/>
    <x v="2200"/>
    <d v="2015-07-06T03:00:00"/>
    <x v="0"/>
  </r>
  <r>
    <n v="2201"/>
    <s v="Superpowerless - Princess - Music Video"/>
    <x v="2199"/>
    <x v="252"/>
    <n v="420.99"/>
    <x v="0"/>
    <x v="1"/>
    <s v="GBP"/>
    <n v="1358367565"/>
    <n v="1357157965"/>
    <b v="0"/>
    <x v="33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x v="2200"/>
    <x v="23"/>
    <n v="28167.25"/>
    <x v="0"/>
    <x v="0"/>
    <s v="USD"/>
    <n v="1351801368"/>
    <n v="1349209368"/>
    <b v="0"/>
    <x v="422"/>
    <b v="1"/>
    <s v="music/electronic music"/>
    <n v="704"/>
    <n v="39.07"/>
    <x v="4"/>
    <x v="15"/>
    <x v="2202"/>
    <d v="2012-11-01T20:22:48"/>
    <x v="5"/>
  </r>
  <r>
    <n v="2203"/>
    <s v="Andy's iLL - The Invisible City"/>
    <x v="2201"/>
    <x v="13"/>
    <n v="2191"/>
    <x v="0"/>
    <x v="5"/>
    <s v="CAD"/>
    <n v="1443127082"/>
    <n v="1440535082"/>
    <b v="0"/>
    <x v="133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x v="2202"/>
    <x v="15"/>
    <n v="1993"/>
    <x v="0"/>
    <x v="0"/>
    <s v="USD"/>
    <n v="1362814119"/>
    <n v="1360222119"/>
    <b v="0"/>
    <x v="196"/>
    <b v="1"/>
    <s v="music/electronic music"/>
    <n v="133"/>
    <n v="27.3"/>
    <x v="4"/>
    <x v="15"/>
    <x v="2204"/>
    <d v="2013-03-09T07:28:39"/>
    <x v="4"/>
  </r>
  <r>
    <n v="2205"/>
    <s v="Lestat - Midnight Toll Video"/>
    <x v="2203"/>
    <x v="47"/>
    <n v="1140"/>
    <x v="0"/>
    <x v="0"/>
    <s v="USD"/>
    <n v="1338579789"/>
    <n v="1335987789"/>
    <b v="0"/>
    <x v="74"/>
    <b v="1"/>
    <s v="music/electronic music"/>
    <n v="152"/>
    <n v="42.22"/>
    <x v="4"/>
    <x v="15"/>
    <x v="2205"/>
    <d v="2012-06-01T19:43:09"/>
    <x v="5"/>
  </r>
  <r>
    <n v="2206"/>
    <s v="Arbor Oasis's First Album!"/>
    <x v="2204"/>
    <x v="184"/>
    <n v="1130"/>
    <x v="0"/>
    <x v="0"/>
    <s v="USD"/>
    <n v="1334556624"/>
    <n v="1333001424"/>
    <b v="0"/>
    <x v="69"/>
    <b v="1"/>
    <s v="music/electronic music"/>
    <n v="103"/>
    <n v="33.24"/>
    <x v="4"/>
    <x v="15"/>
    <x v="2206"/>
    <d v="2012-04-16T06:10:24"/>
    <x v="5"/>
  </r>
  <r>
    <n v="2207"/>
    <s v="Piece of Happy"/>
    <x v="2205"/>
    <x v="13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x v="2206"/>
    <x v="28"/>
    <n v="1016"/>
    <x v="0"/>
    <x v="0"/>
    <s v="USD"/>
    <n v="1333771200"/>
    <n v="1328649026"/>
    <b v="0"/>
    <x v="5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x v="2207"/>
    <x v="2"/>
    <n v="754"/>
    <x v="0"/>
    <x v="1"/>
    <s v="GBP"/>
    <n v="1397516400"/>
    <n v="1396524644"/>
    <b v="0"/>
    <x v="41"/>
    <b v="1"/>
    <s v="music/electronic music"/>
    <n v="151"/>
    <n v="50.27"/>
    <x v="4"/>
    <x v="15"/>
    <x v="2209"/>
    <d v="2014-04-14T23:00:00"/>
    <x v="3"/>
  </r>
  <r>
    <n v="2210"/>
    <s v="The Seshen's Debut Album Release"/>
    <x v="2208"/>
    <x v="23"/>
    <n v="4457"/>
    <x v="0"/>
    <x v="0"/>
    <s v="USD"/>
    <n v="1334424960"/>
    <n v="1329442510"/>
    <b v="0"/>
    <x v="250"/>
    <b v="1"/>
    <s v="music/electronic music"/>
    <n v="111"/>
    <n v="61.9"/>
    <x v="4"/>
    <x v="15"/>
    <x v="2210"/>
    <d v="2012-04-14T17:36:00"/>
    <x v="5"/>
  </r>
  <r>
    <n v="2211"/>
    <s v="Kickstart the Future (of Telefuture)"/>
    <x v="2209"/>
    <x v="30"/>
    <n v="4890"/>
    <x v="0"/>
    <x v="0"/>
    <s v="USD"/>
    <n v="1397113140"/>
    <n v="1395168625"/>
    <b v="0"/>
    <x v="148"/>
    <b v="1"/>
    <s v="music/electronic music"/>
    <n v="196"/>
    <n v="40.75"/>
    <x v="4"/>
    <x v="15"/>
    <x v="2211"/>
    <d v="2014-04-10T06:59:00"/>
    <x v="3"/>
  </r>
  <r>
    <n v="2212"/>
    <s v="Dragon's Eye Recordings: Label Relaunch"/>
    <x v="2210"/>
    <x v="12"/>
    <n v="6863"/>
    <x v="0"/>
    <x v="0"/>
    <s v="USD"/>
    <n v="1383526800"/>
    <n v="1380650177"/>
    <b v="0"/>
    <x v="252"/>
    <b v="1"/>
    <s v="music/electronic music"/>
    <n v="114"/>
    <n v="55.8"/>
    <x v="4"/>
    <x v="15"/>
    <x v="2212"/>
    <d v="2013-11-04T01:00:00"/>
    <x v="4"/>
  </r>
  <r>
    <n v="2213"/>
    <s v="WINTER WALK WITH ME ~ Hasenfang Album"/>
    <x v="2211"/>
    <x v="328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  <x v="0"/>
  </r>
  <r>
    <n v="2214"/>
    <s v="Spiff is ready to join the digital age!"/>
    <x v="2212"/>
    <x v="20"/>
    <n v="1755.01"/>
    <x v="0"/>
    <x v="0"/>
    <s v="USD"/>
    <n v="1391713248"/>
    <n v="1389121248"/>
    <b v="0"/>
    <x v="5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x v="2213"/>
    <x v="131"/>
    <n v="860"/>
    <x v="0"/>
    <x v="0"/>
    <s v="USD"/>
    <n v="1331621940"/>
    <n v="1329671572"/>
    <b v="0"/>
    <x v="51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x v="2214"/>
    <x v="43"/>
    <n v="317"/>
    <x v="0"/>
    <x v="0"/>
    <s v="USD"/>
    <n v="1437674545"/>
    <n v="1436464945"/>
    <b v="0"/>
    <x v="25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x v="2215"/>
    <x v="329"/>
    <n v="425"/>
    <x v="0"/>
    <x v="0"/>
    <s v="USD"/>
    <n v="1446451200"/>
    <n v="1445539113"/>
    <b v="0"/>
    <x v="82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x v="2216"/>
    <x v="13"/>
    <n v="2456.66"/>
    <x v="0"/>
    <x v="0"/>
    <s v="USD"/>
    <n v="1346198400"/>
    <n v="1344281383"/>
    <b v="0"/>
    <x v="88"/>
    <b v="1"/>
    <s v="music/electronic music"/>
    <n v="123"/>
    <n v="32.32"/>
    <x v="4"/>
    <x v="15"/>
    <x v="2218"/>
    <d v="2012-08-29T00:00:00"/>
    <x v="5"/>
  </r>
  <r>
    <n v="2219"/>
    <s v="Moments by eBurner"/>
    <x v="2217"/>
    <x v="28"/>
    <n v="1015"/>
    <x v="0"/>
    <x v="0"/>
    <s v="USD"/>
    <n v="1440004512"/>
    <n v="1437412512"/>
    <b v="0"/>
    <x v="10"/>
    <b v="1"/>
    <s v="music/electronic music"/>
    <n v="102"/>
    <n v="53.42"/>
    <x v="4"/>
    <x v="15"/>
    <x v="2219"/>
    <d v="2015-08-19T17:15:12"/>
    <x v="0"/>
  </r>
  <r>
    <n v="2220"/>
    <s v="Be Part of Darkpine's Debut EP"/>
    <x v="2218"/>
    <x v="8"/>
    <n v="3540"/>
    <x v="0"/>
    <x v="0"/>
    <s v="USD"/>
    <n v="1374888436"/>
    <n v="1372296436"/>
    <b v="0"/>
    <x v="50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x v="2219"/>
    <x v="51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  <x v="2221"/>
    <d v="2016-04-23T00:00:00"/>
    <x v="2"/>
  </r>
  <r>
    <n v="2222"/>
    <s v="Passing Shot: Dice Tennis Game"/>
    <x v="2220"/>
    <x v="2"/>
    <n v="813"/>
    <x v="0"/>
    <x v="0"/>
    <s v="USD"/>
    <n v="1327776847"/>
    <n v="1325184847"/>
    <b v="0"/>
    <x v="209"/>
    <b v="1"/>
    <s v="games/tabletop games"/>
    <n v="163"/>
    <n v="27.1"/>
    <x v="6"/>
    <x v="32"/>
    <x v="2222"/>
    <d v="2012-01-28T18:54:07"/>
    <x v="6"/>
  </r>
  <r>
    <n v="2223"/>
    <s v="M4 Collapsible Cardboard Scenery"/>
    <x v="2221"/>
    <x v="330"/>
    <n v="20631"/>
    <x v="0"/>
    <x v="5"/>
    <s v="CAD"/>
    <n v="1435418568"/>
    <n v="1432826568"/>
    <b v="0"/>
    <x v="61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x v="2222"/>
    <x v="3"/>
    <n v="24315"/>
    <x v="0"/>
    <x v="0"/>
    <s v="USD"/>
    <n v="1477767600"/>
    <n v="1475337675"/>
    <b v="0"/>
    <x v="228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x v="2223"/>
    <x v="223"/>
    <n v="198415.01"/>
    <x v="0"/>
    <x v="1"/>
    <s v="GBP"/>
    <n v="1411326015"/>
    <n v="1408734015"/>
    <b v="0"/>
    <x v="424"/>
    <b v="1"/>
    <s v="games/tabletop games"/>
    <n v="945"/>
    <n v="164.8"/>
    <x v="6"/>
    <x v="32"/>
    <x v="2225"/>
    <d v="2014-09-21T19:00:15"/>
    <x v="3"/>
  </r>
  <r>
    <n v="2226"/>
    <s v="Street Kings Boardgame"/>
    <x v="2224"/>
    <x v="102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x v="2225"/>
    <x v="93"/>
    <n v="20459"/>
    <x v="0"/>
    <x v="1"/>
    <s v="GBP"/>
    <n v="1384374155"/>
    <n v="1381778555"/>
    <b v="0"/>
    <x v="425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x v="2226"/>
    <x v="28"/>
    <n v="11744.9"/>
    <x v="0"/>
    <x v="12"/>
    <s v="EUR"/>
    <n v="1439707236"/>
    <n v="1437115236"/>
    <b v="0"/>
    <x v="296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x v="2227"/>
    <x v="331"/>
    <n v="13704.33"/>
    <x v="0"/>
    <x v="0"/>
    <s v="USD"/>
    <n v="1378180800"/>
    <n v="1375113391"/>
    <b v="0"/>
    <x v="380"/>
    <b v="1"/>
    <s v="games/tabletop games"/>
    <n v="171"/>
    <n v="25.43"/>
    <x v="6"/>
    <x v="32"/>
    <x v="2229"/>
    <d v="2013-09-03T04:00:00"/>
    <x v="4"/>
  </r>
  <r>
    <n v="2230"/>
    <s v="Little Dungeon: Turtle Rock"/>
    <x v="2228"/>
    <x v="0"/>
    <n v="10706"/>
    <x v="0"/>
    <x v="0"/>
    <s v="USD"/>
    <n v="1398460127"/>
    <n v="1395868127"/>
    <b v="0"/>
    <x v="156"/>
    <b v="1"/>
    <s v="games/tabletop games"/>
    <n v="126"/>
    <n v="21.5"/>
    <x v="6"/>
    <x v="32"/>
    <x v="2230"/>
    <d v="2014-04-25T21:08:47"/>
    <x v="3"/>
  </r>
  <r>
    <n v="2231"/>
    <s v="Kingdom"/>
    <x v="2229"/>
    <x v="30"/>
    <n v="30303.24"/>
    <x v="0"/>
    <x v="0"/>
    <s v="USD"/>
    <n v="1372136400"/>
    <n v="1369864301"/>
    <b v="0"/>
    <x v="426"/>
    <b v="1"/>
    <s v="games/tabletop games"/>
    <n v="1212"/>
    <n v="27.23"/>
    <x v="6"/>
    <x v="32"/>
    <x v="2231"/>
    <d v="2013-06-25T05:00:00"/>
    <x v="4"/>
  </r>
  <r>
    <n v="2232"/>
    <s v="Backstory Cards"/>
    <x v="2230"/>
    <x v="10"/>
    <n v="24790"/>
    <x v="0"/>
    <x v="0"/>
    <s v="USD"/>
    <n v="1405738800"/>
    <n v="1402945408"/>
    <b v="0"/>
    <x v="427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x v="2231"/>
    <x v="30"/>
    <n v="8301"/>
    <x v="0"/>
    <x v="1"/>
    <s v="GBP"/>
    <n v="1450051200"/>
    <n v="1448269539"/>
    <b v="0"/>
    <x v="428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x v="2232"/>
    <x v="213"/>
    <n v="1165"/>
    <x v="0"/>
    <x v="0"/>
    <s v="USD"/>
    <n v="1483645647"/>
    <n v="1481053647"/>
    <b v="0"/>
    <x v="33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x v="2233"/>
    <x v="93"/>
    <n v="19931"/>
    <x v="0"/>
    <x v="5"/>
    <s v="CAD"/>
    <n v="1427585511"/>
    <n v="1424997111"/>
    <b v="0"/>
    <x v="206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x v="2234"/>
    <x v="70"/>
    <n v="15039"/>
    <x v="0"/>
    <x v="0"/>
    <s v="USD"/>
    <n v="1454338123"/>
    <n v="1451746123"/>
    <b v="0"/>
    <x v="340"/>
    <b v="1"/>
    <s v="games/tabletop games"/>
    <n v="537"/>
    <n v="22.12"/>
    <x v="6"/>
    <x v="32"/>
    <x v="2236"/>
    <d v="2016-02-01T14:48:43"/>
    <x v="2"/>
  </r>
  <r>
    <n v="2237"/>
    <s v="Monster Mansion"/>
    <x v="2235"/>
    <x v="102"/>
    <n v="63527"/>
    <x v="0"/>
    <x v="0"/>
    <s v="USD"/>
    <n v="1415779140"/>
    <n v="1412294683"/>
    <b v="0"/>
    <x v="429"/>
    <b v="1"/>
    <s v="games/tabletop games"/>
    <n v="353"/>
    <n v="64.63"/>
    <x v="6"/>
    <x v="32"/>
    <x v="2237"/>
    <d v="2014-11-12T07:59:00"/>
    <x v="3"/>
  </r>
  <r>
    <n v="2238"/>
    <s v="28mm Fantasy Miniature range Feral Orcs!"/>
    <x v="2236"/>
    <x v="23"/>
    <n v="5496"/>
    <x v="0"/>
    <x v="12"/>
    <s v="EUR"/>
    <n v="1489157716"/>
    <n v="1486565716"/>
    <b v="0"/>
    <x v="1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x v="2237"/>
    <x v="31"/>
    <n v="32006.67"/>
    <x v="0"/>
    <x v="0"/>
    <s v="USD"/>
    <n v="1385870520"/>
    <n v="1382742014"/>
    <b v="0"/>
    <x v="374"/>
    <b v="1"/>
    <s v="games/tabletop games"/>
    <n v="128"/>
    <n v="75.13"/>
    <x v="6"/>
    <x v="32"/>
    <x v="2239"/>
    <d v="2013-12-01T04:02:00"/>
    <x v="4"/>
  </r>
  <r>
    <n v="2240"/>
    <s v="Dice Base 2: Vault - Case - Rolling Surface"/>
    <x v="2238"/>
    <x v="1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  <x v="2240"/>
    <d v="2016-04-22T19:49:04"/>
    <x v="2"/>
  </r>
  <r>
    <n v="2241"/>
    <s v="Savage Worlds Zombie Squad"/>
    <x v="2239"/>
    <x v="28"/>
    <n v="8064"/>
    <x v="0"/>
    <x v="1"/>
    <s v="GBP"/>
    <n v="1488484300"/>
    <n v="1485892300"/>
    <b v="0"/>
    <x v="430"/>
    <b v="1"/>
    <s v="games/tabletop games"/>
    <n v="806"/>
    <n v="49.47"/>
    <x v="6"/>
    <x v="32"/>
    <x v="2241"/>
    <d v="2017-03-02T19:51:40"/>
    <x v="1"/>
  </r>
  <r>
    <n v="2242"/>
    <s v="The Princess Bride Playing Cards from USPCC"/>
    <x v="2240"/>
    <x v="3"/>
    <n v="136009.76"/>
    <x v="0"/>
    <x v="0"/>
    <s v="USD"/>
    <n v="1385521320"/>
    <n v="1382449733"/>
    <b v="0"/>
    <x v="431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x v="2241"/>
    <x v="332"/>
    <n v="9302.5"/>
    <x v="0"/>
    <x v="0"/>
    <s v="USD"/>
    <n v="1489374000"/>
    <n v="1488823290"/>
    <b v="0"/>
    <x v="432"/>
    <b v="1"/>
    <s v="games/tabletop games"/>
    <n v="930250"/>
    <n v="4.57"/>
    <x v="6"/>
    <x v="32"/>
    <x v="2243"/>
    <d v="2017-03-13T03:00:00"/>
    <x v="1"/>
  </r>
  <r>
    <n v="2244"/>
    <s v="Warbands of the Cold North III"/>
    <x v="2242"/>
    <x v="10"/>
    <n v="18851"/>
    <x v="0"/>
    <x v="0"/>
    <s v="USD"/>
    <n v="1476649800"/>
    <n v="1475609946"/>
    <b v="0"/>
    <x v="126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x v="2243"/>
    <x v="23"/>
    <n v="105881"/>
    <x v="0"/>
    <x v="0"/>
    <s v="USD"/>
    <n v="1393005600"/>
    <n v="1390323617"/>
    <b v="0"/>
    <x v="433"/>
    <b v="1"/>
    <s v="games/tabletop games"/>
    <n v="2647"/>
    <n v="53.48"/>
    <x v="6"/>
    <x v="32"/>
    <x v="2245"/>
    <d v="2014-02-21T18:00:00"/>
    <x v="3"/>
  </r>
  <r>
    <n v="2246"/>
    <s v="The BESPOKE GEEK: Cosplay for Everyday"/>
    <x v="2244"/>
    <x v="30"/>
    <n v="2503"/>
    <x v="0"/>
    <x v="1"/>
    <s v="GBP"/>
    <n v="1441393210"/>
    <n v="1438801210"/>
    <b v="0"/>
    <x v="7"/>
    <b v="1"/>
    <s v="games/tabletop games"/>
    <n v="100"/>
    <n v="43.91"/>
    <x v="6"/>
    <x v="32"/>
    <x v="2246"/>
    <d v="2015-09-04T19:00:10"/>
    <x v="0"/>
  </r>
  <r>
    <n v="2247"/>
    <s v="Foragers"/>
    <x v="2245"/>
    <x v="17"/>
    <n v="19324"/>
    <x v="0"/>
    <x v="0"/>
    <s v="USD"/>
    <n v="1438185565"/>
    <n v="1436975965"/>
    <b v="0"/>
    <x v="434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x v="2246"/>
    <x v="39"/>
    <n v="7505"/>
    <x v="0"/>
    <x v="1"/>
    <s v="GBP"/>
    <n v="1481749278"/>
    <n v="1479157278"/>
    <b v="0"/>
    <x v="130"/>
    <b v="1"/>
    <s v="games/tabletop games"/>
    <n v="107"/>
    <n v="58.63"/>
    <x v="6"/>
    <x v="32"/>
    <x v="2248"/>
    <d v="2016-12-14T21:01:18"/>
    <x v="2"/>
  </r>
  <r>
    <n v="2249"/>
    <s v="Centurion: Legionaries of Rome"/>
    <x v="2247"/>
    <x v="8"/>
    <n v="5907"/>
    <x v="0"/>
    <x v="0"/>
    <s v="USD"/>
    <n v="1364917965"/>
    <n v="1362329565"/>
    <b v="0"/>
    <x v="387"/>
    <b v="1"/>
    <s v="games/tabletop games"/>
    <n v="169"/>
    <n v="32.82"/>
    <x v="6"/>
    <x v="32"/>
    <x v="2249"/>
    <d v="2013-04-02T15:52:45"/>
    <x v="4"/>
  </r>
  <r>
    <n v="2250"/>
    <s v="The Game Anywhere Table"/>
    <x v="2248"/>
    <x v="31"/>
    <n v="243778"/>
    <x v="0"/>
    <x v="0"/>
    <s v="USD"/>
    <n v="1480727273"/>
    <n v="1478131673"/>
    <b v="0"/>
    <x v="435"/>
    <b v="1"/>
    <s v="games/tabletop games"/>
    <n v="975"/>
    <n v="426.93"/>
    <x v="6"/>
    <x v="32"/>
    <x v="2250"/>
    <d v="2016-12-03T01:07:53"/>
    <x v="2"/>
  </r>
  <r>
    <n v="2251"/>
    <s v="Werewolf: Full Moon Expansion"/>
    <x v="2249"/>
    <x v="0"/>
    <n v="11428.19"/>
    <x v="0"/>
    <x v="0"/>
    <s v="USD"/>
    <n v="1408177077"/>
    <n v="1406362677"/>
    <b v="0"/>
    <x v="436"/>
    <b v="1"/>
    <s v="games/tabletop games"/>
    <n v="134"/>
    <n v="23.81"/>
    <x v="6"/>
    <x v="32"/>
    <x v="2251"/>
    <d v="2014-08-16T08:17:57"/>
    <x v="3"/>
  </r>
  <r>
    <n v="2252"/>
    <s v="Punkapocalyptic - Black Blood Children Band"/>
    <x v="2250"/>
    <x v="7"/>
    <n v="24505"/>
    <x v="0"/>
    <x v="3"/>
    <s v="EUR"/>
    <n v="1470469938"/>
    <n v="1469173938"/>
    <b v="0"/>
    <x v="437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x v="2251"/>
    <x v="6"/>
    <n v="9015"/>
    <x v="0"/>
    <x v="0"/>
    <s v="USD"/>
    <n v="1447862947"/>
    <n v="1445267347"/>
    <b v="0"/>
    <x v="87"/>
    <b v="1"/>
    <s v="games/tabletop games"/>
    <n v="113"/>
    <n v="107.32"/>
    <x v="6"/>
    <x v="32"/>
    <x v="2253"/>
    <d v="2015-11-18T16:09:07"/>
    <x v="0"/>
  </r>
  <r>
    <n v="2254"/>
    <s v="Green Couch Games Limited: FrogFlip!"/>
    <x v="2252"/>
    <x v="2"/>
    <n v="2299"/>
    <x v="0"/>
    <x v="0"/>
    <s v="USD"/>
    <n v="1485271968"/>
    <n v="1484667168"/>
    <b v="0"/>
    <x v="438"/>
    <b v="1"/>
    <s v="games/tabletop games"/>
    <n v="460"/>
    <n v="11.67"/>
    <x v="6"/>
    <x v="32"/>
    <x v="2254"/>
    <d v="2017-01-24T15:32:48"/>
    <x v="1"/>
  </r>
  <r>
    <n v="2255"/>
    <s v="Jumbo Jets - Jet Set Expansion Set #2"/>
    <x v="2253"/>
    <x v="333"/>
    <n v="11323"/>
    <x v="0"/>
    <x v="0"/>
    <s v="USD"/>
    <n v="1462661451"/>
    <n v="1460069451"/>
    <b v="0"/>
    <x v="197"/>
    <b v="1"/>
    <s v="games/tabletop games"/>
    <n v="287"/>
    <n v="41.78"/>
    <x v="6"/>
    <x v="32"/>
    <x v="2255"/>
    <d v="2016-05-07T22:50:51"/>
    <x v="2"/>
  </r>
  <r>
    <n v="2256"/>
    <s v="Bitcoin Empire"/>
    <x v="2254"/>
    <x v="334"/>
    <n v="1069"/>
    <x v="0"/>
    <x v="1"/>
    <s v="GBP"/>
    <n v="1479811846"/>
    <n v="1478602246"/>
    <b v="0"/>
    <x v="133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x v="2255"/>
    <x v="30"/>
    <n v="15903.5"/>
    <x v="0"/>
    <x v="1"/>
    <s v="GBP"/>
    <n v="1466377200"/>
    <n v="1463351329"/>
    <b v="0"/>
    <x v="39"/>
    <b v="1"/>
    <s v="games/tabletop games"/>
    <n v="636"/>
    <n v="94.1"/>
    <x v="6"/>
    <x v="32"/>
    <x v="2257"/>
    <d v="2016-06-19T23:00:00"/>
    <x v="2"/>
  </r>
  <r>
    <n v="2258"/>
    <s v="A Sundered World"/>
    <x v="2256"/>
    <x v="41"/>
    <n v="3223"/>
    <x v="0"/>
    <x v="0"/>
    <s v="USD"/>
    <n v="1434045687"/>
    <n v="1431453687"/>
    <b v="0"/>
    <x v="242"/>
    <b v="1"/>
    <s v="games/tabletop games"/>
    <n v="147"/>
    <n v="15.72"/>
    <x v="6"/>
    <x v="32"/>
    <x v="2258"/>
    <d v="2015-06-11T18:01:27"/>
    <x v="0"/>
  </r>
  <r>
    <n v="2259"/>
    <s v="The Second Breakfast"/>
    <x v="2257"/>
    <x v="28"/>
    <n v="18671"/>
    <x v="0"/>
    <x v="1"/>
    <s v="GBP"/>
    <n v="1481224736"/>
    <n v="1480360736"/>
    <b v="0"/>
    <x v="190"/>
    <b v="1"/>
    <s v="games/tabletop games"/>
    <n v="1867"/>
    <n v="90.64"/>
    <x v="6"/>
    <x v="32"/>
    <x v="2259"/>
    <d v="2016-12-08T19:18:56"/>
    <x v="2"/>
  </r>
  <r>
    <n v="2260"/>
    <s v="Cryptex Dice Vault"/>
    <x v="2258"/>
    <x v="30"/>
    <n v="8173"/>
    <x v="0"/>
    <x v="0"/>
    <s v="USD"/>
    <n v="1395876250"/>
    <n v="1393287850"/>
    <b v="0"/>
    <x v="87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x v="2259"/>
    <x v="28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x v="2260"/>
    <x v="126"/>
    <n v="5087"/>
    <x v="0"/>
    <x v="0"/>
    <s v="USD"/>
    <n v="1416268800"/>
    <n v="1413295358"/>
    <b v="0"/>
    <x v="331"/>
    <b v="1"/>
    <s v="games/tabletop games"/>
    <n v="154"/>
    <n v="28.1"/>
    <x v="6"/>
    <x v="32"/>
    <x v="2262"/>
    <d v="2014-11-18T00:00:00"/>
    <x v="3"/>
  </r>
  <r>
    <n v="2263"/>
    <s v="Corvus Corax Miniatures - Outcasts"/>
    <x v="2261"/>
    <x v="51"/>
    <n v="8666"/>
    <x v="0"/>
    <x v="11"/>
    <s v="SEK"/>
    <n v="1422734313"/>
    <n v="1420919913"/>
    <b v="0"/>
    <x v="65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x v="2262"/>
    <x v="12"/>
    <n v="10802"/>
    <x v="0"/>
    <x v="0"/>
    <s v="USD"/>
    <n v="1463972400"/>
    <n v="1462543114"/>
    <b v="0"/>
    <x v="440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x v="2263"/>
    <x v="48"/>
    <n v="597"/>
    <x v="0"/>
    <x v="1"/>
    <s v="GBP"/>
    <n v="1479846507"/>
    <n v="1479241707"/>
    <b v="0"/>
    <x v="57"/>
    <b v="1"/>
    <s v="games/tabletop games"/>
    <n v="299"/>
    <n v="35.119999999999997"/>
    <x v="6"/>
    <x v="32"/>
    <x v="2265"/>
    <d v="2016-11-22T20:28:27"/>
    <x v="2"/>
  </r>
  <r>
    <n v="2266"/>
    <s v="GOAT LORDS."/>
    <x v="2264"/>
    <x v="15"/>
    <n v="4804"/>
    <x v="0"/>
    <x v="0"/>
    <s v="USD"/>
    <n v="1461722400"/>
    <n v="1460235592"/>
    <b v="0"/>
    <x v="441"/>
    <b v="1"/>
    <s v="games/tabletop games"/>
    <n v="320"/>
    <n v="24.76"/>
    <x v="6"/>
    <x v="32"/>
    <x v="2266"/>
    <d v="2016-04-27T02:00:00"/>
    <x v="2"/>
  </r>
  <r>
    <n v="2267"/>
    <s v="Stones Dungeon Tiles"/>
    <x v="2265"/>
    <x v="22"/>
    <n v="76105"/>
    <x v="0"/>
    <x v="0"/>
    <s v="USD"/>
    <n v="1419123600"/>
    <n v="1416945297"/>
    <b v="0"/>
    <x v="442"/>
    <b v="1"/>
    <s v="games/tabletop games"/>
    <n v="381"/>
    <n v="188.38"/>
    <x v="6"/>
    <x v="32"/>
    <x v="2267"/>
    <d v="2014-12-21T01:00:00"/>
    <x v="3"/>
  </r>
  <r>
    <n v="2268"/>
    <s v="Chardonnay Go"/>
    <x v="2266"/>
    <x v="89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x v="2267"/>
    <x v="30"/>
    <n v="45041"/>
    <x v="0"/>
    <x v="0"/>
    <s v="USD"/>
    <n v="1488862800"/>
    <n v="1486745663"/>
    <b v="0"/>
    <x v="443"/>
    <b v="1"/>
    <s v="games/tabletop games"/>
    <n v="1802"/>
    <n v="49.93"/>
    <x v="6"/>
    <x v="32"/>
    <x v="2269"/>
    <d v="2017-03-07T05:00:00"/>
    <x v="1"/>
  </r>
  <r>
    <n v="2270"/>
    <s v="MCG Premium Sleeves &amp; Accessories"/>
    <x v="2268"/>
    <x v="31"/>
    <n v="180062"/>
    <x v="0"/>
    <x v="0"/>
    <s v="USD"/>
    <n v="1484085540"/>
    <n v="1482353513"/>
    <b v="0"/>
    <x v="444"/>
    <b v="1"/>
    <s v="games/tabletop games"/>
    <n v="720"/>
    <n v="107.82"/>
    <x v="6"/>
    <x v="32"/>
    <x v="2270"/>
    <d v="2017-01-10T21:59:00"/>
    <x v="2"/>
  </r>
  <r>
    <n v="2271"/>
    <s v="Man vs Meeple Season One Kickstarter"/>
    <x v="2269"/>
    <x v="22"/>
    <n v="56618"/>
    <x v="0"/>
    <x v="0"/>
    <s v="USD"/>
    <n v="1481328004"/>
    <n v="1478736004"/>
    <b v="0"/>
    <x v="445"/>
    <b v="1"/>
    <s v="games/tabletop games"/>
    <n v="283"/>
    <n v="42.63"/>
    <x v="6"/>
    <x v="32"/>
    <x v="2271"/>
    <d v="2016-12-10T00:00:04"/>
    <x v="2"/>
  </r>
  <r>
    <n v="2272"/>
    <s v="Pick the Lock"/>
    <x v="2270"/>
    <x v="28"/>
    <n v="13566"/>
    <x v="0"/>
    <x v="0"/>
    <s v="USD"/>
    <n v="1449506836"/>
    <n v="1446914836"/>
    <b v="0"/>
    <x v="446"/>
    <b v="1"/>
    <s v="games/tabletop games"/>
    <n v="1357"/>
    <n v="14.37"/>
    <x v="6"/>
    <x v="32"/>
    <x v="2272"/>
    <d v="2015-12-07T16:47:16"/>
    <x v="0"/>
  </r>
  <r>
    <n v="2273"/>
    <s v="Get Adler! Premium Edition"/>
    <x v="2271"/>
    <x v="3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x v="2272"/>
    <x v="30"/>
    <n v="2990"/>
    <x v="0"/>
    <x v="0"/>
    <s v="USD"/>
    <n v="1393156857"/>
    <n v="1390564857"/>
    <b v="0"/>
    <x v="221"/>
    <b v="1"/>
    <s v="games/tabletop games"/>
    <n v="120"/>
    <n v="30.2"/>
    <x v="6"/>
    <x v="32"/>
    <x v="2274"/>
    <d v="2014-02-23T12:00:57"/>
    <x v="3"/>
  </r>
  <r>
    <n v="2275"/>
    <s v="Samurai Dwarves (Korobokuru)"/>
    <x v="2273"/>
    <x v="81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x v="2274"/>
    <x v="335"/>
    <n v="4856"/>
    <x v="0"/>
    <x v="0"/>
    <s v="USD"/>
    <n v="1388936289"/>
    <n v="1386344289"/>
    <b v="0"/>
    <x v="11"/>
    <b v="1"/>
    <s v="games/tabletop games"/>
    <n v="106"/>
    <n v="64.75"/>
    <x v="6"/>
    <x v="32"/>
    <x v="2276"/>
    <d v="2014-01-05T15:38:09"/>
    <x v="4"/>
  </r>
  <r>
    <n v="2277"/>
    <s v="Police Precinct"/>
    <x v="2275"/>
    <x v="0"/>
    <n v="11992"/>
    <x v="0"/>
    <x v="0"/>
    <s v="USD"/>
    <n v="1330359423"/>
    <n v="1327767423"/>
    <b v="0"/>
    <x v="44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x v="2276"/>
    <x v="13"/>
    <n v="5414"/>
    <x v="0"/>
    <x v="13"/>
    <s v="EUR"/>
    <n v="1451861940"/>
    <n v="1448902867"/>
    <b v="0"/>
    <x v="332"/>
    <b v="1"/>
    <s v="games/tabletop games"/>
    <n v="271"/>
    <n v="53.08"/>
    <x v="6"/>
    <x v="32"/>
    <x v="2278"/>
    <d v="2016-01-03T22:59:00"/>
    <x v="0"/>
  </r>
  <r>
    <n v="2279"/>
    <s v="Zombie Apocalypse Geocaching"/>
    <x v="2277"/>
    <x v="28"/>
    <n v="1538"/>
    <x v="0"/>
    <x v="0"/>
    <s v="USD"/>
    <n v="1423022400"/>
    <n v="1421436099"/>
    <b v="0"/>
    <x v="58"/>
    <b v="1"/>
    <s v="games/tabletop games"/>
    <n v="154"/>
    <n v="48.06"/>
    <x v="6"/>
    <x v="32"/>
    <x v="2279"/>
    <d v="2015-02-04T04:00:00"/>
    <x v="0"/>
  </r>
  <r>
    <n v="2280"/>
    <s v="Song of Blades: Hammer and Forge"/>
    <x v="2278"/>
    <x v="336"/>
    <n v="39550.5"/>
    <x v="0"/>
    <x v="0"/>
    <s v="USD"/>
    <n v="1442501991"/>
    <n v="1439909991"/>
    <b v="0"/>
    <x v="436"/>
    <b v="1"/>
    <s v="games/tabletop games"/>
    <n v="404"/>
    <n v="82.4"/>
    <x v="6"/>
    <x v="32"/>
    <x v="2280"/>
    <d v="2015-09-17T14:59:51"/>
    <x v="0"/>
  </r>
  <r>
    <n v="2281"/>
    <s v="Lewis Robertson Band EP!"/>
    <x v="2279"/>
    <x v="43"/>
    <n v="555"/>
    <x v="0"/>
    <x v="0"/>
    <s v="USD"/>
    <n v="1311576600"/>
    <n v="1306219897"/>
    <b v="0"/>
    <x v="202"/>
    <b v="1"/>
    <s v="music/rock"/>
    <n v="185"/>
    <n v="50.45"/>
    <x v="4"/>
    <x v="11"/>
    <x v="2281"/>
    <d v="2011-07-25T06:50:00"/>
    <x v="6"/>
  </r>
  <r>
    <n v="2282"/>
    <s v="Sage King's Debut Album"/>
    <x v="2280"/>
    <x v="47"/>
    <n v="1390"/>
    <x v="0"/>
    <x v="0"/>
    <s v="USD"/>
    <n v="1452744686"/>
    <n v="1447560686"/>
    <b v="0"/>
    <x v="8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x v="2281"/>
    <x v="9"/>
    <n v="3025.66"/>
    <x v="0"/>
    <x v="0"/>
    <s v="USD"/>
    <n v="1336528804"/>
    <n v="1331348404"/>
    <b v="0"/>
    <x v="53"/>
    <b v="1"/>
    <s v="music/rock"/>
    <n v="101"/>
    <n v="63.03"/>
    <x v="4"/>
    <x v="11"/>
    <x v="2283"/>
    <d v="2012-05-09T02:00:04"/>
    <x v="5"/>
  </r>
  <r>
    <n v="2284"/>
    <s v="Make a record, write a song, take the Vinyl Skyway. "/>
    <x v="2282"/>
    <x v="12"/>
    <n v="6373.27"/>
    <x v="0"/>
    <x v="0"/>
    <s v="USD"/>
    <n v="1299902400"/>
    <n v="1297451245"/>
    <b v="0"/>
    <x v="211"/>
    <b v="1"/>
    <s v="music/rock"/>
    <n v="106"/>
    <n v="108.02"/>
    <x v="4"/>
    <x v="11"/>
    <x v="2284"/>
    <d v="2011-03-12T04:00:00"/>
    <x v="6"/>
  </r>
  <r>
    <n v="2285"/>
    <s v="Blue Sky Alert &amp; The Retro Rock Machine of Fun"/>
    <x v="2283"/>
    <x v="9"/>
    <n v="3641"/>
    <x v="0"/>
    <x v="0"/>
    <s v="USD"/>
    <n v="1340944043"/>
    <n v="1338352043"/>
    <b v="0"/>
    <x v="1"/>
    <b v="1"/>
    <s v="music/rock"/>
    <n v="121"/>
    <n v="46.09"/>
    <x v="4"/>
    <x v="11"/>
    <x v="2285"/>
    <d v="2012-06-29T04:27:23"/>
    <x v="5"/>
  </r>
  <r>
    <n v="2286"/>
    <s v="Arson In The Suburbs"/>
    <x v="2284"/>
    <x v="15"/>
    <n v="1501"/>
    <x v="0"/>
    <x v="0"/>
    <s v="USD"/>
    <n v="1378439940"/>
    <n v="1376003254"/>
    <b v="0"/>
    <x v="25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x v="2285"/>
    <x v="37"/>
    <n v="5398.99"/>
    <x v="0"/>
    <x v="0"/>
    <s v="USD"/>
    <n v="1403539260"/>
    <n v="1401724860"/>
    <b v="0"/>
    <x v="448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x v="2286"/>
    <x v="28"/>
    <n v="1001"/>
    <x v="0"/>
    <x v="0"/>
    <s v="USD"/>
    <n v="1340733600"/>
    <n v="1339098689"/>
    <b v="0"/>
    <x v="20"/>
    <b v="1"/>
    <s v="music/rock"/>
    <n v="100"/>
    <n v="40.04"/>
    <x v="4"/>
    <x v="11"/>
    <x v="2288"/>
    <d v="2012-06-26T18:00:00"/>
    <x v="5"/>
  </r>
  <r>
    <n v="2289"/>
    <s v="Blind Man Deaf Boy Tour!"/>
    <x v="2287"/>
    <x v="15"/>
    <n v="1611"/>
    <x v="0"/>
    <x v="0"/>
    <s v="USD"/>
    <n v="1386372120"/>
    <n v="1382659060"/>
    <b v="0"/>
    <x v="20"/>
    <b v="1"/>
    <s v="music/rock"/>
    <n v="107"/>
    <n v="64.44"/>
    <x v="4"/>
    <x v="11"/>
    <x v="2289"/>
    <d v="2013-12-06T23:22:00"/>
    <x v="4"/>
  </r>
  <r>
    <n v="2290"/>
    <s v="American Standard Needs to Release Their Debut EP"/>
    <x v="2288"/>
    <x v="15"/>
    <n v="1561"/>
    <x v="0"/>
    <x v="0"/>
    <s v="USD"/>
    <n v="1259686800"/>
    <n v="1252908330"/>
    <b v="0"/>
    <x v="60"/>
    <b v="1"/>
    <s v="music/rock"/>
    <n v="104"/>
    <n v="53.83"/>
    <x v="4"/>
    <x v="11"/>
    <x v="2290"/>
    <d v="2009-12-01T17:00:00"/>
    <x v="8"/>
  </r>
  <r>
    <n v="2291"/>
    <s v="Create thatwasthen's new album with them!"/>
    <x v="2289"/>
    <x v="30"/>
    <n v="4320"/>
    <x v="0"/>
    <x v="0"/>
    <s v="USD"/>
    <n v="1335153600"/>
    <n v="1332199618"/>
    <b v="0"/>
    <x v="68"/>
    <b v="1"/>
    <s v="music/rock"/>
    <n v="173"/>
    <n v="100.47"/>
    <x v="4"/>
    <x v="11"/>
    <x v="2291"/>
    <d v="2012-04-23T04:00:00"/>
    <x v="5"/>
  </r>
  <r>
    <n v="2292"/>
    <s v="BE A PART OF HISTORY!"/>
    <x v="2290"/>
    <x v="13"/>
    <n v="2145.0100000000002"/>
    <x v="0"/>
    <x v="0"/>
    <s v="USD"/>
    <n v="1334767476"/>
    <n v="1332175476"/>
    <b v="0"/>
    <x v="67"/>
    <b v="1"/>
    <s v="music/rock"/>
    <n v="107"/>
    <n v="46.63"/>
    <x v="4"/>
    <x v="11"/>
    <x v="2292"/>
    <d v="2012-04-18T16:44:36"/>
    <x v="5"/>
  </r>
  <r>
    <n v="2293"/>
    <s v="&quot;Hurt N' Wrong&quot; New Album Fundraiser!"/>
    <x v="2291"/>
    <x v="16"/>
    <n v="920"/>
    <x v="0"/>
    <x v="0"/>
    <s v="USD"/>
    <n v="1348545540"/>
    <n v="1346345999"/>
    <b v="0"/>
    <x v="74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x v="2292"/>
    <x v="10"/>
    <n v="7304.04"/>
    <x v="0"/>
    <x v="0"/>
    <s v="USD"/>
    <n v="1358702480"/>
    <n v="1356110480"/>
    <b v="0"/>
    <x v="300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x v="2293"/>
    <x v="38"/>
    <n v="1503"/>
    <x v="0"/>
    <x v="0"/>
    <s v="USD"/>
    <n v="1359240856"/>
    <n v="1356648856"/>
    <b v="0"/>
    <x v="69"/>
    <b v="1"/>
    <s v="music/rock"/>
    <n v="125"/>
    <n v="44.21"/>
    <x v="4"/>
    <x v="11"/>
    <x v="2295"/>
    <d v="2013-01-26T22:54:16"/>
    <x v="5"/>
  </r>
  <r>
    <n v="2296"/>
    <s v="HAMELL ON TRIAL IS RECORDING AN ALBUM"/>
    <x v="2294"/>
    <x v="39"/>
    <n v="10435"/>
    <x v="0"/>
    <x v="0"/>
    <s v="USD"/>
    <n v="1330018426"/>
    <n v="1326994426"/>
    <b v="0"/>
    <x v="108"/>
    <b v="1"/>
    <s v="music/rock"/>
    <n v="149"/>
    <n v="71.97"/>
    <x v="4"/>
    <x v="11"/>
    <x v="2296"/>
    <d v="2012-02-23T17:33:46"/>
    <x v="5"/>
  </r>
  <r>
    <n v="2297"/>
    <s v="Company Company: Debut EP"/>
    <x v="2295"/>
    <x v="28"/>
    <n v="1006"/>
    <x v="0"/>
    <x v="0"/>
    <s v="USD"/>
    <n v="1331697540"/>
    <n v="1328749249"/>
    <b v="0"/>
    <x v="10"/>
    <b v="1"/>
    <s v="music/rock"/>
    <n v="101"/>
    <n v="52.95"/>
    <x v="4"/>
    <x v="11"/>
    <x v="2297"/>
    <d v="2012-03-14T03:59:00"/>
    <x v="5"/>
  </r>
  <r>
    <n v="2298"/>
    <s v="Jonny Gray: First Full Length Album"/>
    <x v="2296"/>
    <x v="11"/>
    <n v="31522"/>
    <x v="0"/>
    <x v="0"/>
    <s v="USD"/>
    <n v="1395861033"/>
    <n v="1393272633"/>
    <b v="0"/>
    <x v="449"/>
    <b v="1"/>
    <s v="music/rock"/>
    <n v="105"/>
    <n v="109.45"/>
    <x v="4"/>
    <x v="11"/>
    <x v="2298"/>
    <d v="2014-03-26T19:10:33"/>
    <x v="3"/>
  </r>
  <r>
    <n v="2299"/>
    <s v="HELP FLY RADIO FINISH THEIR FULL LENGTH ALBUM!"/>
    <x v="2297"/>
    <x v="43"/>
    <n v="1050.5"/>
    <x v="0"/>
    <x v="0"/>
    <s v="USD"/>
    <n v="1296953209"/>
    <n v="1295657209"/>
    <b v="0"/>
    <x v="25"/>
    <b v="1"/>
    <s v="music/rock"/>
    <n v="350"/>
    <n v="75.040000000000006"/>
    <x v="4"/>
    <x v="11"/>
    <x v="2299"/>
    <d v="2011-02-06T00:46:49"/>
    <x v="6"/>
  </r>
  <r>
    <n v="2300"/>
    <s v="Keep The Prison Van Rolling"/>
    <x v="2298"/>
    <x v="134"/>
    <n v="810"/>
    <x v="0"/>
    <x v="0"/>
    <s v="USD"/>
    <n v="1340904416"/>
    <n v="1339694816"/>
    <b v="0"/>
    <x v="63"/>
    <b v="1"/>
    <s v="music/rock"/>
    <n v="101"/>
    <n v="115.71"/>
    <x v="4"/>
    <x v="11"/>
    <x v="2300"/>
    <d v="2012-06-28T17:26:56"/>
    <x v="5"/>
  </r>
  <r>
    <n v="2301"/>
    <s v="Time Crash"/>
    <x v="2299"/>
    <x v="10"/>
    <n v="6680.22"/>
    <x v="0"/>
    <x v="0"/>
    <s v="USD"/>
    <n v="1371785496"/>
    <n v="1369193496"/>
    <b v="1"/>
    <x v="263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x v="2300"/>
    <x v="98"/>
    <n v="3925"/>
    <x v="0"/>
    <x v="0"/>
    <s v="USD"/>
    <n v="1388473200"/>
    <n v="1385585434"/>
    <b v="1"/>
    <x v="268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x v="2301"/>
    <x v="337"/>
    <n v="7053.61"/>
    <x v="0"/>
    <x v="0"/>
    <s v="USD"/>
    <n v="1323747596"/>
    <n v="1320287996"/>
    <b v="1"/>
    <x v="27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x v="2302"/>
    <x v="12"/>
    <n v="6042.02"/>
    <x v="0"/>
    <x v="0"/>
    <s v="USD"/>
    <n v="1293857940"/>
    <n v="1290281691"/>
    <b v="1"/>
    <x v="116"/>
    <b v="1"/>
    <s v="music/indie rock"/>
    <n v="101"/>
    <n v="53.47"/>
    <x v="4"/>
    <x v="14"/>
    <x v="2304"/>
    <d v="2011-01-01T04:59:00"/>
    <x v="7"/>
  </r>
  <r>
    <n v="2305"/>
    <s v="HANK &amp; CUPCAKES 'CA$H 4 GOLD' MEGA TOUR!"/>
    <x v="2303"/>
    <x v="102"/>
    <n v="18221"/>
    <x v="0"/>
    <x v="0"/>
    <s v="USD"/>
    <n v="1407520800"/>
    <n v="1405356072"/>
    <b v="1"/>
    <x v="157"/>
    <b v="1"/>
    <s v="music/indie rock"/>
    <n v="101"/>
    <n v="109.11"/>
    <x v="4"/>
    <x v="14"/>
    <x v="2305"/>
    <d v="2014-08-08T18:00:00"/>
    <x v="3"/>
  </r>
  <r>
    <n v="2306"/>
    <s v="Cook Up a Record with Dewveall"/>
    <x v="2304"/>
    <x v="8"/>
    <n v="3736.55"/>
    <x v="0"/>
    <x v="0"/>
    <s v="USD"/>
    <n v="1331352129"/>
    <n v="1328760129"/>
    <b v="1"/>
    <x v="196"/>
    <b v="1"/>
    <s v="music/indie rock"/>
    <n v="107"/>
    <n v="51.19"/>
    <x v="4"/>
    <x v="14"/>
    <x v="2306"/>
    <d v="2012-03-10T04:02:09"/>
    <x v="5"/>
  </r>
  <r>
    <n v="2307"/>
    <s v="Bones - The New EP by Matt Phillips"/>
    <x v="2305"/>
    <x v="338"/>
    <n v="2095.2600000000002"/>
    <x v="0"/>
    <x v="0"/>
    <s v="USD"/>
    <n v="1336245328"/>
    <n v="1333653333"/>
    <b v="1"/>
    <x v="11"/>
    <b v="1"/>
    <s v="music/indie rock"/>
    <n v="107"/>
    <n v="27.94"/>
    <x v="4"/>
    <x v="14"/>
    <x v="2307"/>
    <d v="2012-05-05T19:15:28"/>
    <x v="5"/>
  </r>
  <r>
    <n v="2308"/>
    <s v="The Ember Days Audio/Visual Experience"/>
    <x v="2306"/>
    <x v="63"/>
    <n v="50653.11"/>
    <x v="0"/>
    <x v="0"/>
    <s v="USD"/>
    <n v="1409274000"/>
    <n v="1406847996"/>
    <b v="1"/>
    <x v="450"/>
    <b v="1"/>
    <s v="music/indie rock"/>
    <n v="101"/>
    <n v="82.5"/>
    <x v="4"/>
    <x v="14"/>
    <x v="2308"/>
    <d v="2014-08-29T01:00:00"/>
    <x v="3"/>
  </r>
  <r>
    <n v="2309"/>
    <s v="// Marny Lion Proudfit /\/\/\ Album Release \\"/>
    <x v="2307"/>
    <x v="12"/>
    <n v="6400.47"/>
    <x v="0"/>
    <x v="0"/>
    <s v="USD"/>
    <n v="1362872537"/>
    <n v="1359848537"/>
    <b v="1"/>
    <x v="329"/>
    <b v="1"/>
    <s v="music/indie rock"/>
    <n v="107"/>
    <n v="59.82"/>
    <x v="4"/>
    <x v="14"/>
    <x v="2309"/>
    <d v="2013-03-09T23:42:17"/>
    <x v="4"/>
  </r>
  <r>
    <n v="2310"/>
    <s v="John Vanderslice's DAGGER BEACH: The New Album"/>
    <x v="2308"/>
    <x v="17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  <x v="2310"/>
    <d v="2013-03-21T18:03:35"/>
    <x v="4"/>
  </r>
  <r>
    <n v="2311"/>
    <s v="Mary Fagan's CD Project!"/>
    <x v="2309"/>
    <x v="7"/>
    <n v="9370"/>
    <x v="0"/>
    <x v="0"/>
    <s v="USD"/>
    <n v="1399421189"/>
    <n v="1396829189"/>
    <b v="1"/>
    <x v="201"/>
    <b v="1"/>
    <s v="music/indie rock"/>
    <n v="104"/>
    <n v="90.1"/>
    <x v="4"/>
    <x v="14"/>
    <x v="2311"/>
    <d v="2014-05-07T00:06:29"/>
    <x v="3"/>
  </r>
  <r>
    <n v="2312"/>
    <s v="DINOWALRUS: 3RD RECORD ON VINYL"/>
    <x v="2310"/>
    <x v="9"/>
    <n v="3236"/>
    <x v="0"/>
    <x v="0"/>
    <s v="USD"/>
    <n v="1397862000"/>
    <n v="1395155478"/>
    <b v="1"/>
    <x v="1"/>
    <b v="1"/>
    <s v="music/indie rock"/>
    <n v="108"/>
    <n v="40.96"/>
    <x v="4"/>
    <x v="14"/>
    <x v="2312"/>
    <d v="2014-04-18T23:00:00"/>
    <x v="3"/>
  </r>
  <r>
    <n v="2313"/>
    <s v="A SUNNY DAY IN GLASGOW"/>
    <x v="2311"/>
    <x v="10"/>
    <n v="8792.02"/>
    <x v="0"/>
    <x v="0"/>
    <s v="USD"/>
    <n v="1336086026"/>
    <n v="1333494026"/>
    <b v="1"/>
    <x v="328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x v="2312"/>
    <x v="38"/>
    <n v="1883.64"/>
    <x v="0"/>
    <x v="0"/>
    <s v="USD"/>
    <n v="1339074857"/>
    <n v="1336482857"/>
    <b v="1"/>
    <x v="133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x v="2313"/>
    <x v="30"/>
    <n v="2565"/>
    <x v="0"/>
    <x v="0"/>
    <s v="USD"/>
    <n v="1336238743"/>
    <n v="1333646743"/>
    <b v="1"/>
    <x v="31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x v="2314"/>
    <x v="36"/>
    <n v="15606.4"/>
    <x v="0"/>
    <x v="0"/>
    <s v="USD"/>
    <n v="1260383040"/>
    <n v="1253726650"/>
    <b v="1"/>
    <x v="452"/>
    <b v="1"/>
    <s v="music/indie rock"/>
    <n v="104"/>
    <n v="78.03"/>
    <x v="4"/>
    <x v="14"/>
    <x v="2316"/>
    <d v="2009-12-09T18:24:00"/>
    <x v="8"/>
  </r>
  <r>
    <n v="2317"/>
    <s v="ibreatheFUR / He Can Jog split Cassette"/>
    <x v="2315"/>
    <x v="44"/>
    <n v="416"/>
    <x v="0"/>
    <x v="0"/>
    <s v="USD"/>
    <n v="1266210000"/>
    <n v="1263474049"/>
    <b v="1"/>
    <x v="19"/>
    <b v="1"/>
    <s v="music/indie rock"/>
    <n v="104"/>
    <n v="18.91"/>
    <x v="4"/>
    <x v="14"/>
    <x v="2317"/>
    <d v="2010-02-15T05:00:00"/>
    <x v="7"/>
  </r>
  <r>
    <n v="2318"/>
    <s v="Songs For Unusual Creatures"/>
    <x v="2316"/>
    <x v="10"/>
    <n v="6053"/>
    <x v="0"/>
    <x v="0"/>
    <s v="USD"/>
    <n v="1253937540"/>
    <n v="1251214014"/>
    <b v="1"/>
    <x v="430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x v="2317"/>
    <x v="9"/>
    <n v="3231"/>
    <x v="0"/>
    <x v="0"/>
    <s v="USD"/>
    <n v="1387072685"/>
    <n v="1384480685"/>
    <b v="1"/>
    <x v="99"/>
    <b v="1"/>
    <s v="music/indie rock"/>
    <n v="108"/>
    <n v="41.96"/>
    <x v="4"/>
    <x v="14"/>
    <x v="2319"/>
    <d v="2013-12-15T01:58:05"/>
    <x v="4"/>
  </r>
  <r>
    <n v="2320"/>
    <s v="Ocean Versus Daughter's New Album!"/>
    <x v="2318"/>
    <x v="10"/>
    <n v="5433"/>
    <x v="0"/>
    <x v="0"/>
    <s v="USD"/>
    <n v="1396463800"/>
    <n v="1393443400"/>
    <b v="1"/>
    <x v="30"/>
    <b v="1"/>
    <s v="music/indie rock"/>
    <n v="109"/>
    <n v="61.04"/>
    <x v="4"/>
    <x v="14"/>
    <x v="2320"/>
    <d v="2014-04-02T18:36:40"/>
    <x v="3"/>
  </r>
  <r>
    <n v="2321"/>
    <s v="WienerWÃ¼rze"/>
    <x v="2319"/>
    <x v="339"/>
    <n v="4130"/>
    <x v="3"/>
    <x v="15"/>
    <s v="EUR"/>
    <n v="1491282901"/>
    <n v="1488694501"/>
    <b v="0"/>
    <x v="31"/>
    <b v="0"/>
    <s v="food/small batch"/>
    <n v="39"/>
    <n v="64.53"/>
    <x v="7"/>
    <x v="33"/>
    <x v="2321"/>
    <d v="2017-04-04T05:15:01"/>
    <x v="1"/>
  </r>
  <r>
    <n v="2322"/>
    <s v="Jen bakes shortbread needs a commercial kitchen!"/>
    <x v="2320"/>
    <x v="200"/>
    <n v="85"/>
    <x v="3"/>
    <x v="0"/>
    <s v="USD"/>
    <n v="1491769769"/>
    <n v="1489181369"/>
    <b v="0"/>
    <x v="80"/>
    <b v="0"/>
    <s v="food/small batch"/>
    <n v="3"/>
    <n v="21.25"/>
    <x v="7"/>
    <x v="33"/>
    <x v="2322"/>
    <d v="2017-04-09T20:29:29"/>
    <x v="1"/>
  </r>
  <r>
    <n v="2323"/>
    <s v="Beef Sticks, the Ultimate Protein Snack"/>
    <x v="2321"/>
    <x v="49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  <x v="1"/>
  </r>
  <r>
    <n v="2324"/>
    <s v="Pies not Lies"/>
    <x v="2322"/>
    <x v="51"/>
    <n v="1555"/>
    <x v="3"/>
    <x v="1"/>
    <s v="GBP"/>
    <n v="1490559285"/>
    <n v="1487970885"/>
    <b v="0"/>
    <x v="42"/>
    <b v="0"/>
    <s v="food/small batch"/>
    <n v="21"/>
    <n v="25.49"/>
    <x v="7"/>
    <x v="33"/>
    <x v="2324"/>
    <d v="2017-03-26T20:14:45"/>
    <x v="1"/>
  </r>
  <r>
    <n v="2325"/>
    <s v="MAGA Private Label Spicy Sauce"/>
    <x v="2323"/>
    <x v="28"/>
    <n v="80"/>
    <x v="3"/>
    <x v="0"/>
    <s v="USD"/>
    <n v="1490830331"/>
    <n v="1488241931"/>
    <b v="0"/>
    <x v="63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x v="2324"/>
    <x v="36"/>
    <n v="108"/>
    <x v="3"/>
    <x v="0"/>
    <s v="USD"/>
    <n v="1493571600"/>
    <n v="1489106948"/>
    <b v="0"/>
    <x v="29"/>
    <b v="0"/>
    <s v="food/small batch"/>
    <n v="1"/>
    <n v="108"/>
    <x v="7"/>
    <x v="33"/>
    <x v="2326"/>
    <d v="2017-04-30T17:00:00"/>
    <x v="1"/>
  </r>
  <r>
    <n v="2327"/>
    <s v="Kraut Source - Fermentation Made Simple"/>
    <x v="2325"/>
    <x v="19"/>
    <n v="184133.01"/>
    <x v="0"/>
    <x v="0"/>
    <s v="USD"/>
    <n v="1409090440"/>
    <n v="1406066440"/>
    <b v="1"/>
    <x v="453"/>
    <b v="1"/>
    <s v="food/small batch"/>
    <n v="526"/>
    <n v="54.88"/>
    <x v="7"/>
    <x v="33"/>
    <x v="2327"/>
    <d v="2014-08-26T22:00:40"/>
    <x v="3"/>
  </r>
  <r>
    <n v="2328"/>
    <s v="Bravado Spice | Bigger &amp; Bolder"/>
    <x v="2326"/>
    <x v="3"/>
    <n v="25445"/>
    <x v="0"/>
    <x v="0"/>
    <s v="USD"/>
    <n v="1434307537"/>
    <n v="1431715537"/>
    <b v="1"/>
    <x v="416"/>
    <b v="1"/>
    <s v="food/small batch"/>
    <n v="254"/>
    <n v="47.38"/>
    <x v="7"/>
    <x v="33"/>
    <x v="2328"/>
    <d v="2015-06-14T18:45:37"/>
    <x v="0"/>
  </r>
  <r>
    <n v="2329"/>
    <s v="Half Moon Bay Distillery"/>
    <x v="2327"/>
    <x v="31"/>
    <n v="26480"/>
    <x v="0"/>
    <x v="0"/>
    <s v="USD"/>
    <n v="1405609146"/>
    <n v="1403017146"/>
    <b v="1"/>
    <x v="207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x v="2328"/>
    <x v="19"/>
    <n v="35848"/>
    <x v="0"/>
    <x v="0"/>
    <s v="USD"/>
    <n v="1451001600"/>
    <n v="1448400943"/>
    <b v="1"/>
    <x v="430"/>
    <b v="1"/>
    <s v="food/small batch"/>
    <n v="102"/>
    <n v="219.93"/>
    <x v="7"/>
    <x v="33"/>
    <x v="2330"/>
    <d v="2015-12-25T00:00:00"/>
    <x v="0"/>
  </r>
  <r>
    <n v="2331"/>
    <s v="Meadowlands Chocolate"/>
    <x v="2329"/>
    <x v="6"/>
    <n v="11545.1"/>
    <x v="0"/>
    <x v="0"/>
    <s v="USD"/>
    <n v="1408320490"/>
    <n v="1405728490"/>
    <b v="1"/>
    <x v="454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x v="2330"/>
    <x v="31"/>
    <n v="26577"/>
    <x v="0"/>
    <x v="0"/>
    <s v="USD"/>
    <n v="1423235071"/>
    <n v="1420643071"/>
    <b v="1"/>
    <x v="455"/>
    <b v="1"/>
    <s v="food/small batch"/>
    <n v="106"/>
    <n v="75.5"/>
    <x v="7"/>
    <x v="33"/>
    <x v="2332"/>
    <d v="2015-02-06T15:04:31"/>
    <x v="0"/>
  </r>
  <r>
    <n v="2333"/>
    <s v="Two Hundred Chocolate Truffles"/>
    <x v="2331"/>
    <x v="20"/>
    <n v="1273"/>
    <x v="0"/>
    <x v="0"/>
    <s v="USD"/>
    <n v="1401385800"/>
    <n v="1399563390"/>
    <b v="1"/>
    <x v="225"/>
    <b v="1"/>
    <s v="food/small batch"/>
    <n v="212"/>
    <n v="13.54"/>
    <x v="7"/>
    <x v="33"/>
    <x v="2333"/>
    <d v="2014-05-29T17:50:00"/>
    <x v="3"/>
  </r>
  <r>
    <n v="2334"/>
    <s v="Picnic Pops in Your Grocery Store!"/>
    <x v="2332"/>
    <x v="23"/>
    <n v="4078"/>
    <x v="0"/>
    <x v="0"/>
    <s v="USD"/>
    <n v="1415208840"/>
    <n v="1412611498"/>
    <b v="1"/>
    <x v="85"/>
    <b v="1"/>
    <s v="food/small batch"/>
    <n v="102"/>
    <n v="60.87"/>
    <x v="7"/>
    <x v="33"/>
    <x v="2334"/>
    <d v="2014-11-05T17:34:00"/>
    <x v="3"/>
  </r>
  <r>
    <n v="2335"/>
    <s v="A Modern-Day Salt Works in Gloucester, Mass.!"/>
    <x v="2333"/>
    <x v="31"/>
    <n v="25568"/>
    <x v="0"/>
    <x v="0"/>
    <s v="USD"/>
    <n v="1402494243"/>
    <n v="1399902243"/>
    <b v="1"/>
    <x v="170"/>
    <b v="1"/>
    <s v="food/small batch"/>
    <n v="102"/>
    <n v="115.69"/>
    <x v="7"/>
    <x v="33"/>
    <x v="2335"/>
    <d v="2014-06-11T13:44:03"/>
    <x v="3"/>
  </r>
  <r>
    <n v="2336"/>
    <s v="SOSU Barrel-Aged Sriracha"/>
    <x v="2334"/>
    <x v="22"/>
    <n v="104146.51"/>
    <x v="0"/>
    <x v="0"/>
    <s v="USD"/>
    <n v="1394316695"/>
    <n v="1390860695"/>
    <b v="1"/>
    <x v="456"/>
    <b v="1"/>
    <s v="food/small batch"/>
    <n v="521"/>
    <n v="48.1"/>
    <x v="7"/>
    <x v="33"/>
    <x v="2336"/>
    <d v="2014-03-08T22:11:35"/>
    <x v="3"/>
  </r>
  <r>
    <n v="2337"/>
    <s v="The Hudson Standard Bitters and Shrubs"/>
    <x v="2335"/>
    <x v="14"/>
    <n v="13279"/>
    <x v="0"/>
    <x v="0"/>
    <s v="USD"/>
    <n v="1403796143"/>
    <n v="1401204143"/>
    <b v="1"/>
    <x v="122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x v="2336"/>
    <x v="36"/>
    <n v="15171.5"/>
    <x v="0"/>
    <x v="0"/>
    <s v="USD"/>
    <n v="1404077484"/>
    <n v="1401485484"/>
    <b v="1"/>
    <x v="252"/>
    <b v="1"/>
    <s v="food/small batch"/>
    <n v="101"/>
    <n v="123.35"/>
    <x v="7"/>
    <x v="33"/>
    <x v="2338"/>
    <d v="2014-06-29T21:31:24"/>
    <x v="3"/>
  </r>
  <r>
    <n v="2339"/>
    <s v="CACOCO - The Drinking Chocolate Revival"/>
    <x v="2337"/>
    <x v="31"/>
    <n v="73552"/>
    <x v="0"/>
    <x v="0"/>
    <s v="USD"/>
    <n v="1482134340"/>
    <n v="1479496309"/>
    <b v="1"/>
    <x v="457"/>
    <b v="1"/>
    <s v="food/small batch"/>
    <n v="294"/>
    <n v="66.62"/>
    <x v="7"/>
    <x v="33"/>
    <x v="2339"/>
    <d v="2016-12-19T07:59:00"/>
    <x v="2"/>
  </r>
  <r>
    <n v="2340"/>
    <s v="Doughnuts with love by Strange Matter Coffee"/>
    <x v="2338"/>
    <x v="79"/>
    <n v="42311"/>
    <x v="0"/>
    <x v="0"/>
    <s v="USD"/>
    <n v="1477841138"/>
    <n v="1475249138"/>
    <b v="1"/>
    <x v="458"/>
    <b v="1"/>
    <s v="food/small batch"/>
    <n v="106"/>
    <n v="104.99"/>
    <x v="7"/>
    <x v="33"/>
    <x v="2340"/>
    <d v="2016-10-30T15:25:38"/>
    <x v="2"/>
  </r>
  <r>
    <n v="2341"/>
    <s v="Cutting Edge Fitness Website (Canceled)"/>
    <x v="2339"/>
    <x v="10"/>
    <n v="0"/>
    <x v="1"/>
    <x v="0"/>
    <s v="USD"/>
    <n v="1436729504"/>
    <n v="1434137504"/>
    <b v="0"/>
    <x v="78"/>
    <b v="0"/>
    <s v="technology/web"/>
    <n v="0"/>
    <n v="0"/>
    <x v="2"/>
    <x v="7"/>
    <x v="2341"/>
    <d v="2015-07-12T19:31:44"/>
    <x v="0"/>
  </r>
  <r>
    <n v="2342"/>
    <s v="The Future Mind of Business Project (Canceled)"/>
    <x v="2340"/>
    <x v="62"/>
    <n v="0"/>
    <x v="1"/>
    <x v="0"/>
    <s v="USD"/>
    <n v="1412571600"/>
    <n v="1410799870"/>
    <b v="0"/>
    <x v="78"/>
    <b v="0"/>
    <s v="technology/web"/>
    <n v="0"/>
    <n v="0"/>
    <x v="2"/>
    <x v="7"/>
    <x v="2342"/>
    <d v="2014-10-06T05:00:00"/>
    <x v="3"/>
  </r>
  <r>
    <n v="2343"/>
    <s v="Mobile Excellence Awards (Canceled)"/>
    <x v="2341"/>
    <x v="3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x v="2342"/>
    <x v="28"/>
    <n v="1"/>
    <x v="1"/>
    <x v="5"/>
    <s v="CAD"/>
    <n v="1466789269"/>
    <n v="1464197269"/>
    <b v="0"/>
    <x v="29"/>
    <b v="0"/>
    <s v="technology/web"/>
    <n v="0"/>
    <n v="1"/>
    <x v="2"/>
    <x v="7"/>
    <x v="2344"/>
    <d v="2016-06-24T17:27:49"/>
    <x v="2"/>
  </r>
  <r>
    <n v="2345"/>
    <s v="Social Media Website (Canceled)"/>
    <x v="2343"/>
    <x v="9"/>
    <n v="0"/>
    <x v="1"/>
    <x v="0"/>
    <s v="USD"/>
    <n v="1427845140"/>
    <n v="1424822556"/>
    <b v="0"/>
    <x v="78"/>
    <b v="0"/>
    <s v="technology/web"/>
    <n v="0"/>
    <n v="0"/>
    <x v="2"/>
    <x v="7"/>
    <x v="2345"/>
    <d v="2015-03-31T23:39:00"/>
    <x v="0"/>
  </r>
  <r>
    <n v="2346"/>
    <s v="Ez 2c 3D Viewers (Canceled)"/>
    <x v="2344"/>
    <x v="127"/>
    <n v="39"/>
    <x v="1"/>
    <x v="0"/>
    <s v="USD"/>
    <n v="1476731431"/>
    <n v="1472843431"/>
    <b v="0"/>
    <x v="8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x v="2345"/>
    <x v="28"/>
    <n v="15"/>
    <x v="1"/>
    <x v="0"/>
    <s v="USD"/>
    <n v="1472135676"/>
    <n v="1469543676"/>
    <b v="0"/>
    <x v="29"/>
    <b v="0"/>
    <s v="technology/web"/>
    <n v="2"/>
    <n v="15"/>
    <x v="2"/>
    <x v="7"/>
    <x v="2347"/>
    <d v="2016-08-25T14:34:36"/>
    <x v="2"/>
  </r>
  <r>
    <n v="2348"/>
    <s v="Business &amp; Entertainment In 3D World! (Canceled)"/>
    <x v="2346"/>
    <x v="54"/>
    <n v="270"/>
    <x v="1"/>
    <x v="0"/>
    <s v="USD"/>
    <n v="1456006938"/>
    <n v="1450822938"/>
    <b v="0"/>
    <x v="81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x v="2347"/>
    <x v="340"/>
    <n v="0"/>
    <x v="1"/>
    <x v="11"/>
    <s v="SEK"/>
    <n v="1439318228"/>
    <n v="1436812628"/>
    <b v="0"/>
    <x v="78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x v="2348"/>
    <x v="63"/>
    <n v="0"/>
    <x v="1"/>
    <x v="17"/>
    <s v="EUR"/>
    <n v="1483474370"/>
    <n v="1480882370"/>
    <b v="0"/>
    <x v="78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x v="2349"/>
    <x v="341"/>
    <n v="108"/>
    <x v="1"/>
    <x v="4"/>
    <s v="NZD"/>
    <n v="1430360739"/>
    <n v="1427768739"/>
    <b v="0"/>
    <x v="63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x v="2350"/>
    <x v="13"/>
    <n v="0"/>
    <x v="1"/>
    <x v="0"/>
    <s v="USD"/>
    <n v="1433603552"/>
    <n v="1428419552"/>
    <b v="0"/>
    <x v="78"/>
    <b v="0"/>
    <s v="technology/web"/>
    <n v="0"/>
    <n v="0"/>
    <x v="2"/>
    <x v="7"/>
    <x v="2352"/>
    <d v="2015-06-06T15:12:32"/>
    <x v="0"/>
  </r>
  <r>
    <n v="2353"/>
    <s v="A Brony and Pegasister dating website (Canceled)"/>
    <x v="2351"/>
    <x v="28"/>
    <n v="0"/>
    <x v="1"/>
    <x v="0"/>
    <s v="USD"/>
    <n v="1429632822"/>
    <n v="1428596022"/>
    <b v="0"/>
    <x v="78"/>
    <b v="0"/>
    <s v="technology/web"/>
    <n v="0"/>
    <n v="0"/>
    <x v="2"/>
    <x v="7"/>
    <x v="2353"/>
    <d v="2015-04-21T16:13:42"/>
    <x v="0"/>
  </r>
  <r>
    <n v="2354"/>
    <s v="Dissertation (Canceled)"/>
    <x v="2352"/>
    <x v="19"/>
    <n v="25"/>
    <x v="1"/>
    <x v="0"/>
    <s v="USD"/>
    <n v="1420910460"/>
    <n v="1415726460"/>
    <b v="0"/>
    <x v="29"/>
    <b v="0"/>
    <s v="technology/web"/>
    <n v="0"/>
    <n v="25"/>
    <x v="2"/>
    <x v="7"/>
    <x v="2354"/>
    <d v="2015-01-10T17:21:00"/>
    <x v="3"/>
  </r>
  <r>
    <n v="2355"/>
    <s v="PriceItUpPlease (Canceled)"/>
    <x v="2353"/>
    <x v="6"/>
    <n v="55"/>
    <x v="1"/>
    <x v="2"/>
    <s v="AUD"/>
    <n v="1430604136"/>
    <n v="1428012136"/>
    <b v="0"/>
    <x v="84"/>
    <b v="0"/>
    <s v="technology/web"/>
    <n v="1"/>
    <n v="27.5"/>
    <x v="2"/>
    <x v="7"/>
    <x v="2355"/>
    <d v="2015-05-02T22:02:16"/>
    <x v="0"/>
  </r>
  <r>
    <n v="2356"/>
    <s v="HardstyleUnited.com (Canceled)"/>
    <x v="2354"/>
    <x v="3"/>
    <n v="0"/>
    <x v="1"/>
    <x v="9"/>
    <s v="EUR"/>
    <n v="1433530104"/>
    <n v="1430938104"/>
    <b v="0"/>
    <x v="78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x v="2355"/>
    <x v="100"/>
    <n v="0"/>
    <x v="1"/>
    <x v="1"/>
    <s v="GBP"/>
    <n v="1445093578"/>
    <n v="1442501578"/>
    <b v="0"/>
    <x v="78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x v="2356"/>
    <x v="15"/>
    <n v="0"/>
    <x v="1"/>
    <x v="1"/>
    <s v="GBP"/>
    <n v="1422664740"/>
    <n v="1417818036"/>
    <b v="0"/>
    <x v="78"/>
    <b v="0"/>
    <s v="technology/web"/>
    <n v="0"/>
    <n v="0"/>
    <x v="2"/>
    <x v="7"/>
    <x v="2358"/>
    <d v="2015-01-31T00:39:00"/>
    <x v="3"/>
  </r>
  <r>
    <n v="2359"/>
    <s v="crowd-funded public genome sequencing (Canceled)"/>
    <x v="2357"/>
    <x v="51"/>
    <n v="1101"/>
    <x v="1"/>
    <x v="0"/>
    <s v="USD"/>
    <n v="1438616124"/>
    <n v="1433432124"/>
    <b v="0"/>
    <x v="83"/>
    <b v="0"/>
    <s v="technology/web"/>
    <n v="15"/>
    <n v="367"/>
    <x v="2"/>
    <x v="7"/>
    <x v="2359"/>
    <d v="2015-08-03T15:35:24"/>
    <x v="0"/>
  </r>
  <r>
    <n v="2360"/>
    <s v="Bee Bay Microjobs (Canceled)"/>
    <x v="2358"/>
    <x v="10"/>
    <n v="2"/>
    <x v="1"/>
    <x v="5"/>
    <s v="CAD"/>
    <n v="1454864280"/>
    <n v="1452272280"/>
    <b v="0"/>
    <x v="29"/>
    <b v="0"/>
    <s v="technology/web"/>
    <n v="0"/>
    <n v="2"/>
    <x v="2"/>
    <x v="7"/>
    <x v="2360"/>
    <d v="2016-02-07T16:58:00"/>
    <x v="2"/>
  </r>
  <r>
    <n v="2361"/>
    <s v="Lemme Grab it (Canceled)"/>
    <x v="2359"/>
    <x v="48"/>
    <n v="0"/>
    <x v="1"/>
    <x v="5"/>
    <s v="CAD"/>
    <n v="1462053600"/>
    <n v="1459975008"/>
    <b v="0"/>
    <x v="78"/>
    <b v="0"/>
    <s v="technology/web"/>
    <n v="0"/>
    <n v="0"/>
    <x v="2"/>
    <x v="7"/>
    <x v="2361"/>
    <d v="2016-04-30T22:00:00"/>
    <x v="2"/>
  </r>
  <r>
    <n v="2362"/>
    <s v="Help CRB obtain 501(c)(3) status! (Canceled)"/>
    <x v="2360"/>
    <x v="329"/>
    <n v="120"/>
    <x v="1"/>
    <x v="0"/>
    <s v="USD"/>
    <n v="1418315470"/>
    <n v="1415723470"/>
    <b v="0"/>
    <x v="84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x v="2361"/>
    <x v="164"/>
    <n v="0"/>
    <x v="1"/>
    <x v="0"/>
    <s v="USD"/>
    <n v="1451348200"/>
    <n v="1447460200"/>
    <b v="0"/>
    <x v="78"/>
    <b v="0"/>
    <s v="technology/web"/>
    <n v="0"/>
    <n v="0"/>
    <x v="2"/>
    <x v="7"/>
    <x v="2363"/>
    <d v="2015-12-29T00:16:40"/>
    <x v="0"/>
  </r>
  <r>
    <n v="2364"/>
    <s v="Minecraft Server and Website Help (Name: Forge Realms)"/>
    <x v="2362"/>
    <x v="342"/>
    <n v="0"/>
    <x v="1"/>
    <x v="0"/>
    <s v="USD"/>
    <n v="1445898356"/>
    <n v="1441146356"/>
    <b v="0"/>
    <x v="78"/>
    <b v="0"/>
    <s v="technology/web"/>
    <n v="0"/>
    <n v="0"/>
    <x v="2"/>
    <x v="7"/>
    <x v="2364"/>
    <d v="2015-10-26T22:25:56"/>
    <x v="0"/>
  </r>
  <r>
    <n v="2365"/>
    <s v="IMI - It's My Identity (Canceled)"/>
    <x v="2363"/>
    <x v="28"/>
    <n v="0"/>
    <x v="1"/>
    <x v="13"/>
    <s v="EUR"/>
    <n v="1453071600"/>
    <n v="1449596425"/>
    <b v="0"/>
    <x v="78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x v="2364"/>
    <x v="31"/>
    <n v="2630"/>
    <x v="1"/>
    <x v="1"/>
    <s v="GBP"/>
    <n v="1445431533"/>
    <n v="1442839533"/>
    <b v="0"/>
    <x v="74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x v="2365"/>
    <x v="63"/>
    <n v="670"/>
    <x v="1"/>
    <x v="0"/>
    <s v="USD"/>
    <n v="1461622616"/>
    <n v="1456442216"/>
    <b v="0"/>
    <x v="25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x v="2366"/>
    <x v="79"/>
    <n v="100"/>
    <x v="1"/>
    <x v="0"/>
    <s v="USD"/>
    <n v="1429028365"/>
    <n v="1425143965"/>
    <b v="0"/>
    <x v="84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x v="2367"/>
    <x v="31"/>
    <n v="0"/>
    <x v="1"/>
    <x v="0"/>
    <s v="USD"/>
    <n v="1455132611"/>
    <n v="1452540611"/>
    <b v="0"/>
    <x v="78"/>
    <b v="0"/>
    <s v="technology/web"/>
    <n v="0"/>
    <n v="0"/>
    <x v="2"/>
    <x v="7"/>
    <x v="2369"/>
    <d v="2016-02-10T19:30:11"/>
    <x v="2"/>
  </r>
  <r>
    <n v="2370"/>
    <s v="TaxSaver USA Affordable Tax App Development and Launch"/>
    <x v="2368"/>
    <x v="31"/>
    <n v="82"/>
    <x v="1"/>
    <x v="0"/>
    <s v="USD"/>
    <n v="1418877141"/>
    <n v="1416285141"/>
    <b v="0"/>
    <x v="80"/>
    <b v="0"/>
    <s v="technology/web"/>
    <n v="0"/>
    <n v="20.5"/>
    <x v="2"/>
    <x v="7"/>
    <x v="2370"/>
    <d v="2014-12-18T04:32:21"/>
    <x v="3"/>
  </r>
  <r>
    <n v="2371"/>
    <s v="ProjectPetal.com (Canceled)"/>
    <x v="2369"/>
    <x v="13"/>
    <n v="0"/>
    <x v="1"/>
    <x v="0"/>
    <s v="USD"/>
    <n v="1435257596"/>
    <n v="1432665596"/>
    <b v="0"/>
    <x v="78"/>
    <b v="0"/>
    <s v="technology/web"/>
    <n v="0"/>
    <n v="0"/>
    <x v="2"/>
    <x v="7"/>
    <x v="2371"/>
    <d v="2015-06-25T18:39:56"/>
    <x v="0"/>
  </r>
  <r>
    <n v="2372"/>
    <s v="Finding Pets - Bringing Lost Pets Home (Canceled)"/>
    <x v="2370"/>
    <x v="62"/>
    <n v="180"/>
    <x v="1"/>
    <x v="2"/>
    <s v="AUD"/>
    <n v="1429839571"/>
    <n v="1427247571"/>
    <b v="0"/>
    <x v="79"/>
    <b v="0"/>
    <s v="technology/web"/>
    <n v="3"/>
    <n v="30"/>
    <x v="2"/>
    <x v="7"/>
    <x v="2372"/>
    <d v="2015-04-24T01:39:31"/>
    <x v="0"/>
  </r>
  <r>
    <n v="2373"/>
    <s v="Cykelauktion.com (Canceled)"/>
    <x v="2371"/>
    <x v="343"/>
    <n v="50"/>
    <x v="1"/>
    <x v="11"/>
    <s v="SEK"/>
    <n v="1440863624"/>
    <n v="1438271624"/>
    <b v="0"/>
    <x v="29"/>
    <b v="0"/>
    <s v="technology/web"/>
    <n v="0"/>
    <n v="50"/>
    <x v="2"/>
    <x v="7"/>
    <x v="2373"/>
    <d v="2015-08-29T15:53:44"/>
    <x v="0"/>
  </r>
  <r>
    <n v="2374"/>
    <s v="Alcohol On Call (Canceled)"/>
    <x v="2372"/>
    <x v="29"/>
    <n v="10"/>
    <x v="1"/>
    <x v="0"/>
    <s v="USD"/>
    <n v="1423772060"/>
    <n v="1421180060"/>
    <b v="0"/>
    <x v="29"/>
    <b v="0"/>
    <s v="technology/web"/>
    <n v="0"/>
    <n v="10"/>
    <x v="2"/>
    <x v="7"/>
    <x v="2374"/>
    <d v="2015-02-12T20:14:20"/>
    <x v="0"/>
  </r>
  <r>
    <n v="2375"/>
    <s v="Slice Trade- Phone Trade-In, Made Simple (Canceled)"/>
    <x v="2373"/>
    <x v="3"/>
    <n v="0"/>
    <x v="1"/>
    <x v="0"/>
    <s v="USD"/>
    <n v="1473451437"/>
    <n v="1470859437"/>
    <b v="0"/>
    <x v="78"/>
    <b v="0"/>
    <s v="technology/web"/>
    <n v="0"/>
    <n v="0"/>
    <x v="2"/>
    <x v="7"/>
    <x v="2375"/>
    <d v="2016-09-09T20:03:57"/>
    <x v="2"/>
  </r>
  <r>
    <n v="2376"/>
    <s v="Phone Tags: lost and found stickers (Canceled)"/>
    <x v="2374"/>
    <x v="9"/>
    <n v="326.33"/>
    <x v="1"/>
    <x v="0"/>
    <s v="USD"/>
    <n v="1449785566"/>
    <n v="1447193566"/>
    <b v="0"/>
    <x v="80"/>
    <b v="0"/>
    <s v="technology/web"/>
    <n v="11"/>
    <n v="81.58"/>
    <x v="2"/>
    <x v="7"/>
    <x v="2376"/>
    <d v="2015-12-10T22:12:46"/>
    <x v="0"/>
  </r>
  <r>
    <n v="2377"/>
    <s v="Fluttify - New Canadian Tech Start Up (Canceled)"/>
    <x v="2375"/>
    <x v="30"/>
    <n v="0"/>
    <x v="1"/>
    <x v="5"/>
    <s v="CAD"/>
    <n v="1480110783"/>
    <n v="1477515183"/>
    <b v="0"/>
    <x v="78"/>
    <b v="0"/>
    <s v="technology/web"/>
    <n v="0"/>
    <n v="0"/>
    <x v="2"/>
    <x v="7"/>
    <x v="2377"/>
    <d v="2016-11-25T21:53:03"/>
    <x v="2"/>
  </r>
  <r>
    <n v="2378"/>
    <s v="KEEPUP INC (Canceled)"/>
    <x v="2376"/>
    <x v="74"/>
    <n v="0"/>
    <x v="1"/>
    <x v="0"/>
    <s v="USD"/>
    <n v="1440548330"/>
    <n v="1438042730"/>
    <b v="0"/>
    <x v="78"/>
    <b v="0"/>
    <s v="technology/web"/>
    <n v="0"/>
    <n v="0"/>
    <x v="2"/>
    <x v="7"/>
    <x v="2378"/>
    <d v="2015-08-26T00:18:50"/>
    <x v="0"/>
  </r>
  <r>
    <n v="2379"/>
    <s v="SelectCooks.com (Canceled)"/>
    <x v="2377"/>
    <x v="11"/>
    <n v="0"/>
    <x v="1"/>
    <x v="0"/>
    <s v="USD"/>
    <n v="1444004616"/>
    <n v="1440116616"/>
    <b v="0"/>
    <x v="78"/>
    <b v="0"/>
    <s v="technology/web"/>
    <n v="0"/>
    <n v="0"/>
    <x v="2"/>
    <x v="7"/>
    <x v="2379"/>
    <d v="2015-10-05T00:23:36"/>
    <x v="0"/>
  </r>
  <r>
    <n v="2380"/>
    <s v="Finit - Hashtag Chatting (Canceled)"/>
    <x v="2378"/>
    <x v="36"/>
    <n v="55"/>
    <x v="1"/>
    <x v="0"/>
    <s v="USD"/>
    <n v="1443726142"/>
    <n v="1441134142"/>
    <b v="0"/>
    <x v="83"/>
    <b v="0"/>
    <s v="technology/web"/>
    <n v="0"/>
    <n v="18.329999999999998"/>
    <x v="2"/>
    <x v="7"/>
    <x v="2380"/>
    <d v="2015-10-01T19:02:22"/>
    <x v="0"/>
  </r>
  <r>
    <n v="2381"/>
    <s v="Cannabis Connection (Canceled)"/>
    <x v="2379"/>
    <x v="344"/>
    <n v="1571"/>
    <x v="1"/>
    <x v="0"/>
    <s v="USD"/>
    <n v="1428704848"/>
    <n v="1426112848"/>
    <b v="0"/>
    <x v="63"/>
    <b v="0"/>
    <s v="technology/web"/>
    <n v="2"/>
    <n v="224.43"/>
    <x v="2"/>
    <x v="7"/>
    <x v="2381"/>
    <d v="2015-04-10T22:27:28"/>
    <x v="0"/>
  </r>
  <r>
    <n v="2382"/>
    <s v="These Easy Days (Canceled)"/>
    <x v="2380"/>
    <x v="9"/>
    <n v="75"/>
    <x v="1"/>
    <x v="0"/>
    <s v="USD"/>
    <n v="1438662603"/>
    <n v="1436502603"/>
    <b v="0"/>
    <x v="84"/>
    <b v="0"/>
    <s v="technology/web"/>
    <n v="3"/>
    <n v="37.5"/>
    <x v="2"/>
    <x v="7"/>
    <x v="2382"/>
    <d v="2015-08-04T04:30:03"/>
    <x v="0"/>
  </r>
  <r>
    <n v="2383"/>
    <s v="KindaQuirky (Canceled)"/>
    <x v="2381"/>
    <x v="3"/>
    <n v="435"/>
    <x v="1"/>
    <x v="4"/>
    <s v="NZD"/>
    <n v="1424568107"/>
    <n v="1421976107"/>
    <b v="0"/>
    <x v="8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x v="2382"/>
    <x v="28"/>
    <n v="8"/>
    <x v="1"/>
    <x v="0"/>
    <s v="USD"/>
    <n v="1415932643"/>
    <n v="1413337043"/>
    <b v="0"/>
    <x v="22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x v="2383"/>
    <x v="99"/>
    <n v="788"/>
    <x v="1"/>
    <x v="0"/>
    <s v="USD"/>
    <n v="1438793432"/>
    <n v="1436201432"/>
    <b v="0"/>
    <x v="63"/>
    <b v="0"/>
    <s v="technology/web"/>
    <n v="1"/>
    <n v="112.57"/>
    <x v="2"/>
    <x v="7"/>
    <x v="2385"/>
    <d v="2015-08-05T16:50:32"/>
    <x v="0"/>
  </r>
  <r>
    <n v="2386"/>
    <s v="Realjobmatch.com (Canceled)"/>
    <x v="2384"/>
    <x v="11"/>
    <n v="0"/>
    <x v="1"/>
    <x v="5"/>
    <s v="CAD"/>
    <n v="1420920424"/>
    <n v="1415736424"/>
    <b v="0"/>
    <x v="78"/>
    <b v="0"/>
    <s v="technology/web"/>
    <n v="0"/>
    <n v="0"/>
    <x v="2"/>
    <x v="7"/>
    <x v="2386"/>
    <d v="2015-01-10T20:07:04"/>
    <x v="3"/>
  </r>
  <r>
    <n v="2387"/>
    <s v="Building an interactive web-based health community."/>
    <x v="2385"/>
    <x v="60"/>
    <n v="1026"/>
    <x v="1"/>
    <x v="0"/>
    <s v="USD"/>
    <n v="1469199740"/>
    <n v="1465311740"/>
    <b v="0"/>
    <x v="8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x v="2386"/>
    <x v="258"/>
    <n v="463"/>
    <x v="1"/>
    <x v="0"/>
    <s v="USD"/>
    <n v="1421350140"/>
    <n v="1418761759"/>
    <b v="0"/>
    <x v="22"/>
    <b v="0"/>
    <s v="technology/web"/>
    <n v="1"/>
    <n v="57.88"/>
    <x v="2"/>
    <x v="7"/>
    <x v="2388"/>
    <d v="2015-01-15T19:29:00"/>
    <x v="3"/>
  </r>
  <r>
    <n v="2389"/>
    <s v="Et si Kiwwi vous trouvait un job ? (Canceled)"/>
    <x v="2387"/>
    <x v="194"/>
    <n v="30"/>
    <x v="1"/>
    <x v="6"/>
    <s v="EUR"/>
    <n v="1437861540"/>
    <n v="1435160452"/>
    <b v="0"/>
    <x v="29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x v="2388"/>
    <x v="345"/>
    <n v="0"/>
    <x v="1"/>
    <x v="2"/>
    <s v="AUD"/>
    <n v="1420352264"/>
    <n v="1416896264"/>
    <b v="0"/>
    <x v="78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x v="2389"/>
    <x v="22"/>
    <n v="25"/>
    <x v="1"/>
    <x v="0"/>
    <s v="USD"/>
    <n v="1427825044"/>
    <n v="1425236644"/>
    <b v="0"/>
    <x v="29"/>
    <b v="0"/>
    <s v="technology/web"/>
    <n v="0"/>
    <n v="25"/>
    <x v="2"/>
    <x v="7"/>
    <x v="2391"/>
    <d v="2015-03-31T18:04:04"/>
    <x v="0"/>
  </r>
  <r>
    <n v="2392"/>
    <s v="WILLAMETTE EXTRA BOARD (Canceled)"/>
    <x v="2390"/>
    <x v="285"/>
    <n v="0"/>
    <x v="1"/>
    <x v="0"/>
    <s v="USD"/>
    <n v="1446087223"/>
    <n v="1443495223"/>
    <b v="0"/>
    <x v="78"/>
    <b v="0"/>
    <s v="technology/web"/>
    <n v="0"/>
    <n v="0"/>
    <x v="2"/>
    <x v="7"/>
    <x v="2392"/>
    <d v="2015-10-29T02:53:43"/>
    <x v="0"/>
  </r>
  <r>
    <n v="2393"/>
    <s v="Game Swapper (Canceled)"/>
    <x v="2391"/>
    <x v="57"/>
    <n v="50"/>
    <x v="1"/>
    <x v="0"/>
    <s v="USD"/>
    <n v="1439048017"/>
    <n v="1436456017"/>
    <b v="0"/>
    <x v="29"/>
    <b v="0"/>
    <s v="technology/web"/>
    <n v="0"/>
    <n v="50"/>
    <x v="2"/>
    <x v="7"/>
    <x v="2393"/>
    <d v="2015-08-08T15:33:37"/>
    <x v="0"/>
  </r>
  <r>
    <n v="2394"/>
    <s v="Wriyon - WRIte Your Own (Canceled)"/>
    <x v="2392"/>
    <x v="10"/>
    <n v="3"/>
    <x v="1"/>
    <x v="17"/>
    <s v="EUR"/>
    <n v="1424940093"/>
    <n v="1422348093"/>
    <b v="0"/>
    <x v="84"/>
    <b v="0"/>
    <s v="technology/web"/>
    <n v="0"/>
    <n v="1.5"/>
    <x v="2"/>
    <x v="7"/>
    <x v="2394"/>
    <d v="2015-02-26T08:41:33"/>
    <x v="0"/>
  </r>
  <r>
    <n v="2395"/>
    <s v="VENT it out (Canceled)"/>
    <x v="2393"/>
    <x v="287"/>
    <n v="0"/>
    <x v="1"/>
    <x v="0"/>
    <s v="USD"/>
    <n v="1484038620"/>
    <n v="1481597687"/>
    <b v="0"/>
    <x v="78"/>
    <b v="0"/>
    <s v="technology/web"/>
    <n v="0"/>
    <n v="0"/>
    <x v="2"/>
    <x v="7"/>
    <x v="2395"/>
    <d v="2017-01-10T08:57:00"/>
    <x v="2"/>
  </r>
  <r>
    <n v="2396"/>
    <s v="Projektwebseite (Canceled)"/>
    <x v="2394"/>
    <x v="10"/>
    <n v="10"/>
    <x v="1"/>
    <x v="16"/>
    <s v="CHF"/>
    <n v="1444940558"/>
    <n v="1442348558"/>
    <b v="0"/>
    <x v="29"/>
    <b v="0"/>
    <s v="technology/web"/>
    <n v="0"/>
    <n v="10"/>
    <x v="2"/>
    <x v="7"/>
    <x v="2396"/>
    <d v="2015-10-15T20:22:38"/>
    <x v="0"/>
  </r>
  <r>
    <n v="2397"/>
    <s v="#ADOPTROHINGYA PROJECT (Canceled)"/>
    <x v="2395"/>
    <x v="346"/>
    <n v="0"/>
    <x v="1"/>
    <x v="0"/>
    <s v="USD"/>
    <n v="1420233256"/>
    <n v="1417641256"/>
    <b v="0"/>
    <x v="78"/>
    <b v="0"/>
    <s v="technology/web"/>
    <n v="0"/>
    <n v="0"/>
    <x v="2"/>
    <x v="7"/>
    <x v="2397"/>
    <d v="2015-01-02T21:14:16"/>
    <x v="3"/>
  </r>
  <r>
    <n v="2398"/>
    <s v="Roekee.com (Canceled)"/>
    <x v="2396"/>
    <x v="23"/>
    <n v="0"/>
    <x v="1"/>
    <x v="0"/>
    <s v="USD"/>
    <n v="1435874384"/>
    <n v="1433282384"/>
    <b v="0"/>
    <x v="78"/>
    <b v="0"/>
    <s v="technology/web"/>
    <n v="0"/>
    <n v="0"/>
    <x v="2"/>
    <x v="7"/>
    <x v="2398"/>
    <d v="2015-07-02T21:59:44"/>
    <x v="0"/>
  </r>
  <r>
    <n v="2399"/>
    <s v="SheLifts - the #1 Female Bodybuilding HUB (Canceled)"/>
    <x v="2397"/>
    <x v="93"/>
    <n v="0"/>
    <x v="1"/>
    <x v="11"/>
    <s v="SEK"/>
    <n v="1418934506"/>
    <n v="1415910506"/>
    <b v="0"/>
    <x v="78"/>
    <b v="0"/>
    <s v="technology/web"/>
    <n v="0"/>
    <n v="0"/>
    <x v="2"/>
    <x v="7"/>
    <x v="2399"/>
    <d v="2014-12-18T20:28:26"/>
    <x v="3"/>
  </r>
  <r>
    <n v="2400"/>
    <s v="NEW 2016 Social Media Litesbook (Canceled)"/>
    <x v="2398"/>
    <x v="63"/>
    <n v="0"/>
    <x v="1"/>
    <x v="2"/>
    <s v="AUD"/>
    <n v="1460615164"/>
    <n v="1458023164"/>
    <b v="0"/>
    <x v="78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x v="2399"/>
    <x v="89"/>
    <n v="201"/>
    <x v="2"/>
    <x v="0"/>
    <s v="USD"/>
    <n v="1457207096"/>
    <n v="1452023096"/>
    <b v="0"/>
    <x v="82"/>
    <b v="0"/>
    <s v="food/food trucks"/>
    <n v="1"/>
    <n v="22.33"/>
    <x v="7"/>
    <x v="19"/>
    <x v="2401"/>
    <d v="2016-03-05T19:44:56"/>
    <x v="2"/>
  </r>
  <r>
    <n v="2402"/>
    <s v="Cupcake Truck Unite"/>
    <x v="2400"/>
    <x v="14"/>
    <n v="52"/>
    <x v="2"/>
    <x v="0"/>
    <s v="USD"/>
    <n v="1431533931"/>
    <n v="1428941931"/>
    <b v="0"/>
    <x v="29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x v="2401"/>
    <x v="38"/>
    <n v="202"/>
    <x v="2"/>
    <x v="1"/>
    <s v="GBP"/>
    <n v="1459368658"/>
    <n v="1454188258"/>
    <b v="0"/>
    <x v="8"/>
    <b v="0"/>
    <s v="food/food trucks"/>
    <n v="17"/>
    <n v="16.829999999999998"/>
    <x v="7"/>
    <x v="19"/>
    <x v="2403"/>
    <d v="2016-03-30T20:10:58"/>
    <x v="2"/>
  </r>
  <r>
    <n v="2404"/>
    <s v="Square Donuts Truck"/>
    <x v="2402"/>
    <x v="36"/>
    <n v="0"/>
    <x v="2"/>
    <x v="0"/>
    <s v="USD"/>
    <n v="1451782607"/>
    <n v="1449190607"/>
    <b v="0"/>
    <x v="78"/>
    <b v="0"/>
    <s v="food/food trucks"/>
    <n v="0"/>
    <n v="0"/>
    <x v="7"/>
    <x v="19"/>
    <x v="2404"/>
    <d v="2016-01-03T00:56:47"/>
    <x v="0"/>
  </r>
  <r>
    <n v="2405"/>
    <s v="JoyShtick Food Truck"/>
    <x v="2403"/>
    <x v="10"/>
    <n v="1126"/>
    <x v="2"/>
    <x v="0"/>
    <s v="USD"/>
    <n v="1472911375"/>
    <n v="1471096975"/>
    <b v="0"/>
    <x v="9"/>
    <b v="0"/>
    <s v="food/food trucks"/>
    <n v="23"/>
    <n v="56.3"/>
    <x v="7"/>
    <x v="19"/>
    <x v="2405"/>
    <d v="2016-09-03T14:02:55"/>
    <x v="2"/>
  </r>
  <r>
    <n v="2406"/>
    <s v="Arnold's Happy Days Food Truck"/>
    <x v="2404"/>
    <x v="53"/>
    <n v="1345"/>
    <x v="2"/>
    <x v="0"/>
    <s v="USD"/>
    <n v="1421635190"/>
    <n v="1418179190"/>
    <b v="0"/>
    <x v="38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x v="2405"/>
    <x v="29"/>
    <n v="5557"/>
    <x v="2"/>
    <x v="0"/>
    <s v="USD"/>
    <n v="1428732000"/>
    <n v="1426772928"/>
    <b v="0"/>
    <x v="51"/>
    <b v="0"/>
    <s v="food/food trucks"/>
    <n v="25"/>
    <n v="168.39"/>
    <x v="7"/>
    <x v="19"/>
    <x v="2407"/>
    <d v="2015-04-11T06:00:00"/>
    <x v="0"/>
  </r>
  <r>
    <n v="2408"/>
    <s v="Sabroso On Wheels"/>
    <x v="2406"/>
    <x v="36"/>
    <n v="30"/>
    <x v="2"/>
    <x v="0"/>
    <s v="USD"/>
    <n v="1415247757"/>
    <n v="1412652157"/>
    <b v="0"/>
    <x v="84"/>
    <b v="0"/>
    <s v="food/food trucks"/>
    <n v="0"/>
    <n v="15"/>
    <x v="7"/>
    <x v="19"/>
    <x v="2408"/>
    <d v="2014-11-06T04:22:37"/>
    <x v="3"/>
  </r>
  <r>
    <n v="2409"/>
    <s v="Johnny's Food Truck a Puerto Rican and BBQ infusion"/>
    <x v="2407"/>
    <x v="31"/>
    <n v="460"/>
    <x v="2"/>
    <x v="0"/>
    <s v="USD"/>
    <n v="1439931675"/>
    <n v="1437339675"/>
    <b v="0"/>
    <x v="79"/>
    <b v="0"/>
    <s v="food/food trucks"/>
    <n v="2"/>
    <n v="76.67"/>
    <x v="7"/>
    <x v="19"/>
    <x v="2409"/>
    <d v="2015-08-18T21:01:15"/>
    <x v="0"/>
  </r>
  <r>
    <n v="2410"/>
    <s v="Websters grill truck       slow cooked meats"/>
    <x v="2408"/>
    <x v="36"/>
    <n v="0"/>
    <x v="2"/>
    <x v="2"/>
    <s v="AUD"/>
    <n v="1441619275"/>
    <n v="1439027275"/>
    <b v="0"/>
    <x v="78"/>
    <b v="0"/>
    <s v="food/food trucks"/>
    <n v="0"/>
    <n v="0"/>
    <x v="7"/>
    <x v="19"/>
    <x v="2410"/>
    <d v="2015-09-07T09:47:55"/>
    <x v="0"/>
  </r>
  <r>
    <n v="2411"/>
    <s v="Was ist das"/>
    <x v="2409"/>
    <x v="31"/>
    <n v="151"/>
    <x v="2"/>
    <x v="0"/>
    <s v="USD"/>
    <n v="1440524082"/>
    <n v="1437932082"/>
    <b v="0"/>
    <x v="8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x v="2410"/>
    <x v="6"/>
    <n v="0"/>
    <x v="2"/>
    <x v="6"/>
    <s v="EUR"/>
    <n v="1480185673"/>
    <n v="1476294073"/>
    <b v="0"/>
    <x v="78"/>
    <b v="0"/>
    <s v="food/food trucks"/>
    <n v="0"/>
    <n v="0"/>
    <x v="7"/>
    <x v="19"/>
    <x v="2412"/>
    <d v="2016-11-26T18:41:13"/>
    <x v="2"/>
  </r>
  <r>
    <n v="2413"/>
    <s v="Lone Pine Coffee Brewery"/>
    <x v="2411"/>
    <x v="9"/>
    <n v="25"/>
    <x v="2"/>
    <x v="0"/>
    <s v="USD"/>
    <n v="1401579000"/>
    <n v="1398911882"/>
    <b v="0"/>
    <x v="83"/>
    <b v="0"/>
    <s v="food/food trucks"/>
    <n v="1"/>
    <n v="8.33"/>
    <x v="7"/>
    <x v="19"/>
    <x v="2413"/>
    <d v="2014-05-31T23:30:00"/>
    <x v="3"/>
  </r>
  <r>
    <n v="2414"/>
    <s v="Help 95th St.Tacos get a food truck in Atlanta"/>
    <x v="2412"/>
    <x v="36"/>
    <n v="460"/>
    <x v="2"/>
    <x v="0"/>
    <s v="USD"/>
    <n v="1440215940"/>
    <n v="1436805660"/>
    <b v="0"/>
    <x v="62"/>
    <b v="0"/>
    <s v="food/food trucks"/>
    <n v="3"/>
    <n v="35.380000000000003"/>
    <x v="7"/>
    <x v="19"/>
    <x v="2414"/>
    <d v="2015-08-22T03:59:00"/>
    <x v="0"/>
  </r>
  <r>
    <n v="2415"/>
    <s v="Local Food Truck is Off the Hoof!"/>
    <x v="2413"/>
    <x v="127"/>
    <n v="335"/>
    <x v="2"/>
    <x v="0"/>
    <s v="USD"/>
    <n v="1468615346"/>
    <n v="1466023346"/>
    <b v="0"/>
    <x v="79"/>
    <b v="0"/>
    <s v="food/food trucks"/>
    <n v="1"/>
    <n v="55.83"/>
    <x v="7"/>
    <x v="19"/>
    <x v="2415"/>
    <d v="2016-07-15T20:42:26"/>
    <x v="2"/>
  </r>
  <r>
    <n v="2416"/>
    <s v="Smokin' J's BBQ. food truck"/>
    <x v="2414"/>
    <x v="22"/>
    <n v="5"/>
    <x v="2"/>
    <x v="0"/>
    <s v="USD"/>
    <n v="1426345200"/>
    <n v="1421343743"/>
    <b v="0"/>
    <x v="29"/>
    <b v="0"/>
    <s v="food/food trucks"/>
    <n v="0"/>
    <n v="5"/>
    <x v="7"/>
    <x v="19"/>
    <x v="2416"/>
    <d v="2015-03-14T15:00:00"/>
    <x v="0"/>
  </r>
  <r>
    <n v="2417"/>
    <s v="I want to make the best fried chicken!!"/>
    <x v="2415"/>
    <x v="28"/>
    <n v="0"/>
    <x v="2"/>
    <x v="0"/>
    <s v="USD"/>
    <n v="1407705187"/>
    <n v="1405113187"/>
    <b v="0"/>
    <x v="78"/>
    <b v="0"/>
    <s v="food/food trucks"/>
    <n v="0"/>
    <n v="0"/>
    <x v="7"/>
    <x v="19"/>
    <x v="2417"/>
    <d v="2014-08-10T21:13:07"/>
    <x v="3"/>
  </r>
  <r>
    <n v="2418"/>
    <s v="Mexican food truck"/>
    <x v="2416"/>
    <x v="31"/>
    <n v="5"/>
    <x v="2"/>
    <x v="0"/>
    <s v="USD"/>
    <n v="1427225644"/>
    <n v="1422045244"/>
    <b v="0"/>
    <x v="81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x v="2417"/>
    <x v="9"/>
    <n v="0"/>
    <x v="2"/>
    <x v="0"/>
    <s v="USD"/>
    <n v="1424281389"/>
    <n v="1419097389"/>
    <b v="0"/>
    <x v="78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x v="2418"/>
    <x v="347"/>
    <n v="2501"/>
    <x v="2"/>
    <x v="0"/>
    <s v="USD"/>
    <n v="1415583695"/>
    <n v="1410396095"/>
    <b v="0"/>
    <x v="17"/>
    <b v="0"/>
    <s v="food/food trucks"/>
    <n v="15"/>
    <n v="69.47"/>
    <x v="7"/>
    <x v="19"/>
    <x v="2420"/>
    <d v="2014-11-10T01:41:35"/>
    <x v="3"/>
  </r>
  <r>
    <n v="2421"/>
    <s v="hot dog cart"/>
    <x v="2419"/>
    <x v="12"/>
    <n v="1"/>
    <x v="2"/>
    <x v="0"/>
    <s v="USD"/>
    <n v="1424536196"/>
    <n v="1421944196"/>
    <b v="0"/>
    <x v="29"/>
    <b v="0"/>
    <s v="food/food trucks"/>
    <n v="0"/>
    <n v="1"/>
    <x v="7"/>
    <x v="19"/>
    <x v="2421"/>
    <d v="2015-02-21T16:29:56"/>
    <x v="0"/>
  </r>
  <r>
    <n v="2422"/>
    <s v="Help starting a family owned food truck"/>
    <x v="2420"/>
    <x v="2"/>
    <n v="1"/>
    <x v="2"/>
    <x v="0"/>
    <s v="USD"/>
    <n v="1426091036"/>
    <n v="1423502636"/>
    <b v="0"/>
    <x v="29"/>
    <b v="0"/>
    <s v="food/food trucks"/>
    <n v="0"/>
    <n v="1"/>
    <x v="7"/>
    <x v="19"/>
    <x v="2422"/>
    <d v="2015-03-11T16:23:56"/>
    <x v="0"/>
  </r>
  <r>
    <n v="2423"/>
    <s v="FBTR BBQ"/>
    <x v="2421"/>
    <x v="127"/>
    <n v="8"/>
    <x v="2"/>
    <x v="0"/>
    <s v="USD"/>
    <n v="1420044890"/>
    <n v="1417452890"/>
    <b v="0"/>
    <x v="29"/>
    <b v="0"/>
    <s v="food/food trucks"/>
    <n v="0"/>
    <n v="8"/>
    <x v="7"/>
    <x v="19"/>
    <x v="2423"/>
    <d v="2014-12-31T16:54:50"/>
    <x v="3"/>
  </r>
  <r>
    <n v="2424"/>
    <s v="Lily and Memphs"/>
    <x v="2422"/>
    <x v="31"/>
    <n v="310"/>
    <x v="2"/>
    <x v="0"/>
    <s v="USD"/>
    <n v="1414445108"/>
    <n v="1411853108"/>
    <b v="0"/>
    <x v="82"/>
    <b v="0"/>
    <s v="food/food trucks"/>
    <n v="1"/>
    <n v="34.44"/>
    <x v="7"/>
    <x v="19"/>
    <x v="2424"/>
    <d v="2014-10-27T21:25:08"/>
    <x v="3"/>
  </r>
  <r>
    <n v="2425"/>
    <s v="Food Cart Tour With Raz Simone and Macklemore"/>
    <x v="2423"/>
    <x v="8"/>
    <n v="1"/>
    <x v="2"/>
    <x v="0"/>
    <s v="USD"/>
    <n v="1464386640"/>
    <n v="1463090149"/>
    <b v="0"/>
    <x v="29"/>
    <b v="0"/>
    <s v="food/food trucks"/>
    <n v="0"/>
    <n v="1"/>
    <x v="7"/>
    <x v="19"/>
    <x v="2425"/>
    <d v="2016-05-27T22:04:00"/>
    <x v="2"/>
  </r>
  <r>
    <n v="2426"/>
    <s v="The Low-Calorie Food Truck"/>
    <x v="2424"/>
    <x v="22"/>
    <n v="0"/>
    <x v="2"/>
    <x v="0"/>
    <s v="USD"/>
    <n v="1439006692"/>
    <n v="1433822692"/>
    <b v="0"/>
    <x v="78"/>
    <b v="0"/>
    <s v="food/food trucks"/>
    <n v="0"/>
    <n v="0"/>
    <x v="7"/>
    <x v="19"/>
    <x v="2426"/>
    <d v="2015-08-08T04:04:52"/>
    <x v="0"/>
  </r>
  <r>
    <n v="2427"/>
    <s v="Wraps in a snap. Fast lunch with a gourmet punch!"/>
    <x v="2425"/>
    <x v="63"/>
    <n v="1"/>
    <x v="2"/>
    <x v="0"/>
    <s v="USD"/>
    <n v="1458715133"/>
    <n v="1455262733"/>
    <b v="0"/>
    <x v="29"/>
    <b v="0"/>
    <s v="food/food trucks"/>
    <n v="0"/>
    <n v="1"/>
    <x v="7"/>
    <x v="19"/>
    <x v="2427"/>
    <d v="2016-03-23T06:38:53"/>
    <x v="2"/>
  </r>
  <r>
    <n v="2428"/>
    <s v="Premium Burgers"/>
    <x v="2426"/>
    <x v="19"/>
    <n v="1"/>
    <x v="2"/>
    <x v="0"/>
    <s v="USD"/>
    <n v="1426182551"/>
    <n v="1423594151"/>
    <b v="0"/>
    <x v="29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x v="2427"/>
    <x v="348"/>
    <n v="2005"/>
    <x v="2"/>
    <x v="10"/>
    <s v="NOK"/>
    <n v="1486313040"/>
    <n v="1483131966"/>
    <b v="0"/>
    <x v="80"/>
    <b v="0"/>
    <s v="food/food trucks"/>
    <n v="1"/>
    <n v="501.25"/>
    <x v="7"/>
    <x v="19"/>
    <x v="2429"/>
    <d v="2017-02-05T16:44:00"/>
    <x v="2"/>
  </r>
  <r>
    <n v="2430"/>
    <s v="It's so cute! - Great food!"/>
    <x v="2428"/>
    <x v="9"/>
    <n v="21"/>
    <x v="2"/>
    <x v="0"/>
    <s v="USD"/>
    <n v="1455246504"/>
    <n v="1452654504"/>
    <b v="0"/>
    <x v="84"/>
    <b v="0"/>
    <s v="food/food trucks"/>
    <n v="1"/>
    <n v="10.5"/>
    <x v="7"/>
    <x v="19"/>
    <x v="2430"/>
    <d v="2016-02-12T03:08:24"/>
    <x v="2"/>
  </r>
  <r>
    <n v="2431"/>
    <s v="Murphy's good eatin'"/>
    <x v="2429"/>
    <x v="57"/>
    <n v="2"/>
    <x v="2"/>
    <x v="0"/>
    <s v="USD"/>
    <n v="1467080613"/>
    <n v="1461896613"/>
    <b v="0"/>
    <x v="84"/>
    <b v="0"/>
    <s v="food/food trucks"/>
    <n v="0"/>
    <n v="1"/>
    <x v="7"/>
    <x v="19"/>
    <x v="2431"/>
    <d v="2016-06-28T02:23:33"/>
    <x v="2"/>
  </r>
  <r>
    <n v="2432"/>
    <s v="funding for bbq trailer"/>
    <x v="2430"/>
    <x v="32"/>
    <n v="2"/>
    <x v="2"/>
    <x v="0"/>
    <s v="USD"/>
    <n v="1425791697"/>
    <n v="1423199697"/>
    <b v="0"/>
    <x v="84"/>
    <b v="0"/>
    <s v="food/food trucks"/>
    <n v="0"/>
    <n v="1"/>
    <x v="7"/>
    <x v="19"/>
    <x v="2432"/>
    <d v="2015-03-08T05:14:57"/>
    <x v="0"/>
  </r>
  <r>
    <n v="2433"/>
    <s v="TWIZTID CREATIONS"/>
    <x v="2431"/>
    <x v="3"/>
    <n v="0"/>
    <x v="2"/>
    <x v="0"/>
    <s v="USD"/>
    <n v="1456608943"/>
    <n v="1454016943"/>
    <b v="0"/>
    <x v="78"/>
    <b v="0"/>
    <s v="food/food trucks"/>
    <n v="0"/>
    <n v="0"/>
    <x v="7"/>
    <x v="19"/>
    <x v="2433"/>
    <d v="2016-02-27T21:35:43"/>
    <x v="2"/>
  </r>
  <r>
    <n v="2434"/>
    <s v="Fresh fruit and veggies for the hood!"/>
    <x v="2432"/>
    <x v="22"/>
    <n v="26"/>
    <x v="2"/>
    <x v="0"/>
    <s v="USD"/>
    <n v="1438662474"/>
    <n v="1435206474"/>
    <b v="0"/>
    <x v="84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x v="2433"/>
    <x v="65"/>
    <n v="1224"/>
    <x v="2"/>
    <x v="11"/>
    <s v="SEK"/>
    <n v="1444027186"/>
    <n v="1441435186"/>
    <b v="0"/>
    <x v="80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x v="2434"/>
    <x v="349"/>
    <n v="45"/>
    <x v="2"/>
    <x v="5"/>
    <s v="CAD"/>
    <n v="1454078770"/>
    <n v="1448894770"/>
    <b v="0"/>
    <x v="84"/>
    <b v="0"/>
    <s v="food/food trucks"/>
    <n v="0"/>
    <n v="22.5"/>
    <x v="7"/>
    <x v="19"/>
    <x v="2436"/>
    <d v="2016-01-29T14:46:10"/>
    <x v="0"/>
  </r>
  <r>
    <n v="2437"/>
    <s v="Cuppa Gumbos"/>
    <x v="2435"/>
    <x v="6"/>
    <n v="0"/>
    <x v="2"/>
    <x v="0"/>
    <s v="USD"/>
    <n v="1426615200"/>
    <n v="1422400188"/>
    <b v="0"/>
    <x v="78"/>
    <b v="0"/>
    <s v="food/food trucks"/>
    <n v="0"/>
    <n v="0"/>
    <x v="7"/>
    <x v="19"/>
    <x v="2437"/>
    <d v="2015-03-17T18:00:00"/>
    <x v="0"/>
  </r>
  <r>
    <n v="2438"/>
    <s v="FOOD|Art"/>
    <x v="2436"/>
    <x v="36"/>
    <n v="50"/>
    <x v="2"/>
    <x v="0"/>
    <s v="USD"/>
    <n v="1449529062"/>
    <n v="1444341462"/>
    <b v="0"/>
    <x v="29"/>
    <b v="0"/>
    <s v="food/food trucks"/>
    <n v="0"/>
    <n v="50"/>
    <x v="7"/>
    <x v="19"/>
    <x v="2438"/>
    <d v="2015-12-07T22:57:42"/>
    <x v="0"/>
  </r>
  <r>
    <n v="2439"/>
    <s v="Pillow Puffs Concessions"/>
    <x v="2437"/>
    <x v="3"/>
    <n v="0"/>
    <x v="2"/>
    <x v="0"/>
    <s v="USD"/>
    <n v="1445197129"/>
    <n v="1442605129"/>
    <b v="0"/>
    <x v="78"/>
    <b v="0"/>
    <s v="food/food trucks"/>
    <n v="0"/>
    <n v="0"/>
    <x v="7"/>
    <x v="19"/>
    <x v="2439"/>
    <d v="2015-10-18T19:38:49"/>
    <x v="0"/>
  </r>
  <r>
    <n v="2440"/>
    <s v="The first green Food Truck in Phnom Penh"/>
    <x v="2438"/>
    <x v="10"/>
    <n v="10"/>
    <x v="2"/>
    <x v="18"/>
    <s v="EUR"/>
    <n v="1455399313"/>
    <n v="1452807313"/>
    <b v="0"/>
    <x v="84"/>
    <b v="0"/>
    <s v="food/food trucks"/>
    <n v="0"/>
    <n v="5"/>
    <x v="7"/>
    <x v="19"/>
    <x v="2440"/>
    <d v="2016-02-13T21:35:13"/>
    <x v="2"/>
  </r>
  <r>
    <n v="2441"/>
    <s v="Bring Alchemy Pops to the People!"/>
    <x v="2439"/>
    <x v="51"/>
    <n v="8091"/>
    <x v="0"/>
    <x v="0"/>
    <s v="USD"/>
    <n v="1437627540"/>
    <n v="1435806054"/>
    <b v="0"/>
    <x v="280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x v="2440"/>
    <x v="95"/>
    <n v="30226"/>
    <x v="0"/>
    <x v="0"/>
    <s v="USD"/>
    <n v="1426777228"/>
    <n v="1424188828"/>
    <b v="0"/>
    <x v="459"/>
    <b v="1"/>
    <s v="food/small batch"/>
    <n v="126"/>
    <n v="81.25"/>
    <x v="7"/>
    <x v="33"/>
    <x v="2442"/>
    <d v="2015-03-19T15:00:28"/>
    <x v="0"/>
  </r>
  <r>
    <n v="2443"/>
    <s v="VEGA: One-of-A-Kind Coffee that Changes Lives"/>
    <x v="2441"/>
    <x v="22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x v="2442"/>
    <x v="9"/>
    <n v="3258"/>
    <x v="0"/>
    <x v="0"/>
    <s v="USD"/>
    <n v="1464199591"/>
    <n v="1461607591"/>
    <b v="0"/>
    <x v="42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x v="2443"/>
    <x v="10"/>
    <n v="8640"/>
    <x v="0"/>
    <x v="0"/>
    <s v="USD"/>
    <n v="1443242021"/>
    <n v="1440650021"/>
    <b v="0"/>
    <x v="248"/>
    <b v="1"/>
    <s v="food/small batch"/>
    <n v="173"/>
    <n v="75.13"/>
    <x v="7"/>
    <x v="33"/>
    <x v="2445"/>
    <d v="2015-09-26T04:33:41"/>
    <x v="0"/>
  </r>
  <r>
    <n v="2446"/>
    <s v="Brooklyn Cookie Company is growing!"/>
    <x v="2444"/>
    <x v="10"/>
    <n v="8399"/>
    <x v="0"/>
    <x v="0"/>
    <s v="USD"/>
    <n v="1480174071"/>
    <n v="1477578471"/>
    <b v="0"/>
    <x v="112"/>
    <b v="1"/>
    <s v="food/small batch"/>
    <n v="168"/>
    <n v="75.67"/>
    <x v="7"/>
    <x v="33"/>
    <x v="2446"/>
    <d v="2016-11-26T15:27:51"/>
    <x v="2"/>
  </r>
  <r>
    <n v="2447"/>
    <s v="The Workingman's Cake by Delectabites"/>
    <x v="2445"/>
    <x v="30"/>
    <n v="10680"/>
    <x v="0"/>
    <x v="0"/>
    <s v="USD"/>
    <n v="1478923200"/>
    <n v="1476184593"/>
    <b v="0"/>
    <x v="152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x v="2446"/>
    <x v="44"/>
    <n v="430"/>
    <x v="0"/>
    <x v="0"/>
    <s v="USD"/>
    <n v="1472621760"/>
    <n v="1472110513"/>
    <b v="0"/>
    <x v="82"/>
    <b v="1"/>
    <s v="food/small batch"/>
    <n v="108"/>
    <n v="47.78"/>
    <x v="7"/>
    <x v="33"/>
    <x v="2448"/>
    <d v="2016-08-31T05:36:00"/>
    <x v="2"/>
  </r>
  <r>
    <n v="2449"/>
    <s v="Born to Crunch - Jackson Holesome Granola"/>
    <x v="2447"/>
    <x v="3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  <x v="3"/>
  </r>
  <r>
    <n v="2450"/>
    <s v="Old Coast Ales: Brewery and Taproom"/>
    <x v="2448"/>
    <x v="36"/>
    <n v="15230.03"/>
    <x v="0"/>
    <x v="0"/>
    <s v="USD"/>
    <n v="1414465860"/>
    <n v="1411177456"/>
    <b v="0"/>
    <x v="332"/>
    <b v="1"/>
    <s v="food/small batch"/>
    <n v="102"/>
    <n v="149.31"/>
    <x v="7"/>
    <x v="33"/>
    <x v="2450"/>
    <d v="2014-10-28T03:11:00"/>
    <x v="3"/>
  </r>
  <r>
    <n v="2451"/>
    <s v="Boss Balls Protein Balls"/>
    <x v="2449"/>
    <x v="3"/>
    <n v="11545"/>
    <x v="0"/>
    <x v="0"/>
    <s v="USD"/>
    <n v="1488750490"/>
    <n v="1487022490"/>
    <b v="0"/>
    <x v="153"/>
    <b v="1"/>
    <s v="food/small batch"/>
    <n v="115"/>
    <n v="62.07"/>
    <x v="7"/>
    <x v="33"/>
    <x v="2451"/>
    <d v="2017-03-05T21:48:10"/>
    <x v="1"/>
  </r>
  <r>
    <n v="2452"/>
    <s v="Kickstart for a Startup Nebraska Food Business"/>
    <x v="2450"/>
    <x v="20"/>
    <n v="801"/>
    <x v="0"/>
    <x v="0"/>
    <s v="USD"/>
    <n v="1451430000"/>
    <n v="1448914500"/>
    <b v="0"/>
    <x v="41"/>
    <b v="1"/>
    <s v="food/small batch"/>
    <n v="134"/>
    <n v="53.4"/>
    <x v="7"/>
    <x v="33"/>
    <x v="2452"/>
    <d v="2015-12-29T23:00:00"/>
    <x v="0"/>
  </r>
  <r>
    <n v="2453"/>
    <s v="Bounce Jerky - Natural - Hand-Crafted - Quality"/>
    <x v="2451"/>
    <x v="9"/>
    <n v="4641"/>
    <x v="0"/>
    <x v="0"/>
    <s v="USD"/>
    <n v="1486053409"/>
    <n v="1483461409"/>
    <b v="0"/>
    <x v="85"/>
    <b v="1"/>
    <s v="food/small batch"/>
    <n v="155"/>
    <n v="69.27"/>
    <x v="7"/>
    <x v="33"/>
    <x v="2453"/>
    <d v="2017-02-02T16:36:49"/>
    <x v="1"/>
  </r>
  <r>
    <n v="2454"/>
    <s v="Bine Brewing - Brewed Within Reach"/>
    <x v="2452"/>
    <x v="19"/>
    <n v="35296"/>
    <x v="0"/>
    <x v="0"/>
    <s v="USD"/>
    <n v="1489207808"/>
    <n v="1486183808"/>
    <b v="0"/>
    <x v="208"/>
    <b v="1"/>
    <s v="food/small batch"/>
    <n v="101"/>
    <n v="271.51"/>
    <x v="7"/>
    <x v="33"/>
    <x v="2454"/>
    <d v="2017-03-11T04:50:08"/>
    <x v="1"/>
  </r>
  <r>
    <n v="2455"/>
    <s v="Yo Mama's Sauces &amp; Rubs"/>
    <x v="2453"/>
    <x v="43"/>
    <n v="546"/>
    <x v="0"/>
    <x v="0"/>
    <s v="USD"/>
    <n v="1461177950"/>
    <n v="1458758750"/>
    <b v="0"/>
    <x v="38"/>
    <b v="1"/>
    <s v="food/small batch"/>
    <n v="182"/>
    <n v="34.130000000000003"/>
    <x v="7"/>
    <x v="33"/>
    <x v="2455"/>
    <d v="2016-04-20T18:45:50"/>
    <x v="2"/>
  </r>
  <r>
    <n v="2456"/>
    <s v="Beef Sticks to Chomp On!!"/>
    <x v="2454"/>
    <x v="15"/>
    <n v="2713"/>
    <x v="0"/>
    <x v="0"/>
    <s v="USD"/>
    <n v="1488063839"/>
    <n v="1485471839"/>
    <b v="0"/>
    <x v="85"/>
    <b v="1"/>
    <s v="food/small batch"/>
    <n v="181"/>
    <n v="40.49"/>
    <x v="7"/>
    <x v="33"/>
    <x v="2456"/>
    <d v="2017-02-25T23:03:59"/>
    <x v="1"/>
  </r>
  <r>
    <n v="2457"/>
    <s v="NDWK The North Dakota Wine Kitchen"/>
    <x v="2455"/>
    <x v="165"/>
    <n v="23530"/>
    <x v="0"/>
    <x v="0"/>
    <s v="USD"/>
    <n v="1458826056"/>
    <n v="1456237656"/>
    <b v="0"/>
    <x v="204"/>
    <b v="1"/>
    <s v="food/small batch"/>
    <n v="102"/>
    <n v="189.76"/>
    <x v="7"/>
    <x v="33"/>
    <x v="2457"/>
    <d v="2016-03-24T13:27:36"/>
    <x v="2"/>
  </r>
  <r>
    <n v="2458"/>
    <s v="Smoke, Loaf &amp; Saucer"/>
    <x v="2456"/>
    <x v="10"/>
    <n v="5509"/>
    <x v="0"/>
    <x v="0"/>
    <s v="USD"/>
    <n v="1465498800"/>
    <n v="1462481718"/>
    <b v="0"/>
    <x v="144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x v="2457"/>
    <x v="11"/>
    <n v="30675"/>
    <x v="0"/>
    <x v="0"/>
    <s v="USD"/>
    <n v="1458742685"/>
    <n v="1454858285"/>
    <b v="0"/>
    <x v="460"/>
    <b v="1"/>
    <s v="food/small batch"/>
    <n v="102"/>
    <n v="108.78"/>
    <x v="7"/>
    <x v="33"/>
    <x v="2459"/>
    <d v="2016-03-23T14:18:05"/>
    <x v="2"/>
  </r>
  <r>
    <n v="2460"/>
    <s v="Grano: The Good Place to Get Great Bread"/>
    <x v="2458"/>
    <x v="0"/>
    <n v="8567"/>
    <x v="0"/>
    <x v="0"/>
    <s v="USD"/>
    <n v="1483417020"/>
    <n v="1480480167"/>
    <b v="0"/>
    <x v="32"/>
    <b v="1"/>
    <s v="food/small batch"/>
    <n v="101"/>
    <n v="125.99"/>
    <x v="7"/>
    <x v="33"/>
    <x v="2460"/>
    <d v="2017-01-03T04:17:00"/>
    <x v="2"/>
  </r>
  <r>
    <n v="2461"/>
    <s v="Christian &amp; The Sinners"/>
    <x v="2459"/>
    <x v="51"/>
    <n v="7785"/>
    <x v="0"/>
    <x v="0"/>
    <s v="USD"/>
    <n v="1317438000"/>
    <n v="1314577097"/>
    <b v="0"/>
    <x v="48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x v="2460"/>
    <x v="9"/>
    <n v="3321.25"/>
    <x v="0"/>
    <x v="0"/>
    <s v="USD"/>
    <n v="1342672096"/>
    <n v="1340944096"/>
    <b v="0"/>
    <x v="248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x v="2461"/>
    <x v="13"/>
    <n v="2325"/>
    <x v="0"/>
    <x v="0"/>
    <s v="USD"/>
    <n v="1366138800"/>
    <n v="1362710425"/>
    <b v="0"/>
    <x v="11"/>
    <b v="1"/>
    <s v="music/indie rock"/>
    <n v="116"/>
    <n v="31"/>
    <x v="4"/>
    <x v="14"/>
    <x v="2463"/>
    <d v="2013-04-16T19:00:00"/>
    <x v="4"/>
  </r>
  <r>
    <n v="2464"/>
    <s v="The Enemy Feathers NEW EP"/>
    <x v="2462"/>
    <x v="13"/>
    <n v="2222"/>
    <x v="0"/>
    <x v="5"/>
    <s v="CAD"/>
    <n v="1443641340"/>
    <n v="1441143397"/>
    <b v="0"/>
    <x v="68"/>
    <b v="1"/>
    <s v="music/indie rock"/>
    <n v="111"/>
    <n v="51.67"/>
    <x v="4"/>
    <x v="14"/>
    <x v="2464"/>
    <d v="2015-09-30T19:29:00"/>
    <x v="0"/>
  </r>
  <r>
    <n v="2465"/>
    <s v="The Lion Oh My - Our first full length release"/>
    <x v="2463"/>
    <x v="176"/>
    <n v="1261"/>
    <x v="0"/>
    <x v="0"/>
    <s v="USD"/>
    <n v="1348420548"/>
    <n v="1345828548"/>
    <b v="0"/>
    <x v="53"/>
    <b v="1"/>
    <s v="music/indie rock"/>
    <n v="180"/>
    <n v="26.27"/>
    <x v="4"/>
    <x v="14"/>
    <x v="2465"/>
    <d v="2012-09-23T17:15:48"/>
    <x v="5"/>
  </r>
  <r>
    <n v="2466"/>
    <s v="Jesse Alexander's Independent Debut Album"/>
    <x v="2464"/>
    <x v="30"/>
    <n v="2500"/>
    <x v="0"/>
    <x v="0"/>
    <s v="USD"/>
    <n v="1368066453"/>
    <n v="1365474453"/>
    <b v="0"/>
    <x v="47"/>
    <b v="1"/>
    <s v="music/indie rock"/>
    <n v="100"/>
    <n v="48.08"/>
    <x v="4"/>
    <x v="14"/>
    <x v="2466"/>
    <d v="2013-05-09T02:27:33"/>
    <x v="4"/>
  </r>
  <r>
    <n v="2467"/>
    <s v="Nature Boy Explorer EP"/>
    <x v="2465"/>
    <x v="28"/>
    <n v="1185"/>
    <x v="0"/>
    <x v="0"/>
    <s v="USD"/>
    <n v="1336669200"/>
    <n v="1335473931"/>
    <b v="0"/>
    <x v="68"/>
    <b v="1"/>
    <s v="music/indie rock"/>
    <n v="119"/>
    <n v="27.56"/>
    <x v="4"/>
    <x v="14"/>
    <x v="2467"/>
    <d v="2012-05-10T17:00:00"/>
    <x v="5"/>
  </r>
  <r>
    <n v="2468"/>
    <s v="New &quot;Jesse Denaro&quot; Album!"/>
    <x v="2466"/>
    <x v="13"/>
    <n v="2144.34"/>
    <x v="0"/>
    <x v="0"/>
    <s v="USD"/>
    <n v="1351400400"/>
    <n v="1348285321"/>
    <b v="0"/>
    <x v="6"/>
    <b v="1"/>
    <s v="music/indie rock"/>
    <n v="107"/>
    <n v="36.97"/>
    <x v="4"/>
    <x v="14"/>
    <x v="2468"/>
    <d v="2012-10-28T05:00:00"/>
    <x v="5"/>
  </r>
  <r>
    <n v="2469"/>
    <s v="Some Dark, Beautiful Morning - Greg Byers' EP"/>
    <x v="2467"/>
    <x v="38"/>
    <n v="1364"/>
    <x v="0"/>
    <x v="0"/>
    <s v="USD"/>
    <n v="1297160329"/>
    <n v="1295000329"/>
    <b v="0"/>
    <x v="5"/>
    <b v="1"/>
    <s v="music/indie rock"/>
    <n v="114"/>
    <n v="29.02"/>
    <x v="4"/>
    <x v="14"/>
    <x v="2469"/>
    <d v="2011-02-08T10:18:49"/>
    <x v="6"/>
  </r>
  <r>
    <n v="2470"/>
    <s v="Geoff Zimmerman's Urban-Folk/ Indie-Rock Album"/>
    <x v="2468"/>
    <x v="28"/>
    <n v="1031.6400000000001"/>
    <x v="0"/>
    <x v="0"/>
    <s v="USD"/>
    <n v="1337824055"/>
    <n v="1335232055"/>
    <b v="0"/>
    <x v="17"/>
    <b v="1"/>
    <s v="music/indie rock"/>
    <n v="103"/>
    <n v="28.66"/>
    <x v="4"/>
    <x v="14"/>
    <x v="2470"/>
    <d v="2012-05-24T01:47:35"/>
    <x v="5"/>
  </r>
  <r>
    <n v="2471"/>
    <s v="Confused Disciples - &quot;Sleepamation&quot;"/>
    <x v="2469"/>
    <x v="2"/>
    <n v="640"/>
    <x v="0"/>
    <x v="0"/>
    <s v="USD"/>
    <n v="1327535392"/>
    <n v="1324079392"/>
    <b v="0"/>
    <x v="57"/>
    <b v="1"/>
    <s v="music/indie rock"/>
    <n v="128"/>
    <n v="37.65"/>
    <x v="4"/>
    <x v="14"/>
    <x v="2471"/>
    <d v="2012-01-25T23:49:52"/>
    <x v="6"/>
  </r>
  <r>
    <n v="2472"/>
    <s v="Help Ben Hardt Release 3 Albums In 9 Months!"/>
    <x v="2470"/>
    <x v="51"/>
    <n v="10182.02"/>
    <x v="0"/>
    <x v="0"/>
    <s v="USD"/>
    <n v="1283562180"/>
    <n v="1277433980"/>
    <b v="0"/>
    <x v="201"/>
    <b v="1"/>
    <s v="music/indie rock"/>
    <n v="136"/>
    <n v="97.9"/>
    <x v="4"/>
    <x v="14"/>
    <x v="2472"/>
    <d v="2010-09-04T01:03:00"/>
    <x v="7"/>
  </r>
  <r>
    <n v="2473"/>
    <s v="Mike Midwestern &quot;Oh My Soul&quot; Album"/>
    <x v="2471"/>
    <x v="13"/>
    <n v="2000"/>
    <x v="0"/>
    <x v="0"/>
    <s v="USD"/>
    <n v="1352573869"/>
    <n v="1349978269"/>
    <b v="0"/>
    <x v="5"/>
    <b v="1"/>
    <s v="music/indie rock"/>
    <n v="100"/>
    <n v="42.55"/>
    <x v="4"/>
    <x v="14"/>
    <x v="2473"/>
    <d v="2012-11-10T18:57:49"/>
    <x v="5"/>
  </r>
  <r>
    <n v="2474"/>
    <s v="Suggestion's Upcoming Album!"/>
    <x v="2472"/>
    <x v="10"/>
    <n v="5000.18"/>
    <x v="0"/>
    <x v="0"/>
    <s v="USD"/>
    <n v="1286756176"/>
    <n v="1282868176"/>
    <b v="0"/>
    <x v="44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x v="2473"/>
    <x v="30"/>
    <n v="2618"/>
    <x v="0"/>
    <x v="0"/>
    <s v="USD"/>
    <n v="1278799200"/>
    <n v="1273647255"/>
    <b v="0"/>
    <x v="75"/>
    <b v="1"/>
    <s v="music/indie rock"/>
    <n v="105"/>
    <n v="32.32"/>
    <x v="4"/>
    <x v="14"/>
    <x v="2475"/>
    <d v="2010-07-10T22:00:00"/>
    <x v="7"/>
  </r>
  <r>
    <n v="2476"/>
    <s v="Arts &amp; Crafts"/>
    <x v="2474"/>
    <x v="50"/>
    <n v="3360.72"/>
    <x v="0"/>
    <x v="0"/>
    <s v="USD"/>
    <n v="1415004770"/>
    <n v="1412149970"/>
    <b v="0"/>
    <x v="165"/>
    <b v="1"/>
    <s v="music/indie rock"/>
    <n v="105"/>
    <n v="61.1"/>
    <x v="4"/>
    <x v="14"/>
    <x v="2476"/>
    <d v="2014-11-03T08:52:50"/>
    <x v="3"/>
  </r>
  <r>
    <n v="2477"/>
    <s v="Debut Album"/>
    <x v="2475"/>
    <x v="47"/>
    <n v="1285"/>
    <x v="0"/>
    <x v="0"/>
    <s v="USD"/>
    <n v="1344789345"/>
    <n v="1340901345"/>
    <b v="0"/>
    <x v="14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x v="2476"/>
    <x v="6"/>
    <n v="10200"/>
    <x v="0"/>
    <x v="0"/>
    <s v="USD"/>
    <n v="1358117313"/>
    <n v="1355525313"/>
    <b v="0"/>
    <x v="1"/>
    <b v="1"/>
    <s v="music/indie rock"/>
    <n v="128"/>
    <n v="129.11000000000001"/>
    <x v="4"/>
    <x v="14"/>
    <x v="2478"/>
    <d v="2013-01-13T22:48:33"/>
    <x v="5"/>
  </r>
  <r>
    <n v="2479"/>
    <s v="FUEL FAKE NATIVES"/>
    <x v="2477"/>
    <x v="43"/>
    <n v="400.33"/>
    <x v="0"/>
    <x v="0"/>
    <s v="USD"/>
    <n v="1343440800"/>
    <n v="1342545994"/>
    <b v="0"/>
    <x v="38"/>
    <b v="1"/>
    <s v="music/indie rock"/>
    <n v="133"/>
    <n v="25.02"/>
    <x v="4"/>
    <x v="14"/>
    <x v="2479"/>
    <d v="2012-07-28T02:00:00"/>
    <x v="5"/>
  </r>
  <r>
    <n v="2480"/>
    <s v="Either, Either EP"/>
    <x v="2478"/>
    <x v="13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x v="2479"/>
    <x v="23"/>
    <n v="4516.4399999999996"/>
    <x v="0"/>
    <x v="0"/>
    <s v="USD"/>
    <n v="1335799808"/>
    <n v="1333207808"/>
    <b v="0"/>
    <x v="195"/>
    <b v="1"/>
    <s v="music/indie rock"/>
    <n v="113"/>
    <n v="47.54"/>
    <x v="4"/>
    <x v="14"/>
    <x v="2481"/>
    <d v="2012-04-30T15:30:08"/>
    <x v="5"/>
  </r>
  <r>
    <n v="2482"/>
    <s v="Journey to Japan"/>
    <x v="2480"/>
    <x v="28"/>
    <n v="1001"/>
    <x v="0"/>
    <x v="0"/>
    <s v="USD"/>
    <n v="1312224383"/>
    <n v="1308336383"/>
    <b v="0"/>
    <x v="20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x v="2481"/>
    <x v="184"/>
    <n v="1251"/>
    <x v="0"/>
    <x v="0"/>
    <s v="USD"/>
    <n v="1335891603"/>
    <n v="1330711203"/>
    <b v="0"/>
    <x v="10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x v="2482"/>
    <x v="8"/>
    <n v="4176.1099999999997"/>
    <x v="0"/>
    <x v="0"/>
    <s v="USD"/>
    <n v="1316124003"/>
    <n v="1313532003"/>
    <b v="0"/>
    <x v="240"/>
    <b v="1"/>
    <s v="music/indie rock"/>
    <n v="119"/>
    <n v="46.4"/>
    <x v="4"/>
    <x v="14"/>
    <x v="2484"/>
    <d v="2011-09-15T22:00:03"/>
    <x v="6"/>
  </r>
  <r>
    <n v="2485"/>
    <s v="Calli Dollinger and The Dusters Fall Tour Fund"/>
    <x v="2483"/>
    <x v="13"/>
    <n v="2065"/>
    <x v="0"/>
    <x v="0"/>
    <s v="USD"/>
    <n v="1318463879"/>
    <n v="1315439879"/>
    <b v="0"/>
    <x v="14"/>
    <b v="1"/>
    <s v="music/indie rock"/>
    <n v="103"/>
    <n v="50.37"/>
    <x v="4"/>
    <x v="14"/>
    <x v="2485"/>
    <d v="2011-10-12T23:57:59"/>
    <x v="6"/>
  </r>
  <r>
    <n v="2486"/>
    <s v="Help Michael Trieb make CD's for his new EP!"/>
    <x v="2484"/>
    <x v="43"/>
    <n v="797"/>
    <x v="0"/>
    <x v="0"/>
    <s v="USD"/>
    <n v="1335113976"/>
    <n v="1332521976"/>
    <b v="0"/>
    <x v="209"/>
    <b v="1"/>
    <s v="music/indie rock"/>
    <n v="266"/>
    <n v="26.57"/>
    <x v="4"/>
    <x v="14"/>
    <x v="2486"/>
    <d v="2012-04-22T16:59:36"/>
    <x v="5"/>
  </r>
  <r>
    <n v="2487"/>
    <s v="Copyrighting 1978 Champs Finished Album"/>
    <x v="2485"/>
    <x v="15"/>
    <n v="1500.76"/>
    <x v="0"/>
    <x v="0"/>
    <s v="USD"/>
    <n v="1338083997"/>
    <n v="1335491997"/>
    <b v="0"/>
    <x v="44"/>
    <b v="1"/>
    <s v="music/indie rock"/>
    <n v="100"/>
    <n v="39.49"/>
    <x v="4"/>
    <x v="14"/>
    <x v="2487"/>
    <d v="2012-05-27T01:59:57"/>
    <x v="5"/>
  </r>
  <r>
    <n v="2488"/>
    <s v="Pull Some Strings For Jameson Elder"/>
    <x v="2486"/>
    <x v="9"/>
    <n v="3201"/>
    <x v="0"/>
    <x v="0"/>
    <s v="USD"/>
    <n v="1321459908"/>
    <n v="1318864308"/>
    <b v="0"/>
    <x v="71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x v="2487"/>
    <x v="8"/>
    <n v="4678.5"/>
    <x v="0"/>
    <x v="0"/>
    <s v="USD"/>
    <n v="1368117239"/>
    <n v="1365525239"/>
    <b v="0"/>
    <x v="11"/>
    <b v="1"/>
    <s v="music/indie rock"/>
    <n v="134"/>
    <n v="62.38"/>
    <x v="4"/>
    <x v="14"/>
    <x v="2489"/>
    <d v="2013-05-09T16:33:59"/>
    <x v="4"/>
  </r>
  <r>
    <n v="2490"/>
    <s v="The Offbeats Summer Tour 2012"/>
    <x v="2488"/>
    <x v="2"/>
    <n v="607"/>
    <x v="0"/>
    <x v="0"/>
    <s v="USD"/>
    <n v="1340429276"/>
    <n v="1335245276"/>
    <b v="0"/>
    <x v="38"/>
    <b v="1"/>
    <s v="music/indie rock"/>
    <n v="121"/>
    <n v="37.94"/>
    <x v="4"/>
    <x v="14"/>
    <x v="2490"/>
    <d v="2012-06-23T05:27:56"/>
    <x v="5"/>
  </r>
  <r>
    <n v="2491"/>
    <s v="Nathan Evans - Remove The Illusion EP "/>
    <x v="2489"/>
    <x v="2"/>
    <n v="516"/>
    <x v="0"/>
    <x v="0"/>
    <s v="USD"/>
    <n v="1295142660"/>
    <n v="1293739714"/>
    <b v="0"/>
    <x v="73"/>
    <b v="1"/>
    <s v="music/indie rock"/>
    <n v="103"/>
    <n v="51.6"/>
    <x v="4"/>
    <x v="14"/>
    <x v="2491"/>
    <d v="2011-01-16T01:51:00"/>
    <x v="7"/>
  </r>
  <r>
    <n v="2492"/>
    <s v="SUPER NICE EP 2012"/>
    <x v="2490"/>
    <x v="20"/>
    <n v="750"/>
    <x v="0"/>
    <x v="0"/>
    <s v="USD"/>
    <n v="1339840740"/>
    <n v="1335397188"/>
    <b v="0"/>
    <x v="74"/>
    <b v="1"/>
    <s v="music/indie rock"/>
    <n v="125"/>
    <n v="27.78"/>
    <x v="4"/>
    <x v="14"/>
    <x v="2492"/>
    <d v="2012-06-16T09:59:00"/>
    <x v="5"/>
  </r>
  <r>
    <n v="2493"/>
    <s v="Lets Make A Record Together!"/>
    <x v="2491"/>
    <x v="22"/>
    <n v="25740"/>
    <x v="0"/>
    <x v="0"/>
    <s v="USD"/>
    <n v="1367208140"/>
    <n v="1363320140"/>
    <b v="0"/>
    <x v="461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x v="2492"/>
    <x v="15"/>
    <n v="1515.08"/>
    <x v="0"/>
    <x v="0"/>
    <s v="USD"/>
    <n v="1337786944"/>
    <n v="1335194944"/>
    <b v="0"/>
    <x v="70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x v="2493"/>
    <x v="15"/>
    <n v="1913.05"/>
    <x v="0"/>
    <x v="0"/>
    <s v="USD"/>
    <n v="1339022575"/>
    <n v="1336430575"/>
    <b v="0"/>
    <x v="288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x v="2494"/>
    <x v="12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x v="2495"/>
    <x v="23"/>
    <n v="4510.8599999999997"/>
    <x v="0"/>
    <x v="0"/>
    <s v="USD"/>
    <n v="1312578338"/>
    <n v="1309986338"/>
    <b v="0"/>
    <x v="66"/>
    <b v="1"/>
    <s v="music/indie rock"/>
    <n v="113"/>
    <n v="80.55"/>
    <x v="4"/>
    <x v="14"/>
    <x v="2497"/>
    <d v="2011-08-05T21:05:38"/>
    <x v="6"/>
  </r>
  <r>
    <n v="2498"/>
    <s v="Race Bandit's Debut EP Validated"/>
    <x v="2496"/>
    <x v="28"/>
    <n v="1056"/>
    <x v="0"/>
    <x v="0"/>
    <s v="USD"/>
    <n v="1422400387"/>
    <n v="1421190787"/>
    <b v="0"/>
    <x v="9"/>
    <b v="1"/>
    <s v="music/indie rock"/>
    <n v="106"/>
    <n v="52.8"/>
    <x v="4"/>
    <x v="14"/>
    <x v="2498"/>
    <d v="2015-01-27T23:13:07"/>
    <x v="0"/>
  </r>
  <r>
    <n v="2499"/>
    <s v="Ryan Hamilton : UK House Party Tour 2013"/>
    <x v="2497"/>
    <x v="23"/>
    <n v="8105"/>
    <x v="0"/>
    <x v="0"/>
    <s v="USD"/>
    <n v="1356976800"/>
    <n v="1352820837"/>
    <b v="0"/>
    <x v="203"/>
    <b v="1"/>
    <s v="music/indie rock"/>
    <n v="203"/>
    <n v="47.68"/>
    <x v="4"/>
    <x v="14"/>
    <x v="2499"/>
    <d v="2012-12-31T18:00:00"/>
    <x v="5"/>
  </r>
  <r>
    <n v="2500"/>
    <s v="Completing &quot;God's Justice&quot;"/>
    <x v="2498"/>
    <x v="20"/>
    <n v="680"/>
    <x v="0"/>
    <x v="0"/>
    <s v="USD"/>
    <n v="1340476375"/>
    <n v="1337884375"/>
    <b v="0"/>
    <x v="60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x v="2499"/>
    <x v="34"/>
    <n v="281"/>
    <x v="2"/>
    <x v="5"/>
    <s v="CAD"/>
    <n v="1443379104"/>
    <n v="1440787104"/>
    <b v="0"/>
    <x v="63"/>
    <b v="0"/>
    <s v="food/restaurants"/>
    <n v="3"/>
    <n v="40.14"/>
    <x v="7"/>
    <x v="34"/>
    <x v="2501"/>
    <d v="2015-09-27T18:38:24"/>
    <x v="0"/>
  </r>
  <r>
    <n v="2502"/>
    <s v="Cupcake Chaos"/>
    <x v="2500"/>
    <x v="74"/>
    <n v="86"/>
    <x v="2"/>
    <x v="0"/>
    <s v="USD"/>
    <n v="1411328918"/>
    <n v="1407440918"/>
    <b v="0"/>
    <x v="81"/>
    <b v="0"/>
    <s v="food/restaurants"/>
    <n v="0"/>
    <n v="17.2"/>
    <x v="7"/>
    <x v="34"/>
    <x v="2502"/>
    <d v="2014-09-21T19:48:38"/>
    <x v="3"/>
  </r>
  <r>
    <n v="2503"/>
    <s v="Cardinal Bistro BYOB Start Up"/>
    <x v="2501"/>
    <x v="3"/>
    <n v="0"/>
    <x v="2"/>
    <x v="0"/>
    <s v="USD"/>
    <n v="1465333560"/>
    <n v="1462743308"/>
    <b v="0"/>
    <x v="78"/>
    <b v="0"/>
    <s v="food/restaurants"/>
    <n v="0"/>
    <n v="0"/>
    <x v="7"/>
    <x v="34"/>
    <x v="2503"/>
    <d v="2016-06-07T21:06:00"/>
    <x v="2"/>
  </r>
  <r>
    <n v="2504"/>
    <s v="Halal Restaurant and Internet Cafe"/>
    <x v="2502"/>
    <x v="19"/>
    <n v="0"/>
    <x v="2"/>
    <x v="0"/>
    <s v="USD"/>
    <n v="1416014534"/>
    <n v="1413418934"/>
    <b v="0"/>
    <x v="78"/>
    <b v="0"/>
    <s v="food/restaurants"/>
    <n v="0"/>
    <n v="0"/>
    <x v="7"/>
    <x v="34"/>
    <x v="2504"/>
    <d v="2014-11-15T01:22:14"/>
    <x v="3"/>
  </r>
  <r>
    <n v="2505"/>
    <s v="PASTATUTION"/>
    <x v="2503"/>
    <x v="39"/>
    <n v="0"/>
    <x v="2"/>
    <x v="0"/>
    <s v="USD"/>
    <n v="1426292416"/>
    <n v="1423704016"/>
    <b v="0"/>
    <x v="78"/>
    <b v="0"/>
    <s v="food/restaurants"/>
    <n v="0"/>
    <n v="0"/>
    <x v="7"/>
    <x v="34"/>
    <x v="2505"/>
    <d v="2015-03-14T00:20:16"/>
    <x v="0"/>
  </r>
  <r>
    <n v="2506"/>
    <s v="Bowlz Cafe, Hull"/>
    <x v="2504"/>
    <x v="10"/>
    <n v="30"/>
    <x v="2"/>
    <x v="1"/>
    <s v="GBP"/>
    <n v="1443906000"/>
    <n v="1441955269"/>
    <b v="0"/>
    <x v="84"/>
    <b v="0"/>
    <s v="food/restaurants"/>
    <n v="1"/>
    <n v="15"/>
    <x v="7"/>
    <x v="34"/>
    <x v="2506"/>
    <d v="2015-10-03T21:00:00"/>
    <x v="0"/>
  </r>
  <r>
    <n v="2507"/>
    <s v="Help Cafe Talavera get a New Kitchen!"/>
    <x v="2505"/>
    <x v="350"/>
    <n v="0"/>
    <x v="2"/>
    <x v="0"/>
    <s v="USD"/>
    <n v="1431308704"/>
    <n v="1428716704"/>
    <b v="0"/>
    <x v="78"/>
    <b v="0"/>
    <s v="food/restaurants"/>
    <n v="0"/>
    <n v="0"/>
    <x v="7"/>
    <x v="34"/>
    <x v="2507"/>
    <d v="2015-05-11T01:45:04"/>
    <x v="0"/>
  </r>
  <r>
    <n v="2508"/>
    <s v="Silver Linning Gourmet Fudge"/>
    <x v="2506"/>
    <x v="22"/>
    <n v="0"/>
    <x v="2"/>
    <x v="0"/>
    <s v="USD"/>
    <n v="1408056634"/>
    <n v="1405464634"/>
    <b v="0"/>
    <x v="78"/>
    <b v="0"/>
    <s v="food/restaurants"/>
    <n v="0"/>
    <n v="0"/>
    <x v="7"/>
    <x v="34"/>
    <x v="2508"/>
    <d v="2014-08-14T22:50:34"/>
    <x v="3"/>
  </r>
  <r>
    <n v="2509"/>
    <s v="&quot;Chuck J. Brubecker&quot;"/>
    <x v="2507"/>
    <x v="75"/>
    <n v="1000"/>
    <x v="2"/>
    <x v="1"/>
    <s v="GBP"/>
    <n v="1429554349"/>
    <n v="1424719549"/>
    <b v="0"/>
    <x v="33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x v="2508"/>
    <x v="63"/>
    <n v="75"/>
    <x v="2"/>
    <x v="0"/>
    <s v="USD"/>
    <n v="1431647772"/>
    <n v="1426463772"/>
    <b v="0"/>
    <x v="84"/>
    <b v="0"/>
    <s v="food/restaurants"/>
    <n v="0"/>
    <n v="37.5"/>
    <x v="7"/>
    <x v="34"/>
    <x v="2510"/>
    <d v="2015-05-14T23:56:12"/>
    <x v="0"/>
  </r>
  <r>
    <n v="2511"/>
    <s v="loluli's"/>
    <x v="2509"/>
    <x v="57"/>
    <n v="0"/>
    <x v="2"/>
    <x v="1"/>
    <s v="GBP"/>
    <n v="1454323413"/>
    <n v="1451731413"/>
    <b v="0"/>
    <x v="78"/>
    <b v="0"/>
    <s v="food/restaurants"/>
    <n v="0"/>
    <n v="0"/>
    <x v="7"/>
    <x v="34"/>
    <x v="2511"/>
    <d v="2016-02-01T10:43:33"/>
    <x v="2"/>
  </r>
  <r>
    <n v="2512"/>
    <s v="Somethin' Tasty"/>
    <x v="2510"/>
    <x v="146"/>
    <n v="0"/>
    <x v="2"/>
    <x v="0"/>
    <s v="USD"/>
    <n v="1418504561"/>
    <n v="1417208561"/>
    <b v="0"/>
    <x v="78"/>
    <b v="0"/>
    <s v="food/restaurants"/>
    <n v="0"/>
    <n v="0"/>
    <x v="7"/>
    <x v="34"/>
    <x v="2512"/>
    <d v="2014-12-13T21:02:41"/>
    <x v="3"/>
  </r>
  <r>
    <n v="2513"/>
    <s v="Yahu Restaurants"/>
    <x v="2511"/>
    <x v="237"/>
    <n v="0"/>
    <x v="2"/>
    <x v="12"/>
    <s v="EUR"/>
    <n v="1488067789"/>
    <n v="1482883789"/>
    <b v="0"/>
    <x v="78"/>
    <b v="0"/>
    <s v="food/restaurants"/>
    <n v="0"/>
    <n v="0"/>
    <x v="7"/>
    <x v="34"/>
    <x v="2513"/>
    <d v="2017-02-26T00:09:49"/>
    <x v="2"/>
  </r>
  <r>
    <n v="2514"/>
    <s v="Lunch For Tots"/>
    <x v="2512"/>
    <x v="14"/>
    <n v="210"/>
    <x v="2"/>
    <x v="0"/>
    <s v="USD"/>
    <n v="1408526477"/>
    <n v="1407057677"/>
    <b v="0"/>
    <x v="80"/>
    <b v="0"/>
    <s v="food/restaurants"/>
    <n v="2"/>
    <n v="52.5"/>
    <x v="7"/>
    <x v="34"/>
    <x v="2514"/>
    <d v="2014-08-20T09:21:17"/>
    <x v="3"/>
  </r>
  <r>
    <n v="2515"/>
    <s v="The Barrel Room Restaurant &amp; Tavern"/>
    <x v="2513"/>
    <x v="10"/>
    <n v="930"/>
    <x v="2"/>
    <x v="0"/>
    <s v="USD"/>
    <n v="1424635753"/>
    <n v="1422043753"/>
    <b v="0"/>
    <x v="8"/>
    <b v="0"/>
    <s v="food/restaurants"/>
    <n v="19"/>
    <n v="77.5"/>
    <x v="7"/>
    <x v="34"/>
    <x v="2515"/>
    <d v="2015-02-22T20:09:13"/>
    <x v="0"/>
  </r>
  <r>
    <n v="2516"/>
    <s v="Morning Glory"/>
    <x v="2514"/>
    <x v="29"/>
    <n v="0"/>
    <x v="2"/>
    <x v="0"/>
    <s v="USD"/>
    <n v="1417279252"/>
    <n v="1414683652"/>
    <b v="0"/>
    <x v="78"/>
    <b v="0"/>
    <s v="food/restaurants"/>
    <n v="0"/>
    <n v="0"/>
    <x v="7"/>
    <x v="34"/>
    <x v="2516"/>
    <d v="2014-11-29T16:40:52"/>
    <x v="3"/>
  </r>
  <r>
    <n v="2517"/>
    <s v="The Canteen"/>
    <x v="2515"/>
    <x v="102"/>
    <n v="1767"/>
    <x v="2"/>
    <x v="5"/>
    <s v="CAD"/>
    <n v="1426788930"/>
    <n v="1424200530"/>
    <b v="0"/>
    <x v="51"/>
    <b v="0"/>
    <s v="food/restaurants"/>
    <n v="10"/>
    <n v="53.55"/>
    <x v="7"/>
    <x v="34"/>
    <x v="2517"/>
    <d v="2015-03-19T18:15:30"/>
    <x v="0"/>
  </r>
  <r>
    <n v="2518"/>
    <s v="Southern California's Backroad Eateries"/>
    <x v="2516"/>
    <x v="10"/>
    <n v="0"/>
    <x v="2"/>
    <x v="0"/>
    <s v="USD"/>
    <n v="1415899228"/>
    <n v="1413303628"/>
    <b v="0"/>
    <x v="78"/>
    <b v="0"/>
    <s v="food/restaurants"/>
    <n v="0"/>
    <n v="0"/>
    <x v="7"/>
    <x v="34"/>
    <x v="2518"/>
    <d v="2014-11-13T17:20:28"/>
    <x v="3"/>
  </r>
  <r>
    <n v="2519"/>
    <s v="Kelli's Kitchen"/>
    <x v="2517"/>
    <x v="60"/>
    <n v="65"/>
    <x v="2"/>
    <x v="0"/>
    <s v="USD"/>
    <n v="1405741404"/>
    <n v="1403149404"/>
    <b v="0"/>
    <x v="80"/>
    <b v="0"/>
    <s v="food/restaurants"/>
    <n v="0"/>
    <n v="16.25"/>
    <x v="7"/>
    <x v="34"/>
    <x v="2519"/>
    <d v="2014-07-19T03:43:24"/>
    <x v="3"/>
  </r>
  <r>
    <n v="2520"/>
    <s v="The Aurora Outpost Restaurant/NightClub"/>
    <x v="2518"/>
    <x v="57"/>
    <n v="0"/>
    <x v="2"/>
    <x v="0"/>
    <s v="USD"/>
    <n v="1476559260"/>
    <n v="1472567085"/>
    <b v="0"/>
    <x v="78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x v="2519"/>
    <x v="78"/>
    <n v="13685.99"/>
    <x v="0"/>
    <x v="0"/>
    <s v="USD"/>
    <n v="1444778021"/>
    <n v="1442963621"/>
    <b v="0"/>
    <x v="46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x v="2520"/>
    <x v="10"/>
    <n v="5000"/>
    <x v="0"/>
    <x v="0"/>
    <s v="USD"/>
    <n v="1461336720"/>
    <n v="1459431960"/>
    <b v="0"/>
    <x v="74"/>
    <b v="1"/>
    <s v="music/classical music"/>
    <n v="100"/>
    <n v="185.19"/>
    <x v="4"/>
    <x v="35"/>
    <x v="2522"/>
    <d v="2016-04-22T14:52:00"/>
    <x v="2"/>
  </r>
  <r>
    <n v="2523"/>
    <s v="Pater Noster Project"/>
    <x v="2521"/>
    <x v="42"/>
    <n v="1408"/>
    <x v="0"/>
    <x v="0"/>
    <s v="USD"/>
    <n v="1416270292"/>
    <n v="1413674692"/>
    <b v="0"/>
    <x v="55"/>
    <b v="1"/>
    <s v="music/classical music"/>
    <n v="156"/>
    <n v="54.15"/>
    <x v="4"/>
    <x v="35"/>
    <x v="2523"/>
    <d v="2014-11-18T00:24:52"/>
    <x v="3"/>
  </r>
  <r>
    <n v="2524"/>
    <s v="Les Bostonades' First CD"/>
    <x v="2522"/>
    <x v="51"/>
    <n v="7620"/>
    <x v="0"/>
    <x v="0"/>
    <s v="USD"/>
    <n v="1419136200"/>
    <n v="1416338557"/>
    <b v="0"/>
    <x v="68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x v="2523"/>
    <x v="6"/>
    <n v="8026"/>
    <x v="0"/>
    <x v="0"/>
    <s v="USD"/>
    <n v="1340914571"/>
    <n v="1338322571"/>
    <b v="0"/>
    <x v="144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x v="2524"/>
    <x v="23"/>
    <n v="4518"/>
    <x v="0"/>
    <x v="0"/>
    <s v="USD"/>
    <n v="1418014740"/>
    <n v="1415585474"/>
    <b v="0"/>
    <x v="51"/>
    <b v="1"/>
    <s v="music/classical music"/>
    <n v="113"/>
    <n v="136.91"/>
    <x v="4"/>
    <x v="35"/>
    <x v="2526"/>
    <d v="2014-12-08T04:59:00"/>
    <x v="3"/>
  </r>
  <r>
    <n v="2527"/>
    <s v="Britten in Song: A Centennial Celebration"/>
    <x v="2525"/>
    <x v="23"/>
    <n v="4085"/>
    <x v="0"/>
    <x v="0"/>
    <s v="USD"/>
    <n v="1382068740"/>
    <n v="1380477691"/>
    <b v="0"/>
    <x v="26"/>
    <b v="1"/>
    <s v="music/classical music"/>
    <n v="102"/>
    <n v="57.54"/>
    <x v="4"/>
    <x v="35"/>
    <x v="2527"/>
    <d v="2013-10-18T03:59:00"/>
    <x v="4"/>
  </r>
  <r>
    <n v="2528"/>
    <s v="Three Voices"/>
    <x v="2526"/>
    <x v="23"/>
    <n v="4289.99"/>
    <x v="0"/>
    <x v="1"/>
    <s v="GBP"/>
    <n v="1440068400"/>
    <n v="1438459303"/>
    <b v="0"/>
    <x v="75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x v="2527"/>
    <x v="12"/>
    <n v="6257"/>
    <x v="0"/>
    <x v="0"/>
    <s v="USD"/>
    <n v="1332636975"/>
    <n v="1328752575"/>
    <b v="0"/>
    <x v="88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x v="2528"/>
    <x v="115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  <x v="2530"/>
    <d v="2015-04-20T04:50:00"/>
    <x v="0"/>
  </r>
  <r>
    <n v="2531"/>
    <s v="Modern Chamber Music"/>
    <x v="2529"/>
    <x v="37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x v="2530"/>
    <x v="23"/>
    <n v="5045"/>
    <x v="0"/>
    <x v="0"/>
    <s v="USD"/>
    <n v="1345148566"/>
    <n v="1342556566"/>
    <b v="0"/>
    <x v="65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x v="2531"/>
    <x v="51"/>
    <n v="8300"/>
    <x v="0"/>
    <x v="0"/>
    <s v="USD"/>
    <n v="1362160868"/>
    <n v="1359568911"/>
    <b v="0"/>
    <x v="327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x v="2532"/>
    <x v="13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  <x v="8"/>
  </r>
  <r>
    <n v="2535"/>
    <s v="Mark Hayes Requiem Recording"/>
    <x v="2533"/>
    <x v="22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x v="2534"/>
    <x v="251"/>
    <n v="29"/>
    <x v="0"/>
    <x v="0"/>
    <s v="USD"/>
    <n v="1375151566"/>
    <n v="1373337166"/>
    <b v="0"/>
    <x v="80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x v="2535"/>
    <x v="28"/>
    <n v="1100"/>
    <x v="0"/>
    <x v="0"/>
    <s v="USD"/>
    <n v="1312212855"/>
    <n v="1307028855"/>
    <b v="0"/>
    <x v="202"/>
    <b v="1"/>
    <s v="music/classical music"/>
    <n v="110"/>
    <n v="100"/>
    <x v="4"/>
    <x v="35"/>
    <x v="2537"/>
    <d v="2011-08-01T15:34:15"/>
    <x v="6"/>
  </r>
  <r>
    <n v="2538"/>
    <s v="Me, Myself and Albinoni"/>
    <x v="2536"/>
    <x v="102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  <x v="2538"/>
    <d v="2013-02-24T04:59:00"/>
    <x v="4"/>
  </r>
  <r>
    <n v="2539"/>
    <s v="The Flying Gambas"/>
    <x v="2537"/>
    <x v="3"/>
    <n v="10025"/>
    <x v="0"/>
    <x v="0"/>
    <s v="USD"/>
    <n v="1422913152"/>
    <n v="1417729152"/>
    <b v="0"/>
    <x v="211"/>
    <b v="1"/>
    <s v="music/classical music"/>
    <n v="100"/>
    <n v="169.92"/>
    <x v="4"/>
    <x v="35"/>
    <x v="2539"/>
    <d v="2015-02-02T21:39:12"/>
    <x v="3"/>
  </r>
  <r>
    <n v="2540"/>
    <s v="Vladimir in Butterfly Country"/>
    <x v="2538"/>
    <x v="30"/>
    <n v="2585"/>
    <x v="0"/>
    <x v="0"/>
    <s v="USD"/>
    <n v="1319904721"/>
    <n v="1314720721"/>
    <b v="0"/>
    <x v="74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x v="2539"/>
    <x v="8"/>
    <n v="3746"/>
    <x v="0"/>
    <x v="1"/>
    <s v="GBP"/>
    <n v="1380192418"/>
    <n v="1375008418"/>
    <b v="0"/>
    <x v="287"/>
    <b v="1"/>
    <s v="music/classical music"/>
    <n v="107"/>
    <n v="59.46"/>
    <x v="4"/>
    <x v="35"/>
    <x v="2541"/>
    <d v="2013-09-26T10:46:58"/>
    <x v="4"/>
  </r>
  <r>
    <n v="2542"/>
    <s v="Classical Music by Marquita"/>
    <x v="2540"/>
    <x v="176"/>
    <n v="725"/>
    <x v="0"/>
    <x v="0"/>
    <s v="USD"/>
    <n v="1380599940"/>
    <n v="1377252857"/>
    <b v="0"/>
    <x v="62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x v="2541"/>
    <x v="49"/>
    <n v="391"/>
    <x v="0"/>
    <x v="0"/>
    <s v="USD"/>
    <n v="1293937200"/>
    <n v="1291257298"/>
    <b v="0"/>
    <x v="62"/>
    <b v="1"/>
    <s v="music/classical music"/>
    <n v="156"/>
    <n v="30.08"/>
    <x v="4"/>
    <x v="35"/>
    <x v="2543"/>
    <d v="2011-01-02T03:00:00"/>
    <x v="7"/>
  </r>
  <r>
    <n v="2544"/>
    <s v="Singing City Children's Choir"/>
    <x v="2542"/>
    <x v="10"/>
    <n v="5041"/>
    <x v="0"/>
    <x v="0"/>
    <s v="USD"/>
    <n v="1341750569"/>
    <n v="1339158569"/>
    <b v="0"/>
    <x v="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x v="2543"/>
    <x v="13"/>
    <n v="3906"/>
    <x v="0"/>
    <x v="0"/>
    <s v="USD"/>
    <n v="1424997000"/>
    <n v="1421983138"/>
    <b v="0"/>
    <x v="42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x v="2544"/>
    <x v="8"/>
    <n v="3910"/>
    <x v="0"/>
    <x v="0"/>
    <s v="USD"/>
    <n v="1380949200"/>
    <n v="1378586179"/>
    <b v="0"/>
    <x v="71"/>
    <b v="1"/>
    <s v="music/classical music"/>
    <n v="112"/>
    <n v="60.15"/>
    <x v="4"/>
    <x v="35"/>
    <x v="2546"/>
    <d v="2013-10-05T05:00:00"/>
    <x v="4"/>
  </r>
  <r>
    <n v="2547"/>
    <s v="Classical Guitar Music of Hawaii"/>
    <x v="2545"/>
    <x v="62"/>
    <n v="6592"/>
    <x v="0"/>
    <x v="0"/>
    <s v="USD"/>
    <n v="1333560803"/>
    <n v="1330972403"/>
    <b v="0"/>
    <x v="179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x v="2546"/>
    <x v="12"/>
    <n v="6111"/>
    <x v="0"/>
    <x v="6"/>
    <s v="EUR"/>
    <n v="1475209620"/>
    <n v="1473087637"/>
    <b v="0"/>
    <x v="77"/>
    <b v="1"/>
    <s v="music/classical music"/>
    <n v="102"/>
    <n v="165.16"/>
    <x v="4"/>
    <x v="35"/>
    <x v="2548"/>
    <d v="2016-09-30T04:27:00"/>
    <x v="2"/>
  </r>
  <r>
    <n v="2549"/>
    <s v="The Miller's Wife, a new opera"/>
    <x v="2547"/>
    <x v="351"/>
    <n v="1614"/>
    <x v="0"/>
    <x v="1"/>
    <s v="GBP"/>
    <n v="1370019600"/>
    <n v="1366999870"/>
    <b v="0"/>
    <x v="7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x v="2548"/>
    <x v="115"/>
    <n v="6555"/>
    <x v="0"/>
    <x v="0"/>
    <s v="USD"/>
    <n v="1444276740"/>
    <n v="1439392406"/>
    <b v="0"/>
    <x v="3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x v="2549"/>
    <x v="352"/>
    <n v="3775.5"/>
    <x v="0"/>
    <x v="0"/>
    <s v="USD"/>
    <n v="1332362880"/>
    <n v="1329890585"/>
    <b v="0"/>
    <x v="66"/>
    <b v="1"/>
    <s v="music/classical music"/>
    <n v="103"/>
    <n v="67.42"/>
    <x v="4"/>
    <x v="35"/>
    <x v="2551"/>
    <d v="2012-03-21T20:48:00"/>
    <x v="5"/>
  </r>
  <r>
    <n v="2552"/>
    <s v="DAVID, The Oratorio"/>
    <x v="2550"/>
    <x v="9"/>
    <n v="3195"/>
    <x v="0"/>
    <x v="0"/>
    <s v="USD"/>
    <n v="1488741981"/>
    <n v="1486149981"/>
    <b v="0"/>
    <x v="59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x v="2551"/>
    <x v="15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x v="2552"/>
    <x v="9"/>
    <n v="3684"/>
    <x v="0"/>
    <x v="0"/>
    <s v="USD"/>
    <n v="1433131140"/>
    <n v="1430445163"/>
    <b v="0"/>
    <x v="85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x v="2553"/>
    <x v="13"/>
    <n v="2147"/>
    <x v="0"/>
    <x v="0"/>
    <s v="USD"/>
    <n v="1338219793"/>
    <n v="1335541393"/>
    <b v="0"/>
    <x v="2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x v="2554"/>
    <x v="353"/>
    <n v="786"/>
    <x v="0"/>
    <x v="0"/>
    <s v="USD"/>
    <n v="1356392857"/>
    <n v="1352504857"/>
    <b v="0"/>
    <x v="69"/>
    <b v="1"/>
    <s v="music/classical music"/>
    <n v="106"/>
    <n v="23.12"/>
    <x v="4"/>
    <x v="35"/>
    <x v="2556"/>
    <d v="2012-12-24T23:47:37"/>
    <x v="5"/>
  </r>
  <r>
    <n v="2557"/>
    <s v="European Tour"/>
    <x v="2555"/>
    <x v="42"/>
    <n v="1066"/>
    <x v="0"/>
    <x v="1"/>
    <s v="GBP"/>
    <n v="1400176386"/>
    <n v="1397584386"/>
    <b v="0"/>
    <x v="17"/>
    <b v="1"/>
    <s v="music/classical music"/>
    <n v="118"/>
    <n v="29.61"/>
    <x v="4"/>
    <x v="35"/>
    <x v="2557"/>
    <d v="2014-05-15T17:53:06"/>
    <x v="3"/>
  </r>
  <r>
    <n v="2558"/>
    <s v="Hopkins Sinfonia 2015 Season"/>
    <x v="2556"/>
    <x v="21"/>
    <n v="1361"/>
    <x v="0"/>
    <x v="2"/>
    <s v="AUD"/>
    <n v="1430488740"/>
    <n v="1427747906"/>
    <b v="0"/>
    <x v="59"/>
    <b v="1"/>
    <s v="music/classical music"/>
    <n v="109"/>
    <n v="75.61"/>
    <x v="4"/>
    <x v="35"/>
    <x v="2558"/>
    <d v="2015-05-01T13:59:00"/>
    <x v="0"/>
  </r>
  <r>
    <n v="2559"/>
    <s v="India Meets String Quartet"/>
    <x v="2557"/>
    <x v="134"/>
    <n v="890"/>
    <x v="0"/>
    <x v="0"/>
    <s v="USD"/>
    <n v="1321385820"/>
    <n v="1318539484"/>
    <b v="0"/>
    <x v="20"/>
    <b v="1"/>
    <s v="music/classical music"/>
    <n v="111"/>
    <n v="35.6"/>
    <x v="4"/>
    <x v="35"/>
    <x v="2559"/>
    <d v="2011-11-15T19:37:00"/>
    <x v="6"/>
  </r>
  <r>
    <n v="2560"/>
    <s v="Courting Rites of Cranes CD recording"/>
    <x v="2558"/>
    <x v="9"/>
    <n v="3003"/>
    <x v="0"/>
    <x v="1"/>
    <s v="GBP"/>
    <n v="1425682174"/>
    <n v="1423090174"/>
    <b v="0"/>
    <x v="64"/>
    <b v="1"/>
    <s v="music/classical music"/>
    <n v="100"/>
    <n v="143"/>
    <x v="4"/>
    <x v="35"/>
    <x v="2560"/>
    <d v="2015-03-06T22:49:34"/>
    <x v="0"/>
  </r>
  <r>
    <n v="2561"/>
    <s v="Project Bearnaise Trucks (Canceled)"/>
    <x v="2559"/>
    <x v="57"/>
    <n v="0"/>
    <x v="1"/>
    <x v="5"/>
    <s v="CAD"/>
    <n v="1444740089"/>
    <n v="1442148089"/>
    <b v="0"/>
    <x v="78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x v="2560"/>
    <x v="3"/>
    <n v="75"/>
    <x v="1"/>
    <x v="12"/>
    <s v="EUR"/>
    <n v="1476189339"/>
    <n v="1471005339"/>
    <b v="0"/>
    <x v="83"/>
    <b v="0"/>
    <s v="food/food trucks"/>
    <n v="1"/>
    <n v="25"/>
    <x v="7"/>
    <x v="19"/>
    <x v="2562"/>
    <d v="2016-10-11T12:35:39"/>
    <x v="2"/>
  </r>
  <r>
    <n v="2563"/>
    <s v="Phoenix Pearl Boba Tea Truck (Canceled)"/>
    <x v="2561"/>
    <x v="22"/>
    <n v="0"/>
    <x v="1"/>
    <x v="0"/>
    <s v="USD"/>
    <n v="1438226451"/>
    <n v="1433042451"/>
    <b v="0"/>
    <x v="78"/>
    <b v="0"/>
    <s v="food/food trucks"/>
    <n v="0"/>
    <n v="0"/>
    <x v="7"/>
    <x v="19"/>
    <x v="2563"/>
    <d v="2015-07-30T03:20:51"/>
    <x v="0"/>
  </r>
  <r>
    <n v="2564"/>
    <s v="Seaside Eddy's - Wheels on the Ground! (Canceled)"/>
    <x v="2562"/>
    <x v="79"/>
    <n v="0"/>
    <x v="1"/>
    <x v="5"/>
    <s v="CAD"/>
    <n v="1406854699"/>
    <n v="1404262699"/>
    <b v="0"/>
    <x v="78"/>
    <b v="0"/>
    <s v="food/food trucks"/>
    <n v="0"/>
    <n v="0"/>
    <x v="7"/>
    <x v="19"/>
    <x v="2564"/>
    <d v="2014-08-01T00:58:19"/>
    <x v="3"/>
  </r>
  <r>
    <n v="2565"/>
    <s v="The Sketchy Pelican (Canceled)"/>
    <x v="2563"/>
    <x v="3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  <x v="2"/>
  </r>
  <r>
    <n v="2566"/>
    <s v="Mamma B's Pizza Get's Rolling (Canceled)"/>
    <x v="2564"/>
    <x v="19"/>
    <n v="0"/>
    <x v="1"/>
    <x v="0"/>
    <s v="USD"/>
    <n v="1408663948"/>
    <n v="1406071948"/>
    <b v="0"/>
    <x v="78"/>
    <b v="0"/>
    <s v="food/food trucks"/>
    <n v="0"/>
    <n v="0"/>
    <x v="7"/>
    <x v="19"/>
    <x v="2566"/>
    <d v="2014-08-21T23:32:28"/>
    <x v="3"/>
  </r>
  <r>
    <n v="2567"/>
    <s v="Burgers and Babes Food Truck (Canceled)"/>
    <x v="2565"/>
    <x v="101"/>
    <n v="120"/>
    <x v="1"/>
    <x v="0"/>
    <s v="USD"/>
    <n v="1429823138"/>
    <n v="1427231138"/>
    <b v="0"/>
    <x v="84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x v="2566"/>
    <x v="3"/>
    <n v="50"/>
    <x v="1"/>
    <x v="1"/>
    <s v="GBP"/>
    <n v="1472745594"/>
    <n v="1470153594"/>
    <b v="0"/>
    <x v="29"/>
    <b v="0"/>
    <s v="food/food trucks"/>
    <n v="1"/>
    <n v="50"/>
    <x v="7"/>
    <x v="19"/>
    <x v="2568"/>
    <d v="2016-09-01T15:59:54"/>
    <x v="2"/>
  </r>
  <r>
    <n v="2569"/>
    <s v="Rochester Needs a Dessert Food Truck (Canceled)"/>
    <x v="2567"/>
    <x v="115"/>
    <n v="145"/>
    <x v="1"/>
    <x v="0"/>
    <s v="USD"/>
    <n v="1442457112"/>
    <n v="1439865112"/>
    <b v="0"/>
    <x v="84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x v="2568"/>
    <x v="39"/>
    <n v="59"/>
    <x v="1"/>
    <x v="0"/>
    <s v="USD"/>
    <n v="1486590035"/>
    <n v="1483998035"/>
    <b v="0"/>
    <x v="84"/>
    <b v="0"/>
    <s v="food/food trucks"/>
    <n v="1"/>
    <n v="29.5"/>
    <x v="7"/>
    <x v="19"/>
    <x v="2570"/>
    <d v="2017-02-08T21:40:35"/>
    <x v="1"/>
  </r>
  <r>
    <n v="2571"/>
    <s v="Coco Bowls (Canceled)"/>
    <x v="2569"/>
    <x v="57"/>
    <n v="250"/>
    <x v="1"/>
    <x v="2"/>
    <s v="AUD"/>
    <n v="1463645521"/>
    <n v="1458461521"/>
    <b v="0"/>
    <x v="80"/>
    <b v="0"/>
    <s v="food/food trucks"/>
    <n v="0"/>
    <n v="62.5"/>
    <x v="7"/>
    <x v="19"/>
    <x v="2571"/>
    <d v="2016-05-19T08:12:01"/>
    <x v="2"/>
  </r>
  <r>
    <n v="2572"/>
    <s v="A Dream of Naughty Nachos (Canceled)"/>
    <x v="2570"/>
    <x v="11"/>
    <n v="0"/>
    <x v="1"/>
    <x v="0"/>
    <s v="USD"/>
    <n v="1428893517"/>
    <n v="1426301517"/>
    <b v="0"/>
    <x v="78"/>
    <b v="0"/>
    <s v="food/food trucks"/>
    <n v="0"/>
    <n v="0"/>
    <x v="7"/>
    <x v="19"/>
    <x v="2572"/>
    <d v="2015-04-13T02:51:57"/>
    <x v="0"/>
  </r>
  <r>
    <n v="2573"/>
    <s v="Southern Flair Pork-Ka-Bobs (Canceled)"/>
    <x v="2571"/>
    <x v="6"/>
    <n v="0"/>
    <x v="1"/>
    <x v="0"/>
    <s v="USD"/>
    <n v="1408803149"/>
    <n v="1404915149"/>
    <b v="0"/>
    <x v="78"/>
    <b v="0"/>
    <s v="food/food trucks"/>
    <n v="0"/>
    <n v="0"/>
    <x v="7"/>
    <x v="19"/>
    <x v="2573"/>
    <d v="2014-08-23T14:12:29"/>
    <x v="3"/>
  </r>
  <r>
    <n v="2574"/>
    <s v="Da Pickney Dem Jamaican Jerk (Canceled)"/>
    <x v="2572"/>
    <x v="3"/>
    <n v="0"/>
    <x v="1"/>
    <x v="0"/>
    <s v="USD"/>
    <n v="1463600945"/>
    <n v="1461786545"/>
    <b v="0"/>
    <x v="78"/>
    <b v="0"/>
    <s v="food/food trucks"/>
    <n v="0"/>
    <n v="0"/>
    <x v="7"/>
    <x v="19"/>
    <x v="2574"/>
    <d v="2016-05-18T19:49:05"/>
    <x v="2"/>
  </r>
  <r>
    <n v="2575"/>
    <s v="Vdub dogs (Canceled)"/>
    <x v="2573"/>
    <x v="94"/>
    <n v="0"/>
    <x v="1"/>
    <x v="0"/>
    <s v="USD"/>
    <n v="1421030194"/>
    <n v="1418438194"/>
    <b v="0"/>
    <x v="78"/>
    <b v="0"/>
    <s v="food/food trucks"/>
    <n v="0"/>
    <n v="0"/>
    <x v="7"/>
    <x v="19"/>
    <x v="2575"/>
    <d v="2015-01-12T02:36:34"/>
    <x v="3"/>
  </r>
  <r>
    <n v="2576"/>
    <s v="2 Go Fast Food (Canceled)"/>
    <x v="2574"/>
    <x v="3"/>
    <n v="0"/>
    <x v="1"/>
    <x v="0"/>
    <s v="USD"/>
    <n v="1428707647"/>
    <n v="1424823247"/>
    <b v="0"/>
    <x v="78"/>
    <b v="0"/>
    <s v="food/food trucks"/>
    <n v="0"/>
    <n v="0"/>
    <x v="7"/>
    <x v="19"/>
    <x v="2576"/>
    <d v="2015-04-10T23:14:07"/>
    <x v="0"/>
  </r>
  <r>
    <n v="2577"/>
    <s v="Fruity Cakes (Canceled)"/>
    <x v="2575"/>
    <x v="36"/>
    <n v="0"/>
    <x v="1"/>
    <x v="0"/>
    <s v="USD"/>
    <n v="1407181297"/>
    <n v="1405021297"/>
    <b v="0"/>
    <x v="78"/>
    <b v="0"/>
    <s v="food/food trucks"/>
    <n v="0"/>
    <n v="0"/>
    <x v="7"/>
    <x v="19"/>
    <x v="2577"/>
    <d v="2014-08-04T19:41:37"/>
    <x v="3"/>
  </r>
  <r>
    <n v="2578"/>
    <s v="Madhuri Kitchen | Power Bowls &amp; Juices (Canceled)"/>
    <x v="2576"/>
    <x v="12"/>
    <n v="0"/>
    <x v="1"/>
    <x v="0"/>
    <s v="USD"/>
    <n v="1444410000"/>
    <n v="1440203579"/>
    <b v="0"/>
    <x v="78"/>
    <b v="0"/>
    <s v="food/food trucks"/>
    <n v="0"/>
    <n v="0"/>
    <x v="7"/>
    <x v="19"/>
    <x v="2578"/>
    <d v="2015-10-09T17:00:00"/>
    <x v="0"/>
  </r>
  <r>
    <n v="2579"/>
    <s v="Liz's Bakery &amp; Barista on the Go.. (Canceled)"/>
    <x v="2577"/>
    <x v="61"/>
    <n v="277"/>
    <x v="1"/>
    <x v="0"/>
    <s v="USD"/>
    <n v="1410810903"/>
    <n v="1405626903"/>
    <b v="0"/>
    <x v="8"/>
    <b v="0"/>
    <s v="food/food trucks"/>
    <n v="0"/>
    <n v="23.08"/>
    <x v="7"/>
    <x v="19"/>
    <x v="2579"/>
    <d v="2014-09-15T19:55:03"/>
    <x v="3"/>
  </r>
  <r>
    <n v="2580"/>
    <s v="Build Phatboyz Food Truck (Canceled)"/>
    <x v="2578"/>
    <x v="0"/>
    <n v="51"/>
    <x v="1"/>
    <x v="0"/>
    <s v="USD"/>
    <n v="1431745200"/>
    <n v="1429170603"/>
    <b v="0"/>
    <x v="84"/>
    <b v="0"/>
    <s v="food/food trucks"/>
    <n v="1"/>
    <n v="25.5"/>
    <x v="7"/>
    <x v="19"/>
    <x v="2580"/>
    <d v="2015-05-16T03:00:00"/>
    <x v="0"/>
  </r>
  <r>
    <n v="2581"/>
    <s v="A Flying Sausage Food Truck"/>
    <x v="2579"/>
    <x v="10"/>
    <n v="530"/>
    <x v="2"/>
    <x v="0"/>
    <s v="USD"/>
    <n v="1447689898"/>
    <n v="1445094298"/>
    <b v="0"/>
    <x v="202"/>
    <b v="0"/>
    <s v="food/food trucks"/>
    <n v="11"/>
    <n v="48.18"/>
    <x v="7"/>
    <x v="19"/>
    <x v="2581"/>
    <d v="2015-11-16T16:04:58"/>
    <x v="0"/>
  </r>
  <r>
    <n v="2582"/>
    <s v="Drunken Wings"/>
    <x v="2580"/>
    <x v="161"/>
    <n v="1"/>
    <x v="2"/>
    <x v="0"/>
    <s v="USD"/>
    <n v="1477784634"/>
    <n v="1475192634"/>
    <b v="0"/>
    <x v="29"/>
    <b v="0"/>
    <s v="food/food trucks"/>
    <n v="0"/>
    <n v="1"/>
    <x v="7"/>
    <x v="19"/>
    <x v="2582"/>
    <d v="2016-10-29T23:43:54"/>
    <x v="2"/>
  </r>
  <r>
    <n v="2583"/>
    <s v="Crazy Daisy Food Truck"/>
    <x v="2581"/>
    <x v="28"/>
    <n v="5"/>
    <x v="2"/>
    <x v="0"/>
    <s v="USD"/>
    <n v="1426526880"/>
    <n v="1421346480"/>
    <b v="0"/>
    <x v="81"/>
    <b v="0"/>
    <s v="food/food trucks"/>
    <n v="1"/>
    <n v="1"/>
    <x v="7"/>
    <x v="19"/>
    <x v="2583"/>
    <d v="2015-03-16T17:28:00"/>
    <x v="0"/>
  </r>
  <r>
    <n v="2584"/>
    <s v="Culinary Arts Food Truck Style"/>
    <x v="2582"/>
    <x v="3"/>
    <n v="0"/>
    <x v="2"/>
    <x v="0"/>
    <s v="USD"/>
    <n v="1434341369"/>
    <n v="1431749369"/>
    <b v="0"/>
    <x v="78"/>
    <b v="0"/>
    <s v="food/food trucks"/>
    <n v="0"/>
    <n v="0"/>
    <x v="7"/>
    <x v="19"/>
    <x v="2584"/>
    <d v="2015-06-15T04:09:29"/>
    <x v="0"/>
  </r>
  <r>
    <n v="2585"/>
    <s v="Evie's Eats and Natural Treats Food Truck"/>
    <x v="2583"/>
    <x v="11"/>
    <n v="50"/>
    <x v="2"/>
    <x v="0"/>
    <s v="USD"/>
    <n v="1404601632"/>
    <n v="1402009632"/>
    <b v="0"/>
    <x v="29"/>
    <b v="0"/>
    <s v="food/food trucks"/>
    <n v="0"/>
    <n v="50"/>
    <x v="7"/>
    <x v="19"/>
    <x v="2585"/>
    <d v="2014-07-05T23:07:12"/>
    <x v="3"/>
  </r>
  <r>
    <n v="2586"/>
    <s v="Inspire Healthy Eating"/>
    <x v="2584"/>
    <x v="9"/>
    <n v="5"/>
    <x v="2"/>
    <x v="1"/>
    <s v="GBP"/>
    <n v="1451030136"/>
    <n v="1448438136"/>
    <b v="0"/>
    <x v="29"/>
    <b v="0"/>
    <s v="food/food trucks"/>
    <n v="0"/>
    <n v="5"/>
    <x v="7"/>
    <x v="19"/>
    <x v="2586"/>
    <d v="2015-12-25T07:55:36"/>
    <x v="0"/>
  </r>
  <r>
    <n v="2587"/>
    <s v="Yummy Hugs-The Original Co-op, Pop-up Food Truck"/>
    <x v="2585"/>
    <x v="63"/>
    <n v="1217"/>
    <x v="2"/>
    <x v="0"/>
    <s v="USD"/>
    <n v="1451491953"/>
    <n v="1448899953"/>
    <b v="0"/>
    <x v="79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x v="2586"/>
    <x v="12"/>
    <n v="233"/>
    <x v="2"/>
    <x v="0"/>
    <s v="USD"/>
    <n v="1427807640"/>
    <n v="1423325626"/>
    <b v="0"/>
    <x v="22"/>
    <b v="0"/>
    <s v="food/food trucks"/>
    <n v="4"/>
    <n v="29.13"/>
    <x v="7"/>
    <x v="19"/>
    <x v="2588"/>
    <d v="2015-03-31T13:14:00"/>
    <x v="0"/>
  </r>
  <r>
    <n v="2589"/>
    <s v="TapiÃ³ca - Brazilian Street Food Truck"/>
    <x v="2587"/>
    <x v="63"/>
    <n v="5"/>
    <x v="2"/>
    <x v="8"/>
    <s v="DKK"/>
    <n v="1458733927"/>
    <n v="1456145527"/>
    <b v="0"/>
    <x v="29"/>
    <b v="0"/>
    <s v="food/food trucks"/>
    <n v="0"/>
    <n v="5"/>
    <x v="7"/>
    <x v="19"/>
    <x v="2589"/>
    <d v="2016-03-23T11:52:07"/>
    <x v="2"/>
  </r>
  <r>
    <n v="2590"/>
    <s v="Magic Kick Coffee - coffee that makes your day"/>
    <x v="2588"/>
    <x v="9"/>
    <n v="0"/>
    <x v="2"/>
    <x v="2"/>
    <s v="AUD"/>
    <n v="1453817297"/>
    <n v="1453212497"/>
    <b v="0"/>
    <x v="78"/>
    <b v="0"/>
    <s v="food/food trucks"/>
    <n v="0"/>
    <n v="0"/>
    <x v="7"/>
    <x v="19"/>
    <x v="2590"/>
    <d v="2016-01-26T14:08:17"/>
    <x v="2"/>
  </r>
  <r>
    <n v="2591"/>
    <s v="patent pending"/>
    <x v="2589"/>
    <x v="15"/>
    <n v="26"/>
    <x v="2"/>
    <x v="0"/>
    <s v="USD"/>
    <n v="1457901924"/>
    <n v="1452721524"/>
    <b v="0"/>
    <x v="84"/>
    <b v="0"/>
    <s v="food/food trucks"/>
    <n v="2"/>
    <n v="13"/>
    <x v="7"/>
    <x v="19"/>
    <x v="2591"/>
    <d v="2016-03-13T20:45:24"/>
    <x v="2"/>
  </r>
  <r>
    <n v="2592"/>
    <s v="El Carte 303"/>
    <x v="2590"/>
    <x v="11"/>
    <n v="50"/>
    <x v="2"/>
    <x v="0"/>
    <s v="USD"/>
    <n v="1412536421"/>
    <n v="1409944421"/>
    <b v="0"/>
    <x v="29"/>
    <b v="0"/>
    <s v="food/food trucks"/>
    <n v="0"/>
    <n v="50"/>
    <x v="7"/>
    <x v="19"/>
    <x v="2592"/>
    <d v="2014-10-05T19:13:41"/>
    <x v="3"/>
  </r>
  <r>
    <n v="2593"/>
    <s v="L.J. Silvers' Ice Cream and Taco Van"/>
    <x v="2591"/>
    <x v="3"/>
    <n v="0"/>
    <x v="2"/>
    <x v="0"/>
    <s v="USD"/>
    <n v="1429993026"/>
    <n v="1427401026"/>
    <b v="0"/>
    <x v="78"/>
    <b v="0"/>
    <s v="food/food trucks"/>
    <n v="0"/>
    <n v="0"/>
    <x v="7"/>
    <x v="19"/>
    <x v="2593"/>
    <d v="2015-04-25T20:17:06"/>
    <x v="0"/>
  </r>
  <r>
    <n v="2594"/>
    <s v="The Shirley Delicious Treats Food Truck Project"/>
    <x v="2592"/>
    <x v="58"/>
    <n v="1"/>
    <x v="2"/>
    <x v="0"/>
    <s v="USD"/>
    <n v="1407453228"/>
    <n v="1404861228"/>
    <b v="0"/>
    <x v="29"/>
    <b v="0"/>
    <s v="food/food trucks"/>
    <n v="0"/>
    <n v="1"/>
    <x v="7"/>
    <x v="19"/>
    <x v="2594"/>
    <d v="2014-08-07T23:13:48"/>
    <x v="3"/>
  </r>
  <r>
    <n v="2595"/>
    <s v="Food Truck for Little Fox Bakery"/>
    <x v="2593"/>
    <x v="36"/>
    <n v="1825"/>
    <x v="2"/>
    <x v="0"/>
    <s v="USD"/>
    <n v="1487915500"/>
    <n v="1485323500"/>
    <b v="0"/>
    <x v="10"/>
    <b v="0"/>
    <s v="food/food trucks"/>
    <n v="12"/>
    <n v="96.05"/>
    <x v="7"/>
    <x v="19"/>
    <x v="2595"/>
    <d v="2017-02-24T05:51:40"/>
    <x v="1"/>
  </r>
  <r>
    <n v="2596"/>
    <s v="The Chef Express Food Truck"/>
    <x v="2594"/>
    <x v="19"/>
    <n v="8256"/>
    <x v="2"/>
    <x v="5"/>
    <s v="CAD"/>
    <n v="1407427009"/>
    <n v="1404835009"/>
    <b v="0"/>
    <x v="74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x v="2595"/>
    <x v="15"/>
    <n v="85"/>
    <x v="2"/>
    <x v="1"/>
    <s v="GBP"/>
    <n v="1466323917"/>
    <n v="1463731917"/>
    <b v="0"/>
    <x v="63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x v="2596"/>
    <x v="9"/>
    <n v="1170"/>
    <x v="2"/>
    <x v="0"/>
    <s v="USD"/>
    <n v="1443039001"/>
    <n v="1440447001"/>
    <b v="0"/>
    <x v="25"/>
    <b v="0"/>
    <s v="food/food trucks"/>
    <n v="39"/>
    <n v="83.57"/>
    <x v="7"/>
    <x v="19"/>
    <x v="2598"/>
    <d v="2015-09-23T20:10:01"/>
    <x v="0"/>
  </r>
  <r>
    <n v="2599"/>
    <s v="Empty Ramekins Catering Group"/>
    <x v="2597"/>
    <x v="354"/>
    <n v="90"/>
    <x v="2"/>
    <x v="0"/>
    <s v="USD"/>
    <n v="1407089147"/>
    <n v="1403201147"/>
    <b v="0"/>
    <x v="81"/>
    <b v="0"/>
    <s v="food/food trucks"/>
    <n v="1"/>
    <n v="18"/>
    <x v="7"/>
    <x v="19"/>
    <x v="2599"/>
    <d v="2014-08-03T18:05:47"/>
    <x v="3"/>
  </r>
  <r>
    <n v="2600"/>
    <s v="Help Buttz Return From the Ashes"/>
    <x v="2598"/>
    <x v="63"/>
    <n v="3466"/>
    <x v="2"/>
    <x v="0"/>
    <s v="USD"/>
    <n v="1458938200"/>
    <n v="1453757800"/>
    <b v="0"/>
    <x v="209"/>
    <b v="0"/>
    <s v="food/food trucks"/>
    <n v="7"/>
    <n v="115.53"/>
    <x v="7"/>
    <x v="19"/>
    <x v="2600"/>
    <d v="2016-03-25T20:36:40"/>
    <x v="2"/>
  </r>
  <r>
    <n v="2601"/>
    <s v="Launch a TARDIS into SPACE!"/>
    <x v="2599"/>
    <x v="2"/>
    <n v="3307"/>
    <x v="0"/>
    <x v="0"/>
    <s v="USD"/>
    <n v="1347508740"/>
    <n v="1346276349"/>
    <b v="1"/>
    <x v="299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x v="2600"/>
    <x v="14"/>
    <n v="39131"/>
    <x v="0"/>
    <x v="0"/>
    <s v="USD"/>
    <n v="1415827200"/>
    <n v="1412358968"/>
    <b v="1"/>
    <x v="463"/>
    <b v="1"/>
    <s v="technology/space exploration"/>
    <n v="326"/>
    <n v="80.02"/>
    <x v="2"/>
    <x v="36"/>
    <x v="2602"/>
    <d v="2014-11-12T21:20:00"/>
    <x v="3"/>
  </r>
  <r>
    <n v="2603"/>
    <s v="Manned Mock Mars Mission"/>
    <x v="2601"/>
    <x v="257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  <x v="2603"/>
    <d v="2013-12-23T21:54:14"/>
    <x v="4"/>
  </r>
  <r>
    <n v="2604"/>
    <s v="Hermes Spacecraft"/>
    <x v="2602"/>
    <x v="22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x v="2603"/>
    <x v="57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x v="2604"/>
    <x v="34"/>
    <n v="12106"/>
    <x v="0"/>
    <x v="0"/>
    <s v="USD"/>
    <n v="1398791182"/>
    <n v="1396026382"/>
    <b v="1"/>
    <x v="46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x v="2605"/>
    <x v="6"/>
    <n v="32616"/>
    <x v="0"/>
    <x v="0"/>
    <s v="USD"/>
    <n v="1439344800"/>
    <n v="1435611572"/>
    <b v="1"/>
    <x v="367"/>
    <b v="1"/>
    <s v="technology/space exploration"/>
    <n v="408"/>
    <n v="81.95"/>
    <x v="2"/>
    <x v="36"/>
    <x v="2607"/>
    <d v="2015-08-12T02:00:00"/>
    <x v="0"/>
  </r>
  <r>
    <n v="2608"/>
    <s v="Giant Leaps in Space Poster Series"/>
    <x v="2606"/>
    <x v="6"/>
    <n v="17914"/>
    <x v="0"/>
    <x v="0"/>
    <s v="USD"/>
    <n v="1489536000"/>
    <n v="1485976468"/>
    <b v="1"/>
    <x v="466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x v="2607"/>
    <x v="19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x v="2608"/>
    <x v="35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  <x v="2610"/>
    <d v="2016-08-22T06:59:00"/>
    <x v="2"/>
  </r>
  <r>
    <n v="2611"/>
    <s v="The Universe in a Sphere (Relaunch)"/>
    <x v="2609"/>
    <x v="34"/>
    <n v="306970"/>
    <x v="0"/>
    <x v="12"/>
    <s v="EUR"/>
    <n v="1483397940"/>
    <n v="1480493014"/>
    <b v="1"/>
    <x v="469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x v="2610"/>
    <x v="3"/>
    <n v="17176.13"/>
    <x v="0"/>
    <x v="0"/>
    <s v="USD"/>
    <n v="1420773970"/>
    <n v="1418095570"/>
    <b v="1"/>
    <x v="324"/>
    <b v="1"/>
    <s v="technology/space exploration"/>
    <n v="172"/>
    <n v="58.42"/>
    <x v="2"/>
    <x v="36"/>
    <x v="2612"/>
    <d v="2015-01-09T03:26:10"/>
    <x v="3"/>
  </r>
  <r>
    <n v="2613"/>
    <s v="Earth 360"/>
    <x v="2611"/>
    <x v="51"/>
    <n v="7576"/>
    <x v="0"/>
    <x v="0"/>
    <s v="USD"/>
    <n v="1348256294"/>
    <n v="1345664294"/>
    <b v="1"/>
    <x v="33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x v="2612"/>
    <x v="124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x v="2613"/>
    <x v="356"/>
    <n v="3397"/>
    <x v="0"/>
    <x v="1"/>
    <s v="GBP"/>
    <n v="1462017600"/>
    <n v="1458820564"/>
    <b v="0"/>
    <x v="250"/>
    <b v="1"/>
    <s v="technology/space exploration"/>
    <n v="170"/>
    <n v="47.18"/>
    <x v="2"/>
    <x v="36"/>
    <x v="2615"/>
    <d v="2016-04-30T12:00:00"/>
    <x v="2"/>
  </r>
  <r>
    <n v="2616"/>
    <s v="James Webb Deployable Model"/>
    <x v="2614"/>
    <x v="31"/>
    <n v="28633.5"/>
    <x v="0"/>
    <x v="0"/>
    <s v="USD"/>
    <n v="1440546729"/>
    <n v="1437954729"/>
    <b v="1"/>
    <x v="146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x v="2615"/>
    <x v="2"/>
    <n v="4388"/>
    <x v="0"/>
    <x v="0"/>
    <s v="USD"/>
    <n v="1413838751"/>
    <n v="1411246751"/>
    <b v="1"/>
    <x v="180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x v="2616"/>
    <x v="36"/>
    <n v="15808"/>
    <x v="0"/>
    <x v="0"/>
    <s v="USD"/>
    <n v="1449000061"/>
    <n v="1443812461"/>
    <b v="1"/>
    <x v="99"/>
    <b v="1"/>
    <s v="technology/space exploration"/>
    <n v="105"/>
    <n v="205.3"/>
    <x v="2"/>
    <x v="36"/>
    <x v="2618"/>
    <d v="2015-12-01T20:01:01"/>
    <x v="0"/>
  </r>
  <r>
    <n v="2619"/>
    <s v="Mars on Earth: An Art Residency"/>
    <x v="2617"/>
    <x v="28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x v="2618"/>
    <x v="99"/>
    <n v="93374"/>
    <x v="0"/>
    <x v="2"/>
    <s v="AUD"/>
    <n v="1444525200"/>
    <n v="1441339242"/>
    <b v="1"/>
    <x v="470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x v="2619"/>
    <x v="36"/>
    <n v="21882"/>
    <x v="0"/>
    <x v="0"/>
    <s v="USD"/>
    <n v="1432230988"/>
    <n v="1429638988"/>
    <b v="1"/>
    <x v="471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x v="2620"/>
    <x v="15"/>
    <n v="1967.76"/>
    <x v="0"/>
    <x v="13"/>
    <s v="EUR"/>
    <n v="1483120216"/>
    <n v="1479232216"/>
    <b v="0"/>
    <x v="142"/>
    <b v="1"/>
    <s v="technology/space exploration"/>
    <n v="131"/>
    <n v="26.59"/>
    <x v="2"/>
    <x v="36"/>
    <x v="2622"/>
    <d v="2016-12-30T17:50:16"/>
    <x v="2"/>
  </r>
  <r>
    <n v="2623"/>
    <s v="Antimatter Fuel Production"/>
    <x v="2621"/>
    <x v="13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x v="2622"/>
    <x v="6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  <x v="2624"/>
    <d v="2012-09-13T10:07:02"/>
    <x v="5"/>
  </r>
  <r>
    <n v="2625"/>
    <s v="Caelum - Photos from stratosphere"/>
    <x v="2623"/>
    <x v="325"/>
    <n v="1434"/>
    <x v="0"/>
    <x v="12"/>
    <s v="EUR"/>
    <n v="1478723208"/>
    <n v="1476559608"/>
    <b v="0"/>
    <x v="47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x v="2624"/>
    <x v="30"/>
    <n v="2800"/>
    <x v="0"/>
    <x v="0"/>
    <s v="USD"/>
    <n v="1433343869"/>
    <n v="1430751869"/>
    <b v="0"/>
    <x v="133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x v="2625"/>
    <x v="325"/>
    <n v="970"/>
    <x v="0"/>
    <x v="0"/>
    <s v="USD"/>
    <n v="1448571261"/>
    <n v="1445975661"/>
    <b v="0"/>
    <x v="43"/>
    <b v="1"/>
    <s v="technology/space exploration"/>
    <n v="647"/>
    <n v="21.56"/>
    <x v="2"/>
    <x v="36"/>
    <x v="2627"/>
    <d v="2015-11-26T20:54:21"/>
    <x v="0"/>
  </r>
  <r>
    <n v="2628"/>
    <s v="Pie In Space!"/>
    <x v="2626"/>
    <x v="357"/>
    <n v="926"/>
    <x v="0"/>
    <x v="0"/>
    <s v="USD"/>
    <n v="1417389067"/>
    <n v="1415661067"/>
    <b v="0"/>
    <x v="64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x v="2627"/>
    <x v="10"/>
    <n v="6387"/>
    <x v="0"/>
    <x v="1"/>
    <s v="GBP"/>
    <n v="1431608122"/>
    <n v="1429016122"/>
    <b v="0"/>
    <x v="61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x v="2628"/>
    <x v="13"/>
    <n v="3158"/>
    <x v="0"/>
    <x v="2"/>
    <s v="AUD"/>
    <n v="1467280800"/>
    <n v="1464921112"/>
    <b v="0"/>
    <x v="75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x v="2629"/>
    <x v="22"/>
    <n v="22933.05"/>
    <x v="0"/>
    <x v="0"/>
    <s v="USD"/>
    <n v="1440907427"/>
    <n v="1438488227"/>
    <b v="0"/>
    <x v="172"/>
    <b v="1"/>
    <s v="technology/space exploration"/>
    <n v="115"/>
    <n v="80.19"/>
    <x v="2"/>
    <x v="36"/>
    <x v="2631"/>
    <d v="2015-08-30T04:03:47"/>
    <x v="0"/>
  </r>
  <r>
    <n v="2632"/>
    <s v="University Rocket Science"/>
    <x v="2630"/>
    <x v="358"/>
    <n v="1466"/>
    <x v="0"/>
    <x v="0"/>
    <s v="USD"/>
    <n v="1464485339"/>
    <n v="1462325339"/>
    <b v="0"/>
    <x v="288"/>
    <b v="1"/>
    <s v="technology/space exploration"/>
    <n v="137"/>
    <n v="34.9"/>
    <x v="2"/>
    <x v="36"/>
    <x v="2632"/>
    <d v="2016-05-29T01:28:59"/>
    <x v="2"/>
  </r>
  <r>
    <n v="2633"/>
    <s v="ISS-Above"/>
    <x v="2631"/>
    <x v="10"/>
    <n v="17731"/>
    <x v="0"/>
    <x v="0"/>
    <s v="USD"/>
    <n v="1393542000"/>
    <n v="1390938332"/>
    <b v="0"/>
    <x v="473"/>
    <b v="1"/>
    <s v="technology/space exploration"/>
    <n v="355"/>
    <n v="89.1"/>
    <x v="2"/>
    <x v="36"/>
    <x v="2633"/>
    <d v="2014-02-27T23:00:00"/>
    <x v="3"/>
  </r>
  <r>
    <n v="2634"/>
    <s v="Project Stardust Part 2"/>
    <x v="2632"/>
    <x v="359"/>
    <n v="986"/>
    <x v="0"/>
    <x v="0"/>
    <s v="USD"/>
    <n v="1475163921"/>
    <n v="1472571921"/>
    <b v="0"/>
    <x v="20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x v="2633"/>
    <x v="236"/>
    <n v="11500"/>
    <x v="0"/>
    <x v="5"/>
    <s v="CAD"/>
    <n v="1425937761"/>
    <n v="1422917361"/>
    <b v="0"/>
    <x v="87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x v="2634"/>
    <x v="28"/>
    <n v="1873"/>
    <x v="0"/>
    <x v="0"/>
    <s v="USD"/>
    <n v="1476579600"/>
    <n v="1474641914"/>
    <b v="0"/>
    <x v="133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x v="2635"/>
    <x v="2"/>
    <n v="831"/>
    <x v="0"/>
    <x v="0"/>
    <s v="USD"/>
    <n v="1476277875"/>
    <n v="1474895475"/>
    <b v="0"/>
    <x v="55"/>
    <b v="1"/>
    <s v="technology/space exploration"/>
    <n v="166"/>
    <n v="31.96"/>
    <x v="2"/>
    <x v="36"/>
    <x v="2637"/>
    <d v="2016-10-12T13:11:15"/>
    <x v="2"/>
  </r>
  <r>
    <n v="2638"/>
    <s v="Pie In Space! (Round 2)"/>
    <x v="2636"/>
    <x v="360"/>
    <n v="353"/>
    <x v="0"/>
    <x v="0"/>
    <s v="USD"/>
    <n v="1421358895"/>
    <n v="1418766895"/>
    <b v="0"/>
    <x v="25"/>
    <b v="1"/>
    <s v="technology/space exploration"/>
    <n v="102"/>
    <n v="25.21"/>
    <x v="2"/>
    <x v="36"/>
    <x v="2638"/>
    <d v="2015-01-15T21:54:55"/>
    <x v="3"/>
  </r>
  <r>
    <n v="2639"/>
    <s v="Mission Space"/>
    <x v="2637"/>
    <x v="43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  <x v="2639"/>
    <d v="2015-02-19T20:45:48"/>
    <x v="0"/>
  </r>
  <r>
    <n v="2640"/>
    <s v="Save the Astronomy Van"/>
    <x v="2638"/>
    <x v="9"/>
    <n v="3170"/>
    <x v="0"/>
    <x v="0"/>
    <s v="USD"/>
    <n v="1433735474"/>
    <n v="1428551474"/>
    <b v="0"/>
    <x v="50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x v="2639"/>
    <x v="15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  <x v="3"/>
  </r>
  <r>
    <n v="2642"/>
    <s v="Maschinenbau in ein neues Zeitalter"/>
    <x v="2640"/>
    <x v="69"/>
    <n v="0"/>
    <x v="2"/>
    <x v="12"/>
    <s v="EUR"/>
    <n v="1468565820"/>
    <n v="1465970108"/>
    <b v="0"/>
    <x v="78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x v="2641"/>
    <x v="8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x v="2642"/>
    <x v="57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x v="2643"/>
    <x v="22"/>
    <n v="2100"/>
    <x v="1"/>
    <x v="2"/>
    <s v="AUD"/>
    <n v="1415481203"/>
    <n v="1412885603"/>
    <b v="1"/>
    <x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x v="2644"/>
    <x v="69"/>
    <n v="42086.42"/>
    <x v="1"/>
    <x v="0"/>
    <s v="USD"/>
    <n v="1441783869"/>
    <n v="1439191869"/>
    <b v="1"/>
    <x v="47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x v="2645"/>
    <x v="30"/>
    <n v="36"/>
    <x v="1"/>
    <x v="5"/>
    <s v="CAD"/>
    <n v="1439533019"/>
    <n v="1436941019"/>
    <b v="0"/>
    <x v="8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x v="2646"/>
    <x v="14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x v="2647"/>
    <x v="152"/>
    <n v="124"/>
    <x v="1"/>
    <x v="0"/>
    <s v="USD"/>
    <n v="1454370941"/>
    <n v="1449186941"/>
    <b v="0"/>
    <x v="83"/>
    <b v="0"/>
    <s v="technology/space exploration"/>
    <n v="0"/>
    <n v="41.33"/>
    <x v="2"/>
    <x v="36"/>
    <x v="2649"/>
    <d v="2016-02-01T23:55:41"/>
    <x v="0"/>
  </r>
  <r>
    <n v="2650"/>
    <s v="The Observer Project 2016 (Canceled)"/>
    <x v="2648"/>
    <x v="127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x v="2649"/>
    <x v="361"/>
    <n v="5233"/>
    <x v="1"/>
    <x v="0"/>
    <s v="USD"/>
    <n v="1450380009"/>
    <n v="1447960809"/>
    <b v="0"/>
    <x v="5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x v="2650"/>
    <x v="57"/>
    <n v="885"/>
    <x v="1"/>
    <x v="2"/>
    <s v="AUD"/>
    <n v="1418183325"/>
    <n v="1415591325"/>
    <b v="0"/>
    <x v="202"/>
    <b v="0"/>
    <s v="technology/space exploration"/>
    <n v="1"/>
    <n v="80.45"/>
    <x v="2"/>
    <x v="36"/>
    <x v="2652"/>
    <d v="2014-12-10T03:48:45"/>
    <x v="3"/>
  </r>
  <r>
    <n v="2653"/>
    <s v="Dream Rocket Project (Canceled)"/>
    <x v="2651"/>
    <x v="362"/>
    <n v="5876"/>
    <x v="1"/>
    <x v="0"/>
    <s v="USD"/>
    <n v="1402632000"/>
    <n v="1399909127"/>
    <b v="0"/>
    <x v="16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x v="2652"/>
    <x v="57"/>
    <n v="51"/>
    <x v="1"/>
    <x v="0"/>
    <s v="USD"/>
    <n v="1429622726"/>
    <n v="1424442326"/>
    <b v="0"/>
    <x v="79"/>
    <b v="0"/>
    <s v="technology/space exploration"/>
    <n v="0"/>
    <n v="8.5"/>
    <x v="2"/>
    <x v="36"/>
    <x v="2654"/>
    <d v="2015-04-21T13:25:26"/>
    <x v="0"/>
  </r>
  <r>
    <n v="2655"/>
    <s v="Balloons (Canceled)"/>
    <x v="2653"/>
    <x v="36"/>
    <n v="3155"/>
    <x v="1"/>
    <x v="0"/>
    <s v="USD"/>
    <n v="1455048000"/>
    <n v="1452631647"/>
    <b v="0"/>
    <x v="68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x v="2654"/>
    <x v="60"/>
    <n v="17155"/>
    <x v="1"/>
    <x v="0"/>
    <s v="USD"/>
    <n v="1489345200"/>
    <n v="1485966688"/>
    <b v="0"/>
    <x v="215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x v="2655"/>
    <x v="11"/>
    <n v="5621.38"/>
    <x v="1"/>
    <x v="0"/>
    <s v="USD"/>
    <n v="1470187800"/>
    <n v="1467325053"/>
    <b v="0"/>
    <x v="211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x v="2656"/>
    <x v="316"/>
    <n v="91"/>
    <x v="1"/>
    <x v="0"/>
    <s v="USD"/>
    <n v="1469913194"/>
    <n v="1467321194"/>
    <b v="0"/>
    <x v="80"/>
    <b v="0"/>
    <s v="technology/space exploration"/>
    <n v="0"/>
    <n v="22.75"/>
    <x v="2"/>
    <x v="36"/>
    <x v="2658"/>
    <d v="2016-07-30T21:13:14"/>
    <x v="2"/>
  </r>
  <r>
    <n v="2659"/>
    <s v="test (Canceled)"/>
    <x v="2657"/>
    <x v="197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x v="2658"/>
    <x v="22"/>
    <n v="19"/>
    <x v="1"/>
    <x v="0"/>
    <s v="USD"/>
    <n v="1448388418"/>
    <n v="1443200818"/>
    <b v="0"/>
    <x v="81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x v="2659"/>
    <x v="10"/>
    <n v="5145"/>
    <x v="0"/>
    <x v="0"/>
    <s v="USD"/>
    <n v="1382742010"/>
    <n v="1380150010"/>
    <b v="0"/>
    <x v="65"/>
    <b v="1"/>
    <s v="technology/makerspaces"/>
    <n v="103"/>
    <n v="85.75"/>
    <x v="2"/>
    <x v="37"/>
    <x v="2661"/>
    <d v="2013-10-25T23:00:10"/>
    <x v="4"/>
  </r>
  <r>
    <n v="2662"/>
    <s v="The Mini Maker, a kid focused makerspace"/>
    <x v="2660"/>
    <x v="22"/>
    <n v="21360"/>
    <x v="0"/>
    <x v="0"/>
    <s v="USD"/>
    <n v="1440179713"/>
    <n v="1437587713"/>
    <b v="0"/>
    <x v="144"/>
    <b v="1"/>
    <s v="technology/makerspaces"/>
    <n v="107"/>
    <n v="267"/>
    <x v="2"/>
    <x v="37"/>
    <x v="2662"/>
    <d v="2015-08-21T17:55:13"/>
    <x v="0"/>
  </r>
  <r>
    <n v="2663"/>
    <s v="A New Life for an Old School"/>
    <x v="2661"/>
    <x v="22"/>
    <n v="20919.25"/>
    <x v="0"/>
    <x v="5"/>
    <s v="CAD"/>
    <n v="1441378800"/>
    <n v="1438873007"/>
    <b v="0"/>
    <x v="6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x v="2662"/>
    <x v="178"/>
    <n v="18100"/>
    <x v="0"/>
    <x v="0"/>
    <s v="USD"/>
    <n v="1449644340"/>
    <n v="1446683797"/>
    <b v="0"/>
    <x v="201"/>
    <b v="1"/>
    <s v="technology/makerspaces"/>
    <n v="103"/>
    <n v="174.04"/>
    <x v="2"/>
    <x v="37"/>
    <x v="2664"/>
    <d v="2015-12-09T06:59:00"/>
    <x v="0"/>
  </r>
  <r>
    <n v="2665"/>
    <s v="Gilman Playground Builds a Tech Center"/>
    <x v="2663"/>
    <x v="8"/>
    <n v="4310"/>
    <x v="0"/>
    <x v="0"/>
    <s v="USD"/>
    <n v="1430774974"/>
    <n v="1426886974"/>
    <b v="0"/>
    <x v="67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x v="2664"/>
    <x v="3"/>
    <n v="15929.51"/>
    <x v="0"/>
    <x v="0"/>
    <s v="USD"/>
    <n v="1443214800"/>
    <n v="1440008439"/>
    <b v="0"/>
    <x v="190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x v="2665"/>
    <x v="15"/>
    <n v="1660"/>
    <x v="0"/>
    <x v="0"/>
    <s v="USD"/>
    <n v="1455142416"/>
    <n v="1452550416"/>
    <b v="0"/>
    <x v="59"/>
    <b v="1"/>
    <s v="technology/makerspaces"/>
    <n v="111"/>
    <n v="92.22"/>
    <x v="2"/>
    <x v="37"/>
    <x v="2667"/>
    <d v="2016-02-10T22:13:36"/>
    <x v="2"/>
  </r>
  <r>
    <n v="2668"/>
    <s v="UOttawa Makermobile"/>
    <x v="2666"/>
    <x v="28"/>
    <n v="1707"/>
    <x v="0"/>
    <x v="5"/>
    <s v="CAD"/>
    <n v="1447079520"/>
    <n v="1443449265"/>
    <b v="0"/>
    <x v="33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x v="2667"/>
    <x v="134"/>
    <n v="1001"/>
    <x v="0"/>
    <x v="0"/>
    <s v="USD"/>
    <n v="1452387096"/>
    <n v="1447203096"/>
    <b v="0"/>
    <x v="202"/>
    <b v="1"/>
    <s v="technology/makerspaces"/>
    <n v="125"/>
    <n v="91"/>
    <x v="2"/>
    <x v="37"/>
    <x v="2669"/>
    <d v="2016-01-10T00:51:36"/>
    <x v="0"/>
  </r>
  <r>
    <n v="2670"/>
    <s v="G-Pod ... the future of sustainable housing"/>
    <x v="2668"/>
    <x v="363"/>
    <n v="2495"/>
    <x v="2"/>
    <x v="2"/>
    <s v="AUD"/>
    <n v="1406593780"/>
    <n v="1404174580"/>
    <b v="1"/>
    <x v="65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x v="2669"/>
    <x v="31"/>
    <n v="2836"/>
    <x v="2"/>
    <x v="0"/>
    <s v="USD"/>
    <n v="1419017880"/>
    <n v="1416419916"/>
    <b v="1"/>
    <x v="87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x v="2670"/>
    <x v="3"/>
    <n v="3319"/>
    <x v="2"/>
    <x v="0"/>
    <s v="USD"/>
    <n v="1451282400"/>
    <n v="1449436390"/>
    <b v="1"/>
    <x v="5"/>
    <b v="0"/>
    <s v="technology/makerspaces"/>
    <n v="33"/>
    <n v="70.62"/>
    <x v="2"/>
    <x v="37"/>
    <x v="2672"/>
    <d v="2015-12-28T06:00:00"/>
    <x v="0"/>
  </r>
  <r>
    <n v="2673"/>
    <s v="Help us open a Makerspace for Kids"/>
    <x v="2671"/>
    <x v="79"/>
    <n v="11032"/>
    <x v="2"/>
    <x v="0"/>
    <s v="USD"/>
    <n v="1414622700"/>
    <n v="1412081999"/>
    <b v="1"/>
    <x v="3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x v="2672"/>
    <x v="19"/>
    <n v="21994"/>
    <x v="2"/>
    <x v="0"/>
    <s v="USD"/>
    <n v="1467694740"/>
    <n v="1465398670"/>
    <b v="1"/>
    <x v="199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x v="2673"/>
    <x v="31"/>
    <n v="1897"/>
    <x v="2"/>
    <x v="0"/>
    <s v="USD"/>
    <n v="1415655289"/>
    <n v="1413059689"/>
    <b v="1"/>
    <x v="60"/>
    <b v="0"/>
    <s v="technology/makerspaces"/>
    <n v="8"/>
    <n v="65.41"/>
    <x v="2"/>
    <x v="37"/>
    <x v="2675"/>
    <d v="2014-11-10T21:34:49"/>
    <x v="3"/>
  </r>
  <r>
    <n v="2676"/>
    <s v="Toronto VR Co-Op"/>
    <x v="2674"/>
    <x v="190"/>
    <n v="1058"/>
    <x v="2"/>
    <x v="5"/>
    <s v="CAD"/>
    <n v="1463929174"/>
    <n v="1461337174"/>
    <b v="0"/>
    <x v="82"/>
    <b v="0"/>
    <s v="technology/makerspaces"/>
    <n v="50"/>
    <n v="117.56"/>
    <x v="2"/>
    <x v="37"/>
    <x v="2676"/>
    <d v="2016-05-22T14:59:34"/>
    <x v="2"/>
  </r>
  <r>
    <n v="2677"/>
    <s v="Tinkr Tech - mobile makerspace"/>
    <x v="2675"/>
    <x v="330"/>
    <n v="3415"/>
    <x v="2"/>
    <x v="0"/>
    <s v="USD"/>
    <n v="1404348143"/>
    <n v="1401756143"/>
    <b v="0"/>
    <x v="74"/>
    <b v="0"/>
    <s v="technology/makerspaces"/>
    <n v="18"/>
    <n v="126.48"/>
    <x v="2"/>
    <x v="37"/>
    <x v="2677"/>
    <d v="2014-07-03T00:42:23"/>
    <x v="3"/>
  </r>
  <r>
    <n v="2678"/>
    <s v="Wavegarden in Marbella (MÃ¡laga)"/>
    <x v="2676"/>
    <x v="364"/>
    <n v="1100"/>
    <x v="2"/>
    <x v="3"/>
    <s v="EUR"/>
    <n v="1443121765"/>
    <n v="1440529765"/>
    <b v="0"/>
    <x v="84"/>
    <b v="0"/>
    <s v="technology/makerspaces"/>
    <n v="0"/>
    <n v="550"/>
    <x v="2"/>
    <x v="37"/>
    <x v="2678"/>
    <d v="2015-09-24T19:09:25"/>
    <x v="0"/>
  </r>
  <r>
    <n v="2679"/>
    <s v="DIY Garage"/>
    <x v="2677"/>
    <x v="79"/>
    <n v="132"/>
    <x v="2"/>
    <x v="0"/>
    <s v="USD"/>
    <n v="1425081694"/>
    <n v="1422489694"/>
    <b v="0"/>
    <x v="83"/>
    <b v="0"/>
    <s v="technology/makerspaces"/>
    <n v="0"/>
    <n v="44"/>
    <x v="2"/>
    <x v="37"/>
    <x v="2679"/>
    <d v="2015-02-28T00:01:34"/>
    <x v="0"/>
  </r>
  <r>
    <n v="2680"/>
    <s v="iHeart Pillow"/>
    <x v="2678"/>
    <x v="261"/>
    <n v="276"/>
    <x v="2"/>
    <x v="3"/>
    <s v="EUR"/>
    <n v="1459915491"/>
    <n v="1457327091"/>
    <b v="0"/>
    <x v="80"/>
    <b v="0"/>
    <s v="technology/makerspaces"/>
    <n v="1"/>
    <n v="69"/>
    <x v="2"/>
    <x v="37"/>
    <x v="2680"/>
    <d v="2016-04-06T04:04:51"/>
    <x v="2"/>
  </r>
  <r>
    <n v="2681"/>
    <s v="Jolly's Hot Dogs An All-Beef Coney Dog"/>
    <x v="2679"/>
    <x v="6"/>
    <n v="55"/>
    <x v="2"/>
    <x v="0"/>
    <s v="USD"/>
    <n v="1405027750"/>
    <n v="1402867750"/>
    <b v="0"/>
    <x v="84"/>
    <b v="0"/>
    <s v="food/food trucks"/>
    <n v="1"/>
    <n v="27.5"/>
    <x v="7"/>
    <x v="19"/>
    <x v="2681"/>
    <d v="2014-07-10T21:29:10"/>
    <x v="3"/>
  </r>
  <r>
    <n v="2682"/>
    <s v="Toastie's Gourmet Toast"/>
    <x v="2680"/>
    <x v="12"/>
    <n v="1698"/>
    <x v="2"/>
    <x v="0"/>
    <s v="USD"/>
    <n v="1416635940"/>
    <n v="1413838540"/>
    <b v="0"/>
    <x v="9"/>
    <b v="0"/>
    <s v="food/food trucks"/>
    <n v="28"/>
    <n v="84.9"/>
    <x v="7"/>
    <x v="19"/>
    <x v="2682"/>
    <d v="2014-11-22T05:59:00"/>
    <x v="3"/>
  </r>
  <r>
    <n v="2683"/>
    <s v="Just Cereal - Mobile Cereal Bar"/>
    <x v="2681"/>
    <x v="36"/>
    <n v="36"/>
    <x v="2"/>
    <x v="0"/>
    <s v="USD"/>
    <n v="1425233240"/>
    <n v="1422641240"/>
    <b v="0"/>
    <x v="83"/>
    <b v="0"/>
    <s v="food/food trucks"/>
    <n v="0"/>
    <n v="12"/>
    <x v="7"/>
    <x v="19"/>
    <x v="2683"/>
    <d v="2015-03-01T18:07:20"/>
    <x v="0"/>
  </r>
  <r>
    <n v="2684"/>
    <s v="Ain't No Thang..."/>
    <x v="2682"/>
    <x v="54"/>
    <n v="800"/>
    <x v="2"/>
    <x v="0"/>
    <s v="USD"/>
    <n v="1407621425"/>
    <n v="1404165425"/>
    <b v="0"/>
    <x v="80"/>
    <b v="0"/>
    <s v="food/food trucks"/>
    <n v="1"/>
    <n v="200"/>
    <x v="7"/>
    <x v="19"/>
    <x v="2684"/>
    <d v="2014-08-09T21:57:05"/>
    <x v="3"/>
  </r>
  <r>
    <n v="2685"/>
    <s v="Nana's Home Cooking on Wheels"/>
    <x v="2683"/>
    <x v="63"/>
    <n v="10"/>
    <x v="2"/>
    <x v="0"/>
    <s v="USD"/>
    <n v="1430149330"/>
    <n v="1424968930"/>
    <b v="0"/>
    <x v="29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x v="2684"/>
    <x v="11"/>
    <n v="0"/>
    <x v="2"/>
    <x v="0"/>
    <s v="USD"/>
    <n v="1412119423"/>
    <n v="1410391423"/>
    <b v="0"/>
    <x v="78"/>
    <b v="0"/>
    <s v="food/food trucks"/>
    <n v="0"/>
    <n v="0"/>
    <x v="7"/>
    <x v="19"/>
    <x v="2686"/>
    <d v="2014-09-30T23:23:43"/>
    <x v="3"/>
  </r>
  <r>
    <n v="2687"/>
    <s v="Munch Wagon"/>
    <x v="2685"/>
    <x v="36"/>
    <n v="0"/>
    <x v="2"/>
    <x v="0"/>
    <s v="USD"/>
    <n v="1435591318"/>
    <n v="1432999318"/>
    <b v="0"/>
    <x v="78"/>
    <b v="0"/>
    <s v="food/food trucks"/>
    <n v="0"/>
    <n v="0"/>
    <x v="7"/>
    <x v="19"/>
    <x v="2687"/>
    <d v="2015-06-29T15:21:58"/>
    <x v="0"/>
  </r>
  <r>
    <n v="2688"/>
    <s v="Mac N Cheez Food Truck"/>
    <x v="2686"/>
    <x v="63"/>
    <n v="74"/>
    <x v="2"/>
    <x v="0"/>
    <s v="USD"/>
    <n v="1424746800"/>
    <n v="1422067870"/>
    <b v="0"/>
    <x v="25"/>
    <b v="0"/>
    <s v="food/food trucks"/>
    <n v="0"/>
    <n v="5.29"/>
    <x v="7"/>
    <x v="19"/>
    <x v="2688"/>
    <d v="2015-02-24T03:00:00"/>
    <x v="0"/>
  </r>
  <r>
    <n v="2689"/>
    <s v="Mouth Watering Mobile Restaurant"/>
    <x v="2687"/>
    <x v="19"/>
    <n v="1"/>
    <x v="2"/>
    <x v="0"/>
    <s v="USD"/>
    <n v="1469919890"/>
    <n v="1467327890"/>
    <b v="0"/>
    <x v="29"/>
    <b v="0"/>
    <s v="food/food trucks"/>
    <n v="0"/>
    <n v="1"/>
    <x v="7"/>
    <x v="19"/>
    <x v="2689"/>
    <d v="2016-07-30T23:04:50"/>
    <x v="2"/>
  </r>
  <r>
    <n v="2690"/>
    <s v="Help 2 Fat 2 Fly, with our Restaurant!"/>
    <x v="2688"/>
    <x v="58"/>
    <n v="8586"/>
    <x v="2"/>
    <x v="0"/>
    <s v="USD"/>
    <n v="1433298676"/>
    <n v="1429410676"/>
    <b v="0"/>
    <x v="115"/>
    <b v="0"/>
    <s v="food/food trucks"/>
    <n v="11"/>
    <n v="72.760000000000005"/>
    <x v="7"/>
    <x v="19"/>
    <x v="2690"/>
    <d v="2015-06-03T02:31:16"/>
    <x v="0"/>
  </r>
  <r>
    <n v="2691"/>
    <s v="Cook"/>
    <x v="2689"/>
    <x v="99"/>
    <n v="35"/>
    <x v="2"/>
    <x v="5"/>
    <s v="CAD"/>
    <n v="1431278557"/>
    <n v="1427390557"/>
    <b v="0"/>
    <x v="84"/>
    <b v="0"/>
    <s v="food/food trucks"/>
    <n v="0"/>
    <n v="17.5"/>
    <x v="7"/>
    <x v="19"/>
    <x v="2691"/>
    <d v="2015-05-10T17:22:37"/>
    <x v="0"/>
  </r>
  <r>
    <n v="2692"/>
    <s v="&quot;Sami j's Food Truck&quot;"/>
    <x v="2690"/>
    <x v="8"/>
    <n v="25"/>
    <x v="2"/>
    <x v="0"/>
    <s v="USD"/>
    <n v="1427266860"/>
    <n v="1424678460"/>
    <b v="0"/>
    <x v="29"/>
    <b v="0"/>
    <s v="food/food trucks"/>
    <n v="1"/>
    <n v="25"/>
    <x v="7"/>
    <x v="19"/>
    <x v="2692"/>
    <d v="2015-03-25T07:01:00"/>
    <x v="0"/>
  </r>
  <r>
    <n v="2693"/>
    <s v="Chili dog"/>
    <x v="2691"/>
    <x v="10"/>
    <n v="40"/>
    <x v="2"/>
    <x v="0"/>
    <s v="USD"/>
    <n v="1407899966"/>
    <n v="1405307966"/>
    <b v="0"/>
    <x v="8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x v="2692"/>
    <x v="11"/>
    <n v="1"/>
    <x v="2"/>
    <x v="0"/>
    <s v="USD"/>
    <n v="1411701739"/>
    <n v="1409109739"/>
    <b v="0"/>
    <x v="29"/>
    <b v="0"/>
    <s v="food/food trucks"/>
    <n v="0"/>
    <n v="1"/>
    <x v="7"/>
    <x v="19"/>
    <x v="2694"/>
    <d v="2014-09-26T03:22:19"/>
    <x v="3"/>
  </r>
  <r>
    <n v="2695"/>
    <s v="Fat daddy mac food truck"/>
    <x v="2693"/>
    <x v="36"/>
    <n v="71"/>
    <x v="2"/>
    <x v="0"/>
    <s v="USD"/>
    <n v="1428981718"/>
    <n v="1423801318"/>
    <b v="0"/>
    <x v="83"/>
    <b v="0"/>
    <s v="food/food trucks"/>
    <n v="0"/>
    <n v="23.67"/>
    <x v="7"/>
    <x v="19"/>
    <x v="2695"/>
    <d v="2015-04-14T03:21:58"/>
    <x v="0"/>
  </r>
  <r>
    <n v="2696"/>
    <s v="The Military Moms Food Truck"/>
    <x v="2694"/>
    <x v="127"/>
    <n v="3390"/>
    <x v="2"/>
    <x v="0"/>
    <s v="USD"/>
    <n v="1419538560"/>
    <n v="1416600960"/>
    <b v="0"/>
    <x v="44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x v="2695"/>
    <x v="165"/>
    <n v="6061"/>
    <x v="2"/>
    <x v="0"/>
    <s v="USD"/>
    <n v="1438552800"/>
    <n v="1435876423"/>
    <b v="0"/>
    <x v="47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x v="2696"/>
    <x v="6"/>
    <n v="26.01"/>
    <x v="2"/>
    <x v="0"/>
    <s v="USD"/>
    <n v="1403904808"/>
    <n v="1401312808"/>
    <b v="0"/>
    <x v="84"/>
    <b v="0"/>
    <s v="food/food trucks"/>
    <n v="0"/>
    <n v="13.01"/>
    <x v="7"/>
    <x v="19"/>
    <x v="2698"/>
    <d v="2014-06-27T21:33:28"/>
    <x v="3"/>
  </r>
  <r>
    <n v="2699"/>
    <s v="my bakery truck"/>
    <x v="2697"/>
    <x v="365"/>
    <n v="0"/>
    <x v="2"/>
    <x v="5"/>
    <s v="CAD"/>
    <n v="1407533463"/>
    <n v="1404941463"/>
    <b v="0"/>
    <x v="78"/>
    <b v="0"/>
    <s v="food/food trucks"/>
    <n v="0"/>
    <n v="0"/>
    <x v="7"/>
    <x v="19"/>
    <x v="2699"/>
    <d v="2014-08-08T21:31:03"/>
    <x v="3"/>
  </r>
  <r>
    <n v="2700"/>
    <s v="Holly's Hot Stuff"/>
    <x v="2698"/>
    <x v="204"/>
    <n v="70"/>
    <x v="2"/>
    <x v="0"/>
    <s v="USD"/>
    <n v="1411073972"/>
    <n v="1408481972"/>
    <b v="0"/>
    <x v="80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x v="2699"/>
    <x v="104"/>
    <n v="1570"/>
    <x v="3"/>
    <x v="17"/>
    <s v="EUR"/>
    <n v="1491586534"/>
    <n v="1488911734"/>
    <b v="0"/>
    <x v="67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x v="2700"/>
    <x v="3"/>
    <n v="3441"/>
    <x v="3"/>
    <x v="0"/>
    <s v="USD"/>
    <n v="1491416077"/>
    <n v="1488827677"/>
    <b v="1"/>
    <x v="55"/>
    <b v="0"/>
    <s v="theater/spaces"/>
    <n v="34"/>
    <n v="132.35"/>
    <x v="1"/>
    <x v="38"/>
    <x v="2702"/>
    <d v="2017-04-05T18:14:37"/>
    <x v="1"/>
  </r>
  <r>
    <n v="2703"/>
    <s v="Bisagra Teatro: Foro Multidisciplinario"/>
    <x v="2701"/>
    <x v="79"/>
    <n v="41500"/>
    <x v="3"/>
    <x v="14"/>
    <s v="MXN"/>
    <n v="1490196830"/>
    <n v="1485016430"/>
    <b v="0"/>
    <x v="43"/>
    <b v="0"/>
    <s v="theater/spaces"/>
    <n v="104"/>
    <n v="922.22"/>
    <x v="1"/>
    <x v="38"/>
    <x v="2703"/>
    <d v="2017-03-22T15:33:50"/>
    <x v="1"/>
  </r>
  <r>
    <n v="2704"/>
    <s v="Little Red Brick House"/>
    <x v="2702"/>
    <x v="266"/>
    <n v="1145"/>
    <x v="3"/>
    <x v="0"/>
    <s v="USD"/>
    <n v="1491421314"/>
    <n v="1487709714"/>
    <b v="0"/>
    <x v="63"/>
    <b v="0"/>
    <s v="theater/spaces"/>
    <n v="6"/>
    <n v="163.57"/>
    <x v="1"/>
    <x v="38"/>
    <x v="2704"/>
    <d v="2017-04-05T19:41:54"/>
    <x v="1"/>
  </r>
  <r>
    <n v="2705"/>
    <s v="Fischer Theatre Marquee"/>
    <x v="2703"/>
    <x v="281"/>
    <n v="1739"/>
    <x v="3"/>
    <x v="0"/>
    <s v="USD"/>
    <n v="1490389158"/>
    <n v="1486504758"/>
    <b v="0"/>
    <x v="22"/>
    <b v="0"/>
    <s v="theater/spaces"/>
    <n v="11"/>
    <n v="217.38"/>
    <x v="1"/>
    <x v="38"/>
    <x v="2705"/>
    <d v="2017-03-24T20:59:18"/>
    <x v="1"/>
  </r>
  <r>
    <n v="2706"/>
    <s v="Nordo's Culinarium: Where Food Meets Art"/>
    <x v="2704"/>
    <x v="19"/>
    <n v="39304"/>
    <x v="0"/>
    <x v="0"/>
    <s v="USD"/>
    <n v="1413442740"/>
    <n v="1410937483"/>
    <b v="1"/>
    <x v="40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x v="2705"/>
    <x v="6"/>
    <n v="28067.57"/>
    <x v="0"/>
    <x v="0"/>
    <s v="USD"/>
    <n v="1369637940"/>
    <n v="1367088443"/>
    <b v="1"/>
    <x v="476"/>
    <b v="1"/>
    <s v="theater/spaces"/>
    <n v="351"/>
    <n v="71.239999999999995"/>
    <x v="1"/>
    <x v="38"/>
    <x v="2707"/>
    <d v="2013-05-27T06:59:00"/>
    <x v="4"/>
  </r>
  <r>
    <n v="2708"/>
    <s v="Angel Comedy Club"/>
    <x v="2706"/>
    <x v="22"/>
    <n v="46643.07"/>
    <x v="0"/>
    <x v="1"/>
    <s v="GBP"/>
    <n v="1469119526"/>
    <n v="1463935526"/>
    <b v="1"/>
    <x v="477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x v="2707"/>
    <x v="63"/>
    <n v="50803"/>
    <x v="0"/>
    <x v="0"/>
    <s v="USD"/>
    <n v="1475553540"/>
    <n v="1472528141"/>
    <b v="1"/>
    <x v="478"/>
    <b v="1"/>
    <s v="theater/spaces"/>
    <n v="102"/>
    <n v="164.94"/>
    <x v="1"/>
    <x v="38"/>
    <x v="2709"/>
    <d v="2016-10-04T03:59:00"/>
    <x v="2"/>
  </r>
  <r>
    <n v="2710"/>
    <s v="House of Yes"/>
    <x v="2708"/>
    <x v="127"/>
    <n v="92340.21"/>
    <x v="0"/>
    <x v="0"/>
    <s v="USD"/>
    <n v="1407549600"/>
    <n v="1404797428"/>
    <b v="1"/>
    <x v="479"/>
    <b v="1"/>
    <s v="theater/spaces"/>
    <n v="154"/>
    <n v="84.87"/>
    <x v="1"/>
    <x v="38"/>
    <x v="2710"/>
    <d v="2014-08-09T02:00:00"/>
    <x v="3"/>
  </r>
  <r>
    <n v="2711"/>
    <s v="The Red Shoes"/>
    <x v="2709"/>
    <x v="366"/>
    <n v="3938"/>
    <x v="0"/>
    <x v="1"/>
    <s v="GBP"/>
    <n v="1403301660"/>
    <n v="1400694790"/>
    <b v="1"/>
    <x v="196"/>
    <b v="1"/>
    <s v="theater/spaces"/>
    <n v="101"/>
    <n v="53.95"/>
    <x v="1"/>
    <x v="38"/>
    <x v="2711"/>
    <d v="2014-06-20T22:01:00"/>
    <x v="3"/>
  </r>
  <r>
    <n v="2712"/>
    <s v="The Voix De Ville! : A Pop-up Theater and Cabaret"/>
    <x v="2710"/>
    <x v="62"/>
    <n v="7226"/>
    <x v="0"/>
    <x v="0"/>
    <s v="USD"/>
    <n v="1373738400"/>
    <n v="1370568560"/>
    <b v="1"/>
    <x v="235"/>
    <b v="1"/>
    <s v="theater/spaces"/>
    <n v="131"/>
    <n v="50.53"/>
    <x v="1"/>
    <x v="38"/>
    <x v="2712"/>
    <d v="2013-07-13T18:00:00"/>
    <x v="4"/>
  </r>
  <r>
    <n v="2713"/>
    <s v="The Acro Cats Mobile Foster and Kitty Tour Bus"/>
    <x v="2711"/>
    <x v="60"/>
    <n v="153362"/>
    <x v="0"/>
    <x v="0"/>
    <s v="USD"/>
    <n v="1450971684"/>
    <n v="1447515684"/>
    <b v="1"/>
    <x v="480"/>
    <b v="1"/>
    <s v="theater/spaces"/>
    <n v="102"/>
    <n v="108"/>
    <x v="1"/>
    <x v="38"/>
    <x v="2713"/>
    <d v="2015-12-24T15:41:24"/>
    <x v="0"/>
  </r>
  <r>
    <n v="2714"/>
    <s v="The Crane Theater"/>
    <x v="2712"/>
    <x v="31"/>
    <n v="29089"/>
    <x v="0"/>
    <x v="0"/>
    <s v="USD"/>
    <n v="1476486000"/>
    <n v="1474040596"/>
    <b v="1"/>
    <x v="120"/>
    <b v="1"/>
    <s v="theater/spaces"/>
    <n v="116"/>
    <n v="95.37"/>
    <x v="1"/>
    <x v="38"/>
    <x v="2714"/>
    <d v="2016-10-14T23:00:00"/>
    <x v="2"/>
  </r>
  <r>
    <n v="2715"/>
    <s v="Good Good Comedy Theatre (Philadelphia, PA)"/>
    <x v="2713"/>
    <x v="14"/>
    <n v="31754.69"/>
    <x v="0"/>
    <x v="0"/>
    <s v="USD"/>
    <n v="1456047228"/>
    <n v="1453109628"/>
    <b v="1"/>
    <x v="48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x v="2714"/>
    <x v="3"/>
    <n v="11998.01"/>
    <x v="0"/>
    <x v="12"/>
    <s v="EUR"/>
    <n v="1444291193"/>
    <n v="1441699193"/>
    <b v="1"/>
    <x v="482"/>
    <b v="1"/>
    <s v="theater/spaces"/>
    <n v="120"/>
    <n v="64.16"/>
    <x v="1"/>
    <x v="38"/>
    <x v="2716"/>
    <d v="2015-10-08T07:59:53"/>
    <x v="0"/>
  </r>
  <r>
    <n v="2717"/>
    <s v="A Home for Comedy in Vermont!"/>
    <x v="2715"/>
    <x v="31"/>
    <n v="30026"/>
    <x v="0"/>
    <x v="0"/>
    <s v="USD"/>
    <n v="1417906649"/>
    <n v="1414015049"/>
    <b v="1"/>
    <x v="166"/>
    <b v="1"/>
    <s v="theater/spaces"/>
    <n v="120"/>
    <n v="92.39"/>
    <x v="1"/>
    <x v="38"/>
    <x v="2717"/>
    <d v="2014-12-06T22:57:29"/>
    <x v="3"/>
  </r>
  <r>
    <n v="2718"/>
    <s v="Bard Beyond the Big Top"/>
    <x v="2716"/>
    <x v="102"/>
    <n v="18645"/>
    <x v="0"/>
    <x v="0"/>
    <s v="USD"/>
    <n v="1462316400"/>
    <n v="1459865945"/>
    <b v="1"/>
    <x v="265"/>
    <b v="1"/>
    <s v="theater/spaces"/>
    <n v="104"/>
    <n v="125.98"/>
    <x v="1"/>
    <x v="38"/>
    <x v="2718"/>
    <d v="2016-05-03T23:00:00"/>
    <x v="2"/>
  </r>
  <r>
    <n v="2719"/>
    <s v="AHS Theater - Help us light up our stage!"/>
    <x v="2717"/>
    <x v="12"/>
    <n v="6530"/>
    <x v="0"/>
    <x v="0"/>
    <s v="USD"/>
    <n v="1460936694"/>
    <n v="1455756294"/>
    <b v="0"/>
    <x v="50"/>
    <b v="1"/>
    <s v="theater/spaces"/>
    <n v="109"/>
    <n v="94.64"/>
    <x v="1"/>
    <x v="38"/>
    <x v="2719"/>
    <d v="2016-04-17T23:44:54"/>
    <x v="2"/>
  </r>
  <r>
    <n v="2720"/>
    <s v="The Comedy Project"/>
    <x v="2718"/>
    <x v="31"/>
    <n v="29531"/>
    <x v="0"/>
    <x v="0"/>
    <s v="USD"/>
    <n v="1478866253"/>
    <n v="1476270653"/>
    <b v="0"/>
    <x v="210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x v="2719"/>
    <x v="47"/>
    <n v="10965"/>
    <x v="0"/>
    <x v="1"/>
    <s v="GBP"/>
    <n v="1378494000"/>
    <n v="1375880598"/>
    <b v="0"/>
    <x v="314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x v="2720"/>
    <x v="10"/>
    <n v="12627"/>
    <x v="0"/>
    <x v="0"/>
    <s v="USD"/>
    <n v="1485722053"/>
    <n v="1480538053"/>
    <b v="0"/>
    <x v="333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x v="2721"/>
    <x v="14"/>
    <n v="16806"/>
    <x v="0"/>
    <x v="0"/>
    <s v="USD"/>
    <n v="1420060088"/>
    <n v="1414872488"/>
    <b v="0"/>
    <x v="282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x v="2722"/>
    <x v="367"/>
    <n v="7326.88"/>
    <x v="0"/>
    <x v="1"/>
    <s v="GBP"/>
    <n v="1439625059"/>
    <n v="1436860259"/>
    <b v="0"/>
    <x v="483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x v="2723"/>
    <x v="79"/>
    <n v="57817"/>
    <x v="0"/>
    <x v="5"/>
    <s v="CAD"/>
    <n v="1488390735"/>
    <n v="1484070735"/>
    <b v="0"/>
    <x v="116"/>
    <b v="1"/>
    <s v="technology/hardware"/>
    <n v="145"/>
    <n v="511.65"/>
    <x v="2"/>
    <x v="30"/>
    <x v="2725"/>
    <d v="2017-03-01T17:52:15"/>
    <x v="1"/>
  </r>
  <r>
    <n v="2726"/>
    <s v="Krimston TWO - Dual SIM case for iPhone"/>
    <x v="2724"/>
    <x v="57"/>
    <n v="105745"/>
    <x v="0"/>
    <x v="0"/>
    <s v="USD"/>
    <n v="1461333311"/>
    <n v="1458741311"/>
    <b v="0"/>
    <x v="442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x v="2725"/>
    <x v="3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x v="2726"/>
    <x v="36"/>
    <n v="30274"/>
    <x v="0"/>
    <x v="0"/>
    <s v="USD"/>
    <n v="1451485434"/>
    <n v="1448461434"/>
    <b v="0"/>
    <x v="413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x v="2727"/>
    <x v="51"/>
    <n v="7833"/>
    <x v="0"/>
    <x v="0"/>
    <s v="USD"/>
    <n v="1430459197"/>
    <n v="1427867197"/>
    <b v="0"/>
    <x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x v="2728"/>
    <x v="100"/>
    <n v="45979.01"/>
    <x v="0"/>
    <x v="0"/>
    <s v="USD"/>
    <n v="1366635575"/>
    <n v="1363611575"/>
    <b v="0"/>
    <x v="345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x v="2729"/>
    <x v="11"/>
    <n v="31291"/>
    <x v="0"/>
    <x v="0"/>
    <s v="USD"/>
    <n v="1413604800"/>
    <n v="1408624622"/>
    <b v="0"/>
    <x v="7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x v="2730"/>
    <x v="14"/>
    <n v="14190"/>
    <x v="0"/>
    <x v="0"/>
    <s v="USD"/>
    <n v="1369699200"/>
    <n v="1366917828"/>
    <b v="0"/>
    <x v="9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x v="2731"/>
    <x v="63"/>
    <n v="53769"/>
    <x v="0"/>
    <x v="0"/>
    <s v="USD"/>
    <n v="1428643974"/>
    <n v="1423463574"/>
    <b v="0"/>
    <x v="46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x v="2732"/>
    <x v="332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x v="2733"/>
    <x v="47"/>
    <n v="7336.01"/>
    <x v="0"/>
    <x v="1"/>
    <s v="GBP"/>
    <n v="1363204800"/>
    <n v="1360551250"/>
    <b v="0"/>
    <x v="485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x v="2734"/>
    <x v="6"/>
    <n v="9832"/>
    <x v="0"/>
    <x v="5"/>
    <s v="CAD"/>
    <n v="1398268773"/>
    <n v="1395676773"/>
    <b v="0"/>
    <x v="6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x v="2735"/>
    <x v="11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x v="2736"/>
    <x v="10"/>
    <n v="7397"/>
    <x v="0"/>
    <x v="0"/>
    <s v="USD"/>
    <n v="1478402804"/>
    <n v="1473218804"/>
    <b v="0"/>
    <x v="41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x v="2737"/>
    <x v="184"/>
    <n v="4225"/>
    <x v="0"/>
    <x v="1"/>
    <s v="GBP"/>
    <n v="1399324717"/>
    <n v="1395436717"/>
    <b v="0"/>
    <x v="277"/>
    <b v="1"/>
    <s v="technology/hardware"/>
    <n v="384"/>
    <n v="22.12"/>
    <x v="2"/>
    <x v="30"/>
    <x v="2739"/>
    <d v="2014-05-05T21:18:37"/>
    <x v="3"/>
  </r>
  <r>
    <n v="2740"/>
    <s v="Vertical Garden Prototype"/>
    <x v="2738"/>
    <x v="43"/>
    <n v="310"/>
    <x v="0"/>
    <x v="0"/>
    <s v="USD"/>
    <n v="1426117552"/>
    <n v="1423529152"/>
    <b v="0"/>
    <x v="57"/>
    <b v="1"/>
    <s v="technology/hardware"/>
    <n v="103"/>
    <n v="18.239999999999998"/>
    <x v="2"/>
    <x v="30"/>
    <x v="2740"/>
    <d v="2015-03-11T23:45:52"/>
    <x v="0"/>
  </r>
  <r>
    <n v="2741"/>
    <s v="Mrs. Brown and Her Lost Puppy."/>
    <x v="2739"/>
    <x v="6"/>
    <n v="35"/>
    <x v="2"/>
    <x v="0"/>
    <s v="USD"/>
    <n v="1413770820"/>
    <n v="1412005602"/>
    <b v="0"/>
    <x v="80"/>
    <b v="0"/>
    <s v="publishing/children's books"/>
    <n v="0"/>
    <n v="8.75"/>
    <x v="3"/>
    <x v="39"/>
    <x v="2741"/>
    <d v="2014-10-20T02:07:00"/>
    <x v="3"/>
  </r>
  <r>
    <n v="2742"/>
    <s v="What a Zoo!"/>
    <x v="2740"/>
    <x v="30"/>
    <n v="731"/>
    <x v="2"/>
    <x v="0"/>
    <s v="USD"/>
    <n v="1337102187"/>
    <n v="1335892587"/>
    <b v="0"/>
    <x v="59"/>
    <b v="0"/>
    <s v="publishing/children's books"/>
    <n v="29"/>
    <n v="40.61"/>
    <x v="3"/>
    <x v="39"/>
    <x v="2742"/>
    <d v="2012-05-15T17:16:27"/>
    <x v="5"/>
  </r>
  <r>
    <n v="2743"/>
    <s v="St. Nick Jr"/>
    <x v="2741"/>
    <x v="368"/>
    <n v="0"/>
    <x v="2"/>
    <x v="0"/>
    <s v="USD"/>
    <n v="1476863607"/>
    <n v="1474271607"/>
    <b v="0"/>
    <x v="78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x v="2742"/>
    <x v="194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x v="2743"/>
    <x v="6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x v="2744"/>
    <x v="9"/>
    <n v="801"/>
    <x v="2"/>
    <x v="0"/>
    <s v="USD"/>
    <n v="1409337911"/>
    <n v="1406745911"/>
    <b v="0"/>
    <x v="10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x v="2745"/>
    <x v="2"/>
    <n v="140"/>
    <x v="2"/>
    <x v="0"/>
    <s v="USD"/>
    <n v="1339816200"/>
    <n v="1337095997"/>
    <b v="0"/>
    <x v="80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x v="2746"/>
    <x v="10"/>
    <n v="53"/>
    <x v="2"/>
    <x v="0"/>
    <s v="USD"/>
    <n v="1472835802"/>
    <n v="1470243802"/>
    <b v="0"/>
    <x v="80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x v="2747"/>
    <x v="3"/>
    <n v="110"/>
    <x v="2"/>
    <x v="0"/>
    <s v="USD"/>
    <n v="1428171037"/>
    <n v="1425582637"/>
    <b v="0"/>
    <x v="84"/>
    <b v="0"/>
    <s v="publishing/children's books"/>
    <n v="1"/>
    <n v="55"/>
    <x v="3"/>
    <x v="39"/>
    <x v="2749"/>
    <d v="2015-04-04T18:10:37"/>
    <x v="0"/>
  </r>
  <r>
    <n v="2750"/>
    <s v="My Child, My Blessing"/>
    <x v="2748"/>
    <x v="369"/>
    <n v="0"/>
    <x v="2"/>
    <x v="0"/>
    <s v="USD"/>
    <n v="1341086400"/>
    <n v="1340055345"/>
    <b v="0"/>
    <x v="78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x v="2749"/>
    <x v="370"/>
    <n v="0"/>
    <x v="2"/>
    <x v="0"/>
    <s v="USD"/>
    <n v="1403039842"/>
    <n v="1397855842"/>
    <b v="0"/>
    <x v="78"/>
    <b v="0"/>
    <s v="publishing/children's books"/>
    <n v="0"/>
    <n v="0"/>
    <x v="3"/>
    <x v="39"/>
    <x v="2751"/>
    <d v="2014-06-17T21:17:22"/>
    <x v="3"/>
  </r>
  <r>
    <n v="2752"/>
    <s v="An Ordinary Toad's Extraordinary Night!"/>
    <x v="2750"/>
    <x v="225"/>
    <n v="550"/>
    <x v="2"/>
    <x v="0"/>
    <s v="USD"/>
    <n v="1324232504"/>
    <n v="1320776504"/>
    <b v="0"/>
    <x v="25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x v="2751"/>
    <x v="13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  <x v="5"/>
  </r>
  <r>
    <n v="2754"/>
    <s v="From here...to there!"/>
    <x v="2752"/>
    <x v="3"/>
    <n v="0"/>
    <x v="2"/>
    <x v="0"/>
    <s v="USD"/>
    <n v="1410448551"/>
    <n v="1407856551"/>
    <b v="0"/>
    <x v="78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x v="2753"/>
    <x v="2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  <x v="2755"/>
    <d v="2015-04-08T18:58:47"/>
    <x v="0"/>
  </r>
  <r>
    <n v="2756"/>
    <s v="The Most Basic of Truths"/>
    <x v="2754"/>
    <x v="3"/>
    <n v="1048"/>
    <x v="2"/>
    <x v="0"/>
    <s v="USD"/>
    <n v="1389476201"/>
    <n v="1386884201"/>
    <b v="0"/>
    <x v="51"/>
    <b v="0"/>
    <s v="publishing/children's books"/>
    <n v="10"/>
    <n v="31.76"/>
    <x v="3"/>
    <x v="39"/>
    <x v="2756"/>
    <d v="2014-01-11T21:36:41"/>
    <x v="4"/>
  </r>
  <r>
    <n v="2757"/>
    <s v="C is for Crooked"/>
    <x v="2755"/>
    <x v="15"/>
    <n v="10"/>
    <x v="2"/>
    <x v="0"/>
    <s v="USD"/>
    <n v="1470498332"/>
    <n v="1469202332"/>
    <b v="0"/>
    <x v="84"/>
    <b v="0"/>
    <s v="publishing/children's books"/>
    <n v="1"/>
    <n v="5"/>
    <x v="3"/>
    <x v="39"/>
    <x v="2757"/>
    <d v="2016-08-06T15:45:32"/>
    <x v="2"/>
  </r>
  <r>
    <n v="2758"/>
    <s v="Printing Soraya Yvette's Children's books"/>
    <x v="2756"/>
    <x v="13"/>
    <n v="234"/>
    <x v="2"/>
    <x v="2"/>
    <s v="AUD"/>
    <n v="1476095783"/>
    <n v="1474886183"/>
    <b v="0"/>
    <x v="79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x v="2757"/>
    <x v="28"/>
    <n v="105"/>
    <x v="2"/>
    <x v="2"/>
    <s v="AUD"/>
    <n v="1468658866"/>
    <n v="1464943666"/>
    <b v="0"/>
    <x v="84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x v="2758"/>
    <x v="10"/>
    <n v="0"/>
    <x v="2"/>
    <x v="1"/>
    <s v="GBP"/>
    <n v="1371726258"/>
    <n v="1369134258"/>
    <b v="0"/>
    <x v="78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x v="2759"/>
    <x v="10"/>
    <n v="36"/>
    <x v="2"/>
    <x v="0"/>
    <s v="USD"/>
    <n v="1357176693"/>
    <n v="1354584693"/>
    <b v="0"/>
    <x v="80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x v="2760"/>
    <x v="53"/>
    <n v="25"/>
    <x v="2"/>
    <x v="0"/>
    <s v="USD"/>
    <n v="1332114795"/>
    <n v="1326934395"/>
    <b v="0"/>
    <x v="29"/>
    <b v="0"/>
    <s v="publishing/children's books"/>
    <n v="1"/>
    <n v="25"/>
    <x v="3"/>
    <x v="39"/>
    <x v="2762"/>
    <d v="2012-03-18T23:53:15"/>
    <x v="5"/>
  </r>
  <r>
    <n v="2763"/>
    <s v="My Christmas Star"/>
    <x v="2761"/>
    <x v="371"/>
    <n v="90"/>
    <x v="2"/>
    <x v="0"/>
    <s v="USD"/>
    <n v="1369403684"/>
    <n v="1365515684"/>
    <b v="0"/>
    <x v="83"/>
    <b v="0"/>
    <s v="publishing/children's books"/>
    <n v="0"/>
    <n v="30"/>
    <x v="3"/>
    <x v="39"/>
    <x v="2763"/>
    <d v="2013-05-24T13:54:44"/>
    <x v="4"/>
  </r>
  <r>
    <n v="2764"/>
    <s v="A Growing Adventure"/>
    <x v="2762"/>
    <x v="23"/>
    <n v="45"/>
    <x v="2"/>
    <x v="0"/>
    <s v="USD"/>
    <n v="1338404400"/>
    <n v="1335855631"/>
    <b v="0"/>
    <x v="80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x v="2763"/>
    <x v="23"/>
    <n v="0"/>
    <x v="2"/>
    <x v="0"/>
    <s v="USD"/>
    <n v="1351432428"/>
    <n v="1350050028"/>
    <b v="0"/>
    <x v="78"/>
    <b v="0"/>
    <s v="publishing/children's books"/>
    <n v="0"/>
    <n v="0"/>
    <x v="3"/>
    <x v="39"/>
    <x v="2765"/>
    <d v="2012-10-28T13:53:48"/>
    <x v="5"/>
  </r>
  <r>
    <n v="2766"/>
    <s v="Jambie"/>
    <x v="2764"/>
    <x v="1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  <x v="6"/>
  </r>
  <r>
    <n v="2767"/>
    <s v="the Giant Turnip"/>
    <x v="2765"/>
    <x v="23"/>
    <n v="34"/>
    <x v="2"/>
    <x v="5"/>
    <s v="CAD"/>
    <n v="1439766050"/>
    <n v="1434582050"/>
    <b v="0"/>
    <x v="83"/>
    <b v="0"/>
    <s v="publishing/children's books"/>
    <n v="1"/>
    <n v="11.33"/>
    <x v="3"/>
    <x v="39"/>
    <x v="2767"/>
    <d v="2015-08-16T23:00:50"/>
    <x v="0"/>
  </r>
  <r>
    <n v="2768"/>
    <s v="It's Okay To Wait"/>
    <x v="2766"/>
    <x v="39"/>
    <n v="1002"/>
    <x v="2"/>
    <x v="0"/>
    <s v="USD"/>
    <n v="1333028723"/>
    <n v="1330440323"/>
    <b v="0"/>
    <x v="69"/>
    <b v="0"/>
    <s v="publishing/children's books"/>
    <n v="14"/>
    <n v="29.47"/>
    <x v="3"/>
    <x v="39"/>
    <x v="2768"/>
    <d v="2012-03-29T13:45:23"/>
    <x v="5"/>
  </r>
  <r>
    <n v="2769"/>
    <s v="Raph the Ninja Giraffe"/>
    <x v="2767"/>
    <x v="134"/>
    <n v="2"/>
    <x v="2"/>
    <x v="1"/>
    <s v="GBP"/>
    <n v="1401997790"/>
    <n v="1397677790"/>
    <b v="0"/>
    <x v="84"/>
    <b v="0"/>
    <s v="publishing/children's books"/>
    <n v="0"/>
    <n v="1"/>
    <x v="3"/>
    <x v="39"/>
    <x v="2769"/>
    <d v="2014-06-05T19:49:50"/>
    <x v="3"/>
  </r>
  <r>
    <n v="2770"/>
    <s v="The Story Of Circle And Square"/>
    <x v="2768"/>
    <x v="22"/>
    <n v="2082.25"/>
    <x v="2"/>
    <x v="0"/>
    <s v="USD"/>
    <n v="1395158130"/>
    <n v="1392569730"/>
    <b v="0"/>
    <x v="51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x v="2769"/>
    <x v="372"/>
    <n v="0"/>
    <x v="2"/>
    <x v="0"/>
    <s v="USD"/>
    <n v="1359738000"/>
    <n v="1355489140"/>
    <b v="0"/>
    <x v="78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x v="2770"/>
    <x v="6"/>
    <n v="0"/>
    <x v="2"/>
    <x v="0"/>
    <s v="USD"/>
    <n v="1381006294"/>
    <n v="1379710294"/>
    <b v="0"/>
    <x v="78"/>
    <b v="0"/>
    <s v="publishing/children's books"/>
    <n v="0"/>
    <n v="0"/>
    <x v="3"/>
    <x v="39"/>
    <x v="2772"/>
    <d v="2013-10-05T20:51:34"/>
    <x v="4"/>
  </r>
  <r>
    <n v="2773"/>
    <s v="The Boat That Couldn't Float"/>
    <x v="2771"/>
    <x v="373"/>
    <n v="1"/>
    <x v="2"/>
    <x v="5"/>
    <s v="CAD"/>
    <n v="1461530721"/>
    <n v="1460666721"/>
    <b v="0"/>
    <x v="29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x v="2772"/>
    <x v="23"/>
    <n v="570"/>
    <x v="2"/>
    <x v="0"/>
    <s v="USD"/>
    <n v="1362711728"/>
    <n v="1360119728"/>
    <b v="0"/>
    <x v="62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x v="2773"/>
    <x v="1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  <x v="6"/>
  </r>
  <r>
    <n v="2776"/>
    <s v="Superheroes That Make Differences"/>
    <x v="2774"/>
    <x v="223"/>
    <n v="1655"/>
    <x v="2"/>
    <x v="0"/>
    <s v="USD"/>
    <n v="1434092876"/>
    <n v="1431414476"/>
    <b v="0"/>
    <x v="17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x v="2775"/>
    <x v="9"/>
    <n v="10"/>
    <x v="2"/>
    <x v="0"/>
    <s v="USD"/>
    <n v="1437149004"/>
    <n v="1434557004"/>
    <b v="0"/>
    <x v="29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x v="2776"/>
    <x v="62"/>
    <n v="1405"/>
    <x v="2"/>
    <x v="0"/>
    <s v="USD"/>
    <n v="1409009306"/>
    <n v="1406417306"/>
    <b v="0"/>
    <x v="41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x v="2777"/>
    <x v="30"/>
    <n v="53"/>
    <x v="2"/>
    <x v="0"/>
    <s v="USD"/>
    <n v="1448204621"/>
    <n v="1445609021"/>
    <b v="0"/>
    <x v="29"/>
    <b v="0"/>
    <s v="publishing/children's books"/>
    <n v="2"/>
    <n v="53"/>
    <x v="3"/>
    <x v="39"/>
    <x v="2779"/>
    <d v="2015-11-22T15:03:41"/>
    <x v="0"/>
  </r>
  <r>
    <n v="2780"/>
    <s v="Travel with baby"/>
    <x v="2778"/>
    <x v="57"/>
    <n v="0"/>
    <x v="2"/>
    <x v="13"/>
    <s v="EUR"/>
    <n v="1489142688"/>
    <n v="1486550688"/>
    <b v="0"/>
    <x v="78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x v="2779"/>
    <x v="21"/>
    <n v="1316"/>
    <x v="0"/>
    <x v="0"/>
    <s v="USD"/>
    <n v="1423724400"/>
    <n v="1421274954"/>
    <b v="0"/>
    <x v="33"/>
    <b v="1"/>
    <s v="theater/plays"/>
    <n v="105"/>
    <n v="47"/>
    <x v="1"/>
    <x v="6"/>
    <x v="2781"/>
    <d v="2015-02-12T07:00:00"/>
    <x v="0"/>
  </r>
  <r>
    <n v="2782"/>
    <s v="Better Than Ever Productions presents Geezer Game"/>
    <x v="2780"/>
    <x v="28"/>
    <n v="1200"/>
    <x v="0"/>
    <x v="0"/>
    <s v="USD"/>
    <n v="1424149140"/>
    <n v="1421964718"/>
    <b v="0"/>
    <x v="59"/>
    <b v="1"/>
    <s v="theater/plays"/>
    <n v="120"/>
    <n v="66.67"/>
    <x v="1"/>
    <x v="6"/>
    <x v="2782"/>
    <d v="2015-02-17T04:59:00"/>
    <x v="0"/>
  </r>
  <r>
    <n v="2783"/>
    <s v="As You Like It? by Purple Ostrich Productions"/>
    <x v="2781"/>
    <x v="28"/>
    <n v="1145"/>
    <x v="0"/>
    <x v="1"/>
    <s v="GBP"/>
    <n v="1429793446"/>
    <n v="1428583846"/>
    <b v="0"/>
    <x v="42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x v="2782"/>
    <x v="12"/>
    <n v="7140"/>
    <x v="0"/>
    <x v="0"/>
    <s v="USD"/>
    <n v="1414608843"/>
    <n v="1412794443"/>
    <b v="0"/>
    <x v="52"/>
    <b v="1"/>
    <s v="theater/plays"/>
    <n v="119"/>
    <n v="66.11"/>
    <x v="1"/>
    <x v="6"/>
    <x v="2784"/>
    <d v="2014-10-29T18:54:03"/>
    <x v="3"/>
  </r>
  <r>
    <n v="2785"/>
    <s v="Henry VI: The War of the Roses"/>
    <x v="2783"/>
    <x v="10"/>
    <n v="5234"/>
    <x v="0"/>
    <x v="0"/>
    <s v="USD"/>
    <n v="1470430800"/>
    <n v="1467865967"/>
    <b v="0"/>
    <x v="136"/>
    <b v="1"/>
    <s v="theater/plays"/>
    <n v="105"/>
    <n v="36.86"/>
    <x v="1"/>
    <x v="6"/>
    <x v="2785"/>
    <d v="2016-08-05T21:00:00"/>
    <x v="2"/>
  </r>
  <r>
    <n v="2786"/>
    <s v="Fierce"/>
    <x v="2784"/>
    <x v="30"/>
    <n v="2946"/>
    <x v="0"/>
    <x v="1"/>
    <s v="GBP"/>
    <n v="1404913180"/>
    <n v="1403703580"/>
    <b v="0"/>
    <x v="142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x v="2785"/>
    <x v="28"/>
    <n v="1197"/>
    <x v="0"/>
    <x v="0"/>
    <s v="USD"/>
    <n v="1405658752"/>
    <n v="1403066752"/>
    <b v="0"/>
    <x v="44"/>
    <b v="1"/>
    <s v="theater/plays"/>
    <n v="120"/>
    <n v="31.5"/>
    <x v="1"/>
    <x v="6"/>
    <x v="2787"/>
    <d v="2014-07-18T04:45:52"/>
    <x v="3"/>
  </r>
  <r>
    <n v="2788"/>
    <s v="ACT Underground Theatre, TLDC"/>
    <x v="2786"/>
    <x v="13"/>
    <n v="2050"/>
    <x v="0"/>
    <x v="0"/>
    <s v="USD"/>
    <n v="1469811043"/>
    <n v="1467219043"/>
    <b v="0"/>
    <x v="9"/>
    <b v="1"/>
    <s v="theater/plays"/>
    <n v="103"/>
    <n v="102.5"/>
    <x v="1"/>
    <x v="6"/>
    <x v="2788"/>
    <d v="2016-07-29T16:50:43"/>
    <x v="2"/>
  </r>
  <r>
    <n v="2789"/>
    <s v="The Adventurers Club"/>
    <x v="2787"/>
    <x v="9"/>
    <n v="3035"/>
    <x v="0"/>
    <x v="0"/>
    <s v="USD"/>
    <n v="1426132800"/>
    <n v="1424477934"/>
    <b v="0"/>
    <x v="5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x v="2788"/>
    <x v="9"/>
    <n v="3160"/>
    <x v="0"/>
    <x v="0"/>
    <s v="USD"/>
    <n v="1423693903"/>
    <n v="1421101903"/>
    <b v="0"/>
    <x v="3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x v="2789"/>
    <x v="13"/>
    <n v="2050"/>
    <x v="0"/>
    <x v="0"/>
    <s v="USD"/>
    <n v="1473393600"/>
    <n v="1470778559"/>
    <b v="0"/>
    <x v="33"/>
    <b v="1"/>
    <s v="theater/plays"/>
    <n v="103"/>
    <n v="73.209999999999994"/>
    <x v="1"/>
    <x v="6"/>
    <x v="2791"/>
    <d v="2016-09-09T04:00:00"/>
    <x v="2"/>
  </r>
  <r>
    <n v="2792"/>
    <s v="That Still Small Voice Stage Play"/>
    <x v="2790"/>
    <x v="13"/>
    <n v="2152"/>
    <x v="0"/>
    <x v="0"/>
    <s v="USD"/>
    <n v="1439357559"/>
    <n v="1435469559"/>
    <b v="0"/>
    <x v="5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x v="2791"/>
    <x v="3"/>
    <n v="11056.75"/>
    <x v="0"/>
    <x v="2"/>
    <s v="AUD"/>
    <n v="1437473005"/>
    <n v="1434881005"/>
    <b v="0"/>
    <x v="196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x v="2792"/>
    <x v="45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  <x v="2"/>
  </r>
  <r>
    <n v="2795"/>
    <s v="Good Men Wanted at ANT Fest"/>
    <x v="2793"/>
    <x v="176"/>
    <n v="730"/>
    <x v="0"/>
    <x v="0"/>
    <s v="USD"/>
    <n v="1402095600"/>
    <n v="1400675841"/>
    <b v="0"/>
    <x v="9"/>
    <b v="1"/>
    <s v="theater/plays"/>
    <n v="104"/>
    <n v="36.5"/>
    <x v="1"/>
    <x v="6"/>
    <x v="2795"/>
    <d v="2014-06-06T23:00:00"/>
    <x v="3"/>
  </r>
  <r>
    <n v="2796"/>
    <s v="Fishcakes"/>
    <x v="2794"/>
    <x v="134"/>
    <n v="924"/>
    <x v="0"/>
    <x v="1"/>
    <s v="GBP"/>
    <n v="1404564028"/>
    <n v="1401972028"/>
    <b v="0"/>
    <x v="64"/>
    <b v="1"/>
    <s v="theater/plays"/>
    <n v="116"/>
    <n v="44"/>
    <x v="1"/>
    <x v="6"/>
    <x v="2796"/>
    <d v="2014-07-05T12:40:28"/>
    <x v="3"/>
  </r>
  <r>
    <n v="2797"/>
    <s v="Once Upon A Nightmare"/>
    <x v="2795"/>
    <x v="6"/>
    <n v="8211.61"/>
    <x v="0"/>
    <x v="1"/>
    <s v="GBP"/>
    <n v="1404858840"/>
    <n v="1402266840"/>
    <b v="0"/>
    <x v="225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x v="2796"/>
    <x v="10"/>
    <n v="5070"/>
    <x v="0"/>
    <x v="1"/>
    <s v="GBP"/>
    <n v="1438358400"/>
    <n v="1437063121"/>
    <b v="0"/>
    <x v="237"/>
    <b v="1"/>
    <s v="theater/plays"/>
    <n v="101"/>
    <n v="36.47"/>
    <x v="1"/>
    <x v="6"/>
    <x v="2798"/>
    <d v="2015-07-31T16:00:00"/>
    <x v="0"/>
  </r>
  <r>
    <n v="2799"/>
    <s v="Yuri in Edinburgh"/>
    <x v="2797"/>
    <x v="10"/>
    <n v="5831.74"/>
    <x v="0"/>
    <x v="1"/>
    <s v="GBP"/>
    <n v="1466179200"/>
    <n v="1463466070"/>
    <b v="0"/>
    <x v="208"/>
    <b v="1"/>
    <s v="theater/plays"/>
    <n v="117"/>
    <n v="44.86"/>
    <x v="1"/>
    <x v="6"/>
    <x v="2799"/>
    <d v="2016-06-17T16:00:00"/>
    <x v="2"/>
  </r>
  <r>
    <n v="2800"/>
    <s v="EUTCo presents 'One Flew Over the Cuckoo's Nest'"/>
    <x v="2798"/>
    <x v="28"/>
    <n v="1330"/>
    <x v="0"/>
    <x v="1"/>
    <s v="GBP"/>
    <n v="1420377366"/>
    <n v="1415193366"/>
    <b v="0"/>
    <x v="162"/>
    <b v="1"/>
    <s v="theater/plays"/>
    <n v="133"/>
    <n v="42.9"/>
    <x v="1"/>
    <x v="6"/>
    <x v="2800"/>
    <d v="2015-01-04T13:16:06"/>
    <x v="3"/>
  </r>
  <r>
    <n v="2801"/>
    <s v="A Dream Play"/>
    <x v="2799"/>
    <x v="2"/>
    <n v="666"/>
    <x v="0"/>
    <x v="2"/>
    <s v="AUD"/>
    <n v="1412938800"/>
    <n v="1411019409"/>
    <b v="0"/>
    <x v="62"/>
    <b v="1"/>
    <s v="theater/plays"/>
    <n v="133"/>
    <n v="51.23"/>
    <x v="1"/>
    <x v="6"/>
    <x v="2801"/>
    <d v="2014-10-10T11:00:00"/>
    <x v="3"/>
  </r>
  <r>
    <n v="2802"/>
    <s v="The Eulogy of Toby Peach - Edinburgh Festival 2015"/>
    <x v="2800"/>
    <x v="9"/>
    <n v="3055"/>
    <x v="0"/>
    <x v="1"/>
    <s v="GBP"/>
    <n v="1438875107"/>
    <n v="1436283107"/>
    <b v="0"/>
    <x v="24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x v="2801"/>
    <x v="3"/>
    <n v="12795"/>
    <x v="0"/>
    <x v="0"/>
    <s v="USD"/>
    <n v="1437004800"/>
    <n v="1433295276"/>
    <b v="0"/>
    <x v="261"/>
    <b v="1"/>
    <s v="theater/plays"/>
    <n v="128"/>
    <n v="90.74"/>
    <x v="1"/>
    <x v="6"/>
    <x v="2803"/>
    <d v="2015-07-16T00:00:00"/>
    <x v="0"/>
  </r>
  <r>
    <n v="2804"/>
    <s v="The Piano Man"/>
    <x v="2802"/>
    <x v="28"/>
    <n v="1150"/>
    <x v="0"/>
    <x v="1"/>
    <s v="GBP"/>
    <n v="1411987990"/>
    <n v="1409395990"/>
    <b v="0"/>
    <x v="23"/>
    <b v="1"/>
    <s v="theater/plays"/>
    <n v="115"/>
    <n v="50"/>
    <x v="1"/>
    <x v="6"/>
    <x v="2804"/>
    <d v="2014-09-29T10:53:10"/>
    <x v="3"/>
  </r>
  <r>
    <n v="2805"/>
    <s v="ACOrN: A Crunch Or None --&gt; Edinburgh Fringe!"/>
    <x v="2803"/>
    <x v="44"/>
    <n v="440"/>
    <x v="0"/>
    <x v="1"/>
    <s v="GBP"/>
    <n v="1440245273"/>
    <n v="1438085273"/>
    <b v="0"/>
    <x v="59"/>
    <b v="1"/>
    <s v="theater/plays"/>
    <n v="110"/>
    <n v="24.44"/>
    <x v="1"/>
    <x v="6"/>
    <x v="2805"/>
    <d v="2015-08-22T12:07:53"/>
    <x v="0"/>
  </r>
  <r>
    <n v="2806"/>
    <s v="And Now: The World!"/>
    <x v="2804"/>
    <x v="9"/>
    <n v="3363"/>
    <x v="0"/>
    <x v="1"/>
    <s v="GBP"/>
    <n v="1438772400"/>
    <n v="1435645490"/>
    <b v="0"/>
    <x v="88"/>
    <b v="1"/>
    <s v="theater/plays"/>
    <n v="112"/>
    <n v="44.25"/>
    <x v="1"/>
    <x v="6"/>
    <x v="2806"/>
    <d v="2015-08-05T11:00:00"/>
    <x v="0"/>
  </r>
  <r>
    <n v="2807"/>
    <s v="The Commission Theatre Co."/>
    <x v="2805"/>
    <x v="10"/>
    <n v="6300"/>
    <x v="0"/>
    <x v="0"/>
    <s v="USD"/>
    <n v="1435611438"/>
    <n v="1433019438"/>
    <b v="0"/>
    <x v="251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x v="2806"/>
    <x v="37"/>
    <n v="4511"/>
    <x v="0"/>
    <x v="0"/>
    <s v="USD"/>
    <n v="1440274735"/>
    <n v="1437682735"/>
    <b v="0"/>
    <x v="50"/>
    <b v="1"/>
    <s v="theater/plays"/>
    <n v="100"/>
    <n v="65.38"/>
    <x v="1"/>
    <x v="6"/>
    <x v="2808"/>
    <d v="2015-08-22T20:18:55"/>
    <x v="0"/>
  </r>
  <r>
    <n v="2809"/>
    <s v="Sugarglass Theatre"/>
    <x v="2807"/>
    <x v="30"/>
    <n v="2560"/>
    <x v="0"/>
    <x v="0"/>
    <s v="USD"/>
    <n v="1459348740"/>
    <n v="1458647725"/>
    <b v="0"/>
    <x v="64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x v="2808"/>
    <x v="30"/>
    <n v="2705"/>
    <x v="0"/>
    <x v="0"/>
    <s v="USD"/>
    <n v="1401595140"/>
    <n v="1398828064"/>
    <b v="0"/>
    <x v="7"/>
    <b v="1"/>
    <s v="theater/plays"/>
    <n v="108"/>
    <n v="47.46"/>
    <x v="1"/>
    <x v="6"/>
    <x v="2810"/>
    <d v="2014-06-01T03:59:00"/>
    <x v="3"/>
  </r>
  <r>
    <n v="2811"/>
    <s v="Ray Gunn and Starburst"/>
    <x v="2809"/>
    <x v="3"/>
    <n v="10027"/>
    <x v="0"/>
    <x v="1"/>
    <s v="GBP"/>
    <n v="1424692503"/>
    <n v="1422100503"/>
    <b v="0"/>
    <x v="52"/>
    <b v="1"/>
    <s v="theater/plays"/>
    <n v="100"/>
    <n v="92.84"/>
    <x v="1"/>
    <x v="6"/>
    <x v="2811"/>
    <d v="2015-02-23T11:55:03"/>
    <x v="0"/>
  </r>
  <r>
    <n v="2812"/>
    <s v="BULL by Mike Bartlett at the Coal Mine Theatre"/>
    <x v="2810"/>
    <x v="10"/>
    <n v="5665"/>
    <x v="0"/>
    <x v="5"/>
    <s v="CAD"/>
    <n v="1428292800"/>
    <n v="1424368298"/>
    <b v="0"/>
    <x v="183"/>
    <b v="1"/>
    <s v="theater/plays"/>
    <n v="113"/>
    <n v="68.25"/>
    <x v="1"/>
    <x v="6"/>
    <x v="2812"/>
    <d v="2015-04-06T04:00:00"/>
    <x v="0"/>
  </r>
  <r>
    <n v="2813"/>
    <s v="Hi, Are You Single? by Ryan J. Haddad"/>
    <x v="2811"/>
    <x v="70"/>
    <n v="3572.12"/>
    <x v="0"/>
    <x v="0"/>
    <s v="USD"/>
    <n v="1481737761"/>
    <n v="1479577761"/>
    <b v="0"/>
    <x v="93"/>
    <b v="1"/>
    <s v="theater/plays"/>
    <n v="128"/>
    <n v="37.21"/>
    <x v="1"/>
    <x v="6"/>
    <x v="2813"/>
    <d v="2016-12-14T17:49:21"/>
    <x v="2"/>
  </r>
  <r>
    <n v="2814"/>
    <s v="Stitching by Anthony Neilson"/>
    <x v="2812"/>
    <x v="15"/>
    <n v="1616"/>
    <x v="0"/>
    <x v="1"/>
    <s v="GBP"/>
    <n v="1431164115"/>
    <n v="1428572115"/>
    <b v="0"/>
    <x v="31"/>
    <b v="1"/>
    <s v="theater/plays"/>
    <n v="108"/>
    <n v="25.25"/>
    <x v="1"/>
    <x v="6"/>
    <x v="2814"/>
    <d v="2015-05-09T09:35:15"/>
    <x v="0"/>
  </r>
  <r>
    <n v="2815"/>
    <s v="Widow's Wedding Dress"/>
    <x v="2813"/>
    <x v="49"/>
    <n v="605"/>
    <x v="0"/>
    <x v="5"/>
    <s v="CAD"/>
    <n v="1470595109"/>
    <n v="1468003109"/>
    <b v="0"/>
    <x v="25"/>
    <b v="1"/>
    <s v="theater/plays"/>
    <n v="242"/>
    <n v="43.21"/>
    <x v="1"/>
    <x v="6"/>
    <x v="2815"/>
    <d v="2016-08-07T18:38:29"/>
    <x v="2"/>
  </r>
  <r>
    <n v="2816"/>
    <s v="In My Head - A new mental health theatre project"/>
    <x v="2814"/>
    <x v="9"/>
    <n v="4247"/>
    <x v="0"/>
    <x v="1"/>
    <s v="GBP"/>
    <n v="1438531200"/>
    <n v="1435921992"/>
    <b v="0"/>
    <x v="39"/>
    <b v="1"/>
    <s v="theater/plays"/>
    <n v="142"/>
    <n v="25.13"/>
    <x v="1"/>
    <x v="6"/>
    <x v="2816"/>
    <d v="2015-08-02T16:00:00"/>
    <x v="0"/>
  </r>
  <r>
    <n v="2817"/>
    <s v="After The End"/>
    <x v="2815"/>
    <x v="20"/>
    <n v="780"/>
    <x v="0"/>
    <x v="1"/>
    <s v="GBP"/>
    <n v="1425136462"/>
    <n v="1421680462"/>
    <b v="0"/>
    <x v="51"/>
    <b v="1"/>
    <s v="theater/plays"/>
    <n v="130"/>
    <n v="23.64"/>
    <x v="1"/>
    <x v="6"/>
    <x v="2817"/>
    <d v="2015-02-28T15:14:22"/>
    <x v="0"/>
  </r>
  <r>
    <n v="2818"/>
    <s v="Joe West's THEATER OF DEATH"/>
    <x v="2816"/>
    <x v="3"/>
    <n v="10603"/>
    <x v="0"/>
    <x v="0"/>
    <s v="USD"/>
    <n v="1443018086"/>
    <n v="1441290086"/>
    <b v="0"/>
    <x v="332"/>
    <b v="1"/>
    <s v="theater/plays"/>
    <n v="106"/>
    <n v="103.95"/>
    <x v="1"/>
    <x v="6"/>
    <x v="2818"/>
    <d v="2015-09-23T14:21:26"/>
    <x v="0"/>
  </r>
  <r>
    <n v="2819"/>
    <s v="Make TES a success at The Edinburgh Fringe Fest"/>
    <x v="2817"/>
    <x v="10"/>
    <n v="5240"/>
    <x v="0"/>
    <x v="1"/>
    <s v="GBP"/>
    <n v="1434285409"/>
    <n v="1431693409"/>
    <b v="0"/>
    <x v="201"/>
    <b v="1"/>
    <s v="theater/plays"/>
    <n v="105"/>
    <n v="50.38"/>
    <x v="1"/>
    <x v="6"/>
    <x v="2819"/>
    <d v="2015-06-14T12:36:49"/>
    <x v="0"/>
  </r>
  <r>
    <n v="2820"/>
    <s v="MTA's National Theatre Connections Show!"/>
    <x v="2818"/>
    <x v="48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x v="2819"/>
    <x v="28"/>
    <n v="1000"/>
    <x v="0"/>
    <x v="1"/>
    <s v="GBP"/>
    <n v="1411510135"/>
    <n v="1408918135"/>
    <b v="0"/>
    <x v="2"/>
    <b v="1"/>
    <s v="theater/plays"/>
    <n v="100"/>
    <n v="28.57"/>
    <x v="1"/>
    <x v="6"/>
    <x v="2821"/>
    <d v="2014-09-23T22:08:55"/>
    <x v="3"/>
  </r>
  <r>
    <n v="2822"/>
    <s v="Theatre Forever's The Nature Crown"/>
    <x v="2820"/>
    <x v="12"/>
    <n v="6000"/>
    <x v="0"/>
    <x v="0"/>
    <s v="USD"/>
    <n v="1427469892"/>
    <n v="1424881492"/>
    <b v="0"/>
    <x v="225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x v="2821"/>
    <x v="213"/>
    <n v="124"/>
    <x v="0"/>
    <x v="1"/>
    <s v="GBP"/>
    <n v="1427842740"/>
    <n v="1425428206"/>
    <b v="0"/>
    <x v="25"/>
    <b v="1"/>
    <s v="theater/plays"/>
    <n v="124"/>
    <n v="8.86"/>
    <x v="1"/>
    <x v="6"/>
    <x v="2823"/>
    <d v="2015-03-31T22:59:00"/>
    <x v="0"/>
  </r>
  <r>
    <n v="2824"/>
    <s v="The Rooftop"/>
    <x v="2822"/>
    <x v="81"/>
    <n v="760"/>
    <x v="0"/>
    <x v="0"/>
    <s v="USD"/>
    <n v="1434159780"/>
    <n v="1431412196"/>
    <b v="0"/>
    <x v="41"/>
    <b v="1"/>
    <s v="theater/plays"/>
    <n v="117"/>
    <n v="50.67"/>
    <x v="1"/>
    <x v="6"/>
    <x v="2824"/>
    <d v="2015-06-13T01:43:00"/>
    <x v="0"/>
  </r>
  <r>
    <n v="2825"/>
    <s v="The Night Before Christmas"/>
    <x v="2823"/>
    <x v="9"/>
    <n v="3100"/>
    <x v="0"/>
    <x v="1"/>
    <s v="GBP"/>
    <n v="1449255686"/>
    <n v="1446663686"/>
    <b v="0"/>
    <x v="13"/>
    <b v="1"/>
    <s v="theater/plays"/>
    <n v="103"/>
    <n v="60.78"/>
    <x v="1"/>
    <x v="6"/>
    <x v="2825"/>
    <d v="2015-12-04T19:01:26"/>
    <x v="0"/>
  </r>
  <r>
    <n v="2826"/>
    <s v="Mickey &amp; Worm: The Tour"/>
    <x v="2824"/>
    <x v="13"/>
    <n v="2155"/>
    <x v="0"/>
    <x v="0"/>
    <s v="USD"/>
    <n v="1436511600"/>
    <n v="1434415812"/>
    <b v="0"/>
    <x v="10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x v="2825"/>
    <x v="13"/>
    <n v="2405"/>
    <x v="0"/>
    <x v="0"/>
    <s v="USD"/>
    <n v="1464971400"/>
    <n v="1462379066"/>
    <b v="0"/>
    <x v="23"/>
    <b v="1"/>
    <s v="theater/plays"/>
    <n v="120"/>
    <n v="104.57"/>
    <x v="1"/>
    <x v="6"/>
    <x v="2827"/>
    <d v="2016-06-03T16:30:00"/>
    <x v="2"/>
  </r>
  <r>
    <n v="2828"/>
    <s v="Peace In Our Time"/>
    <x v="2826"/>
    <x v="196"/>
    <n v="9536"/>
    <x v="0"/>
    <x v="1"/>
    <s v="GBP"/>
    <n v="1443826800"/>
    <n v="1441606869"/>
    <b v="0"/>
    <x v="174"/>
    <b v="1"/>
    <s v="theater/plays"/>
    <n v="100"/>
    <n v="98.31"/>
    <x v="1"/>
    <x v="6"/>
    <x v="2828"/>
    <d v="2015-10-02T23:00:00"/>
    <x v="0"/>
  </r>
  <r>
    <n v="2829"/>
    <s v="MUMBURGER by Sarah Kosar"/>
    <x v="2827"/>
    <x v="30"/>
    <n v="2663"/>
    <x v="0"/>
    <x v="1"/>
    <s v="GBP"/>
    <n v="1464863118"/>
    <n v="1462443918"/>
    <b v="0"/>
    <x v="88"/>
    <b v="1"/>
    <s v="theater/plays"/>
    <n v="107"/>
    <n v="35.04"/>
    <x v="1"/>
    <x v="6"/>
    <x v="2829"/>
    <d v="2016-06-02T10:25:18"/>
    <x v="2"/>
  </r>
  <r>
    <n v="2830"/>
    <s v="Nakhtik and Avalon"/>
    <x v="2828"/>
    <x v="9"/>
    <n v="3000"/>
    <x v="0"/>
    <x v="0"/>
    <s v="USD"/>
    <n v="1399867140"/>
    <n v="1398802148"/>
    <b v="0"/>
    <x v="202"/>
    <b v="1"/>
    <s v="theater/plays"/>
    <n v="100"/>
    <n v="272.73"/>
    <x v="1"/>
    <x v="6"/>
    <x v="2830"/>
    <d v="2014-05-12T03:59:00"/>
    <x v="3"/>
  </r>
  <r>
    <n v="2831"/>
    <s v="Tackett &amp; Pyke put on a Play"/>
    <x v="2829"/>
    <x v="9"/>
    <n v="3320"/>
    <x v="0"/>
    <x v="0"/>
    <s v="USD"/>
    <n v="1437076070"/>
    <n v="1434484070"/>
    <b v="0"/>
    <x v="47"/>
    <b v="1"/>
    <s v="theater/plays"/>
    <n v="111"/>
    <n v="63.85"/>
    <x v="1"/>
    <x v="6"/>
    <x v="2831"/>
    <d v="2015-07-16T19:47:50"/>
    <x v="0"/>
  </r>
  <r>
    <n v="2832"/>
    <s v="Secret Diaries"/>
    <x v="2830"/>
    <x v="30"/>
    <n v="2867.99"/>
    <x v="0"/>
    <x v="1"/>
    <s v="GBP"/>
    <n v="1416780000"/>
    <n v="1414342894"/>
    <b v="0"/>
    <x v="195"/>
    <b v="1"/>
    <s v="theater/plays"/>
    <n v="115"/>
    <n v="30.19"/>
    <x v="1"/>
    <x v="6"/>
    <x v="2832"/>
    <d v="2014-11-23T22:00:00"/>
    <x v="3"/>
  </r>
  <r>
    <n v="2833"/>
    <s v="Star Man Rocket Man"/>
    <x v="2831"/>
    <x v="200"/>
    <n v="2923"/>
    <x v="0"/>
    <x v="0"/>
    <s v="USD"/>
    <n v="1444528800"/>
    <n v="1442804633"/>
    <b v="0"/>
    <x v="2"/>
    <b v="1"/>
    <s v="theater/plays"/>
    <n v="108"/>
    <n v="83.51"/>
    <x v="1"/>
    <x v="6"/>
    <x v="2833"/>
    <d v="2015-10-11T02:00:00"/>
    <x v="0"/>
  </r>
  <r>
    <n v="2834"/>
    <s v="Thank You For Smoking"/>
    <x v="2832"/>
    <x v="134"/>
    <n v="1360"/>
    <x v="0"/>
    <x v="1"/>
    <s v="GBP"/>
    <n v="1422658930"/>
    <n v="1421362930"/>
    <b v="0"/>
    <x v="64"/>
    <b v="1"/>
    <s v="theater/plays"/>
    <n v="170"/>
    <n v="64.760000000000005"/>
    <x v="1"/>
    <x v="6"/>
    <x v="2834"/>
    <d v="2015-01-30T23:02:10"/>
    <x v="0"/>
  </r>
  <r>
    <n v="2835"/>
    <s v="Land of the Three Towers"/>
    <x v="2833"/>
    <x v="28"/>
    <n v="1870.99"/>
    <x v="0"/>
    <x v="1"/>
    <s v="GBP"/>
    <n v="1449273600"/>
    <n v="1446742417"/>
    <b v="0"/>
    <x v="251"/>
    <b v="1"/>
    <s v="theater/plays"/>
    <n v="187"/>
    <n v="20.12"/>
    <x v="1"/>
    <x v="6"/>
    <x v="2835"/>
    <d v="2015-12-05T00:00:00"/>
    <x v="0"/>
  </r>
  <r>
    <n v="2836"/>
    <s v="&quot;The Colored Museum&quot; by George C. Wolfe"/>
    <x v="2834"/>
    <x v="52"/>
    <n v="485"/>
    <x v="0"/>
    <x v="0"/>
    <s v="USD"/>
    <n v="1487393940"/>
    <n v="1484115418"/>
    <b v="0"/>
    <x v="202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x v="2835"/>
    <x v="16"/>
    <n v="850"/>
    <x v="0"/>
    <x v="5"/>
    <s v="CAD"/>
    <n v="1449701284"/>
    <n v="1446241684"/>
    <b v="0"/>
    <x v="64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x v="2836"/>
    <x v="13"/>
    <n v="2405"/>
    <x v="0"/>
    <x v="0"/>
    <s v="USD"/>
    <n v="1407967200"/>
    <n v="1406039696"/>
    <b v="0"/>
    <x v="241"/>
    <b v="1"/>
    <s v="theater/plays"/>
    <n v="120"/>
    <n v="44.54"/>
    <x v="1"/>
    <x v="6"/>
    <x v="2838"/>
    <d v="2014-08-13T22:00:00"/>
    <x v="3"/>
  </r>
  <r>
    <n v="2839"/>
    <s v="&quot;The Annual Neighborhood Garage Tour&quot;"/>
    <x v="2837"/>
    <x v="8"/>
    <n v="3900"/>
    <x v="0"/>
    <x v="0"/>
    <s v="USD"/>
    <n v="1408942740"/>
    <n v="1406958354"/>
    <b v="0"/>
    <x v="162"/>
    <b v="1"/>
    <s v="theater/plays"/>
    <n v="111"/>
    <n v="125.81"/>
    <x v="1"/>
    <x v="6"/>
    <x v="2839"/>
    <d v="2014-08-25T04:59:00"/>
    <x v="3"/>
  </r>
  <r>
    <n v="2840"/>
    <s v="Scarlet at Southwark Playhouse - Theatre Renegade"/>
    <x v="2838"/>
    <x v="30"/>
    <n v="2600"/>
    <x v="0"/>
    <x v="1"/>
    <s v="GBP"/>
    <n v="1426698000"/>
    <n v="1424825479"/>
    <b v="0"/>
    <x v="462"/>
    <b v="1"/>
    <s v="theater/plays"/>
    <n v="104"/>
    <n v="19.7"/>
    <x v="1"/>
    <x v="6"/>
    <x v="2840"/>
    <d v="2015-03-18T17:00:00"/>
    <x v="0"/>
  </r>
  <r>
    <n v="2841"/>
    <s v="The Dead Loss"/>
    <x v="2839"/>
    <x v="28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  <x v="0"/>
  </r>
  <r>
    <n v="2842"/>
    <s v="HIDDEN: The FCO Plays"/>
    <x v="2840"/>
    <x v="15"/>
    <n v="0"/>
    <x v="2"/>
    <x v="1"/>
    <s v="GBP"/>
    <n v="1403348400"/>
    <n v="1401058295"/>
    <b v="0"/>
    <x v="78"/>
    <b v="0"/>
    <s v="theater/plays"/>
    <n v="0"/>
    <n v="0"/>
    <x v="1"/>
    <x v="6"/>
    <x v="2842"/>
    <d v="2014-06-21T11:00:00"/>
    <x v="3"/>
  </r>
  <r>
    <n v="2843"/>
    <s v="Summer Adaptation of Fallen Angels"/>
    <x v="2841"/>
    <x v="38"/>
    <n v="0"/>
    <x v="2"/>
    <x v="0"/>
    <s v="USD"/>
    <n v="1465790400"/>
    <n v="1462210950"/>
    <b v="0"/>
    <x v="78"/>
    <b v="0"/>
    <s v="theater/plays"/>
    <n v="0"/>
    <n v="0"/>
    <x v="1"/>
    <x v="6"/>
    <x v="2843"/>
    <d v="2016-06-13T04:00:00"/>
    <x v="2"/>
  </r>
  <r>
    <n v="2844"/>
    <s v="KabarettstÃ¼ck &quot;Dicht in da Nochtschicht&quot;"/>
    <x v="2842"/>
    <x v="131"/>
    <n v="30"/>
    <x v="2"/>
    <x v="15"/>
    <s v="EUR"/>
    <n v="1483535180"/>
    <n v="1480943180"/>
    <b v="0"/>
    <x v="29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x v="2843"/>
    <x v="51"/>
    <n v="2366"/>
    <x v="2"/>
    <x v="0"/>
    <s v="USD"/>
    <n v="1433723033"/>
    <n v="1428539033"/>
    <b v="0"/>
    <x v="70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x v="2844"/>
    <x v="6"/>
    <n v="0"/>
    <x v="2"/>
    <x v="0"/>
    <s v="USD"/>
    <n v="1432917394"/>
    <n v="1429029394"/>
    <b v="0"/>
    <x v="78"/>
    <b v="0"/>
    <s v="theater/plays"/>
    <n v="0"/>
    <n v="0"/>
    <x v="1"/>
    <x v="6"/>
    <x v="2846"/>
    <d v="2015-05-29T16:36:34"/>
    <x v="0"/>
  </r>
  <r>
    <n v="2847"/>
    <s v="COLOR ME"/>
    <x v="2845"/>
    <x v="13"/>
    <n v="0"/>
    <x v="2"/>
    <x v="0"/>
    <s v="USD"/>
    <n v="1464031265"/>
    <n v="1458847265"/>
    <b v="0"/>
    <x v="78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x v="2846"/>
    <x v="19"/>
    <n v="70"/>
    <x v="2"/>
    <x v="0"/>
    <s v="USD"/>
    <n v="1432913659"/>
    <n v="1430321659"/>
    <b v="0"/>
    <x v="83"/>
    <b v="0"/>
    <s v="theater/plays"/>
    <n v="0"/>
    <n v="23.33"/>
    <x v="1"/>
    <x v="6"/>
    <x v="2848"/>
    <d v="2015-05-29T15:34:19"/>
    <x v="0"/>
  </r>
  <r>
    <n v="2849"/>
    <s v="100, Acre Wood"/>
    <x v="2847"/>
    <x v="2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  <x v="2"/>
  </r>
  <r>
    <n v="2850"/>
    <s v="Romeo and Juliet...Choose Your Own Ending"/>
    <x v="2848"/>
    <x v="6"/>
    <n v="311"/>
    <x v="2"/>
    <x v="0"/>
    <s v="USD"/>
    <n v="1409962211"/>
    <n v="1407370211"/>
    <b v="0"/>
    <x v="62"/>
    <b v="0"/>
    <s v="theater/plays"/>
    <n v="4"/>
    <n v="23.92"/>
    <x v="1"/>
    <x v="6"/>
    <x v="2850"/>
    <d v="2014-09-06T00:10:11"/>
    <x v="3"/>
  </r>
  <r>
    <n v="2851"/>
    <s v="The Divideâ€ A Great New Controversial Play."/>
    <x v="2849"/>
    <x v="37"/>
    <n v="0"/>
    <x v="2"/>
    <x v="17"/>
    <s v="EUR"/>
    <n v="1454109420"/>
    <n v="1453334629"/>
    <b v="0"/>
    <x v="78"/>
    <b v="0"/>
    <s v="theater/plays"/>
    <n v="0"/>
    <n v="0"/>
    <x v="1"/>
    <x v="6"/>
    <x v="2851"/>
    <d v="2016-01-29T23:17:00"/>
    <x v="2"/>
  </r>
  <r>
    <n v="2852"/>
    <s v="Freedom Train"/>
    <x v="2850"/>
    <x v="10"/>
    <n v="95"/>
    <x v="2"/>
    <x v="0"/>
    <s v="USD"/>
    <n v="1403312703"/>
    <n v="1400720703"/>
    <b v="0"/>
    <x v="79"/>
    <b v="0"/>
    <s v="theater/plays"/>
    <n v="2"/>
    <n v="15.83"/>
    <x v="1"/>
    <x v="6"/>
    <x v="2852"/>
    <d v="2014-06-21T01:05:03"/>
    <x v="3"/>
  </r>
  <r>
    <n v="2853"/>
    <s v="Eighteen Months- A Love Story Interrupted"/>
    <x v="2851"/>
    <x v="196"/>
    <n v="0"/>
    <x v="2"/>
    <x v="5"/>
    <s v="CAD"/>
    <n v="1410669297"/>
    <n v="1405485297"/>
    <b v="0"/>
    <x v="78"/>
    <b v="0"/>
    <s v="theater/plays"/>
    <n v="0"/>
    <n v="0"/>
    <x v="1"/>
    <x v="6"/>
    <x v="2853"/>
    <d v="2014-09-14T04:34:57"/>
    <x v="3"/>
  </r>
  <r>
    <n v="2854"/>
    <s v="Ultimate Political Selfie!"/>
    <x v="2852"/>
    <x v="28"/>
    <n v="417"/>
    <x v="2"/>
    <x v="1"/>
    <s v="GBP"/>
    <n v="1431018719"/>
    <n v="1429290719"/>
    <b v="0"/>
    <x v="25"/>
    <b v="0"/>
    <s v="theater/plays"/>
    <n v="42"/>
    <n v="29.79"/>
    <x v="1"/>
    <x v="6"/>
    <x v="2854"/>
    <d v="2015-05-07T17:11:59"/>
    <x v="0"/>
  </r>
  <r>
    <n v="2855"/>
    <s v="STAGE READING for TETCNY"/>
    <x v="2853"/>
    <x v="2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  <x v="2"/>
  </r>
  <r>
    <n v="2856"/>
    <s v="The JOkeress Going Live"/>
    <x v="2854"/>
    <x v="9"/>
    <n v="146"/>
    <x v="2"/>
    <x v="0"/>
    <s v="USD"/>
    <n v="1439069640"/>
    <n v="1433897647"/>
    <b v="0"/>
    <x v="79"/>
    <b v="0"/>
    <s v="theater/plays"/>
    <n v="5"/>
    <n v="24.33"/>
    <x v="1"/>
    <x v="6"/>
    <x v="2856"/>
    <d v="2015-08-08T21:34:00"/>
    <x v="0"/>
  </r>
  <r>
    <n v="2857"/>
    <s v="Los Tradicionales"/>
    <x v="2855"/>
    <x v="114"/>
    <n v="7500"/>
    <x v="2"/>
    <x v="14"/>
    <s v="MXN"/>
    <n v="1487613600"/>
    <n v="1482444295"/>
    <b v="0"/>
    <x v="41"/>
    <b v="0"/>
    <s v="theater/plays"/>
    <n v="20"/>
    <n v="500"/>
    <x v="1"/>
    <x v="6"/>
    <x v="2857"/>
    <d v="2017-02-20T18:00:00"/>
    <x v="2"/>
  </r>
  <r>
    <n v="2858"/>
    <s v="Gay Party Superposh 'Winter Wonderland'"/>
    <x v="2856"/>
    <x v="28"/>
    <n v="0"/>
    <x v="2"/>
    <x v="9"/>
    <s v="EUR"/>
    <n v="1417778880"/>
    <n v="1415711095"/>
    <b v="0"/>
    <x v="78"/>
    <b v="0"/>
    <s v="theater/plays"/>
    <n v="0"/>
    <n v="0"/>
    <x v="1"/>
    <x v="6"/>
    <x v="2858"/>
    <d v="2014-12-05T11:28:00"/>
    <x v="3"/>
  </r>
  <r>
    <n v="2859"/>
    <s v="Grover Theatre Company (GTC)"/>
    <x v="2857"/>
    <x v="13"/>
    <n v="35"/>
    <x v="2"/>
    <x v="2"/>
    <s v="AUD"/>
    <n v="1444984904"/>
    <n v="1439800904"/>
    <b v="0"/>
    <x v="29"/>
    <b v="0"/>
    <s v="theater/plays"/>
    <n v="2"/>
    <n v="35"/>
    <x v="1"/>
    <x v="6"/>
    <x v="2859"/>
    <d v="2015-10-16T08:41:44"/>
    <x v="0"/>
  </r>
  <r>
    <n v="2860"/>
    <s v="Macbeth For President 2016"/>
    <x v="2858"/>
    <x v="23"/>
    <n v="266"/>
    <x v="2"/>
    <x v="0"/>
    <s v="USD"/>
    <n v="1466363576"/>
    <n v="1461179576"/>
    <b v="0"/>
    <x v="82"/>
    <b v="0"/>
    <s v="theater/plays"/>
    <n v="7"/>
    <n v="29.56"/>
    <x v="1"/>
    <x v="6"/>
    <x v="2860"/>
    <d v="2016-06-19T19:12:56"/>
    <x v="2"/>
  </r>
  <r>
    <n v="2861"/>
    <s v="Julius Caesar"/>
    <x v="2859"/>
    <x v="49"/>
    <n v="80"/>
    <x v="2"/>
    <x v="2"/>
    <s v="AUD"/>
    <n v="1443103848"/>
    <n v="1441894248"/>
    <b v="0"/>
    <x v="83"/>
    <b v="0"/>
    <s v="theater/plays"/>
    <n v="32"/>
    <n v="26.67"/>
    <x v="1"/>
    <x v="6"/>
    <x v="2861"/>
    <d v="2015-09-24T14:10:48"/>
    <x v="0"/>
  </r>
  <r>
    <n v="2862"/>
    <s v="Get Your Life Back"/>
    <x v="2860"/>
    <x v="83"/>
    <n v="55"/>
    <x v="2"/>
    <x v="0"/>
    <s v="USD"/>
    <n v="1403636229"/>
    <n v="1401044229"/>
    <b v="0"/>
    <x v="83"/>
    <b v="0"/>
    <s v="theater/plays"/>
    <n v="0"/>
    <n v="18.329999999999998"/>
    <x v="1"/>
    <x v="6"/>
    <x v="2862"/>
    <d v="2014-06-24T18:57:09"/>
    <x v="3"/>
  </r>
  <r>
    <n v="2863"/>
    <s v="Equality Theatre"/>
    <x v="2861"/>
    <x v="63"/>
    <n v="20"/>
    <x v="2"/>
    <x v="0"/>
    <s v="USD"/>
    <n v="1410279123"/>
    <n v="1405095123"/>
    <b v="0"/>
    <x v="29"/>
    <b v="0"/>
    <s v="theater/plays"/>
    <n v="0"/>
    <n v="20"/>
    <x v="1"/>
    <x v="6"/>
    <x v="2863"/>
    <d v="2014-09-09T16:12:03"/>
    <x v="3"/>
  </r>
  <r>
    <n v="2864"/>
    <s v="'Haunting Julia' by Alan Ayckbourn"/>
    <x v="2862"/>
    <x v="30"/>
    <n v="40"/>
    <x v="2"/>
    <x v="1"/>
    <s v="GBP"/>
    <n v="1437139080"/>
    <n v="1434552207"/>
    <b v="0"/>
    <x v="83"/>
    <b v="0"/>
    <s v="theater/plays"/>
    <n v="2"/>
    <n v="13.33"/>
    <x v="1"/>
    <x v="6"/>
    <x v="2864"/>
    <d v="2015-07-17T13:18:00"/>
    <x v="0"/>
  </r>
  <r>
    <n v="2865"/>
    <s v="FRINGE 2015 by YER Productions"/>
    <x v="2863"/>
    <x v="374"/>
    <n v="0"/>
    <x v="2"/>
    <x v="0"/>
    <s v="USD"/>
    <n v="1420512259"/>
    <n v="1415328259"/>
    <b v="0"/>
    <x v="78"/>
    <b v="0"/>
    <s v="theater/plays"/>
    <n v="0"/>
    <n v="0"/>
    <x v="1"/>
    <x v="6"/>
    <x v="2865"/>
    <d v="2015-01-06T02:44:19"/>
    <x v="3"/>
  </r>
  <r>
    <n v="2866"/>
    <s v="Church Folk Can Be Dangerous People"/>
    <x v="2864"/>
    <x v="10"/>
    <n v="45"/>
    <x v="2"/>
    <x v="0"/>
    <s v="USD"/>
    <n v="1476482400"/>
    <n v="1473893721"/>
    <b v="0"/>
    <x v="84"/>
    <b v="0"/>
    <s v="theater/plays"/>
    <n v="1"/>
    <n v="22.5"/>
    <x v="1"/>
    <x v="6"/>
    <x v="2866"/>
    <d v="2016-10-14T22:00:00"/>
    <x v="2"/>
  </r>
  <r>
    <n v="2867"/>
    <s v="A Midsummer Night's Dream"/>
    <x v="2865"/>
    <x v="30"/>
    <n v="504"/>
    <x v="2"/>
    <x v="0"/>
    <s v="USD"/>
    <n v="1467604800"/>
    <n v="1465533672"/>
    <b v="0"/>
    <x v="73"/>
    <b v="0"/>
    <s v="theater/plays"/>
    <n v="20"/>
    <n v="50.4"/>
    <x v="1"/>
    <x v="6"/>
    <x v="2867"/>
    <d v="2016-07-04T04:00:00"/>
    <x v="2"/>
  </r>
  <r>
    <n v="2868"/>
    <s v="Becoming UNZIPPED"/>
    <x v="2866"/>
    <x v="36"/>
    <n v="6301.76"/>
    <x v="2"/>
    <x v="0"/>
    <s v="USD"/>
    <n v="1475697054"/>
    <n v="1473105054"/>
    <b v="0"/>
    <x v="65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x v="2867"/>
    <x v="22"/>
    <n v="177"/>
    <x v="2"/>
    <x v="0"/>
    <s v="USD"/>
    <n v="1468937681"/>
    <n v="1466345681"/>
    <b v="0"/>
    <x v="81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x v="2868"/>
    <x v="10"/>
    <n v="750"/>
    <x v="2"/>
    <x v="0"/>
    <s v="USD"/>
    <n v="1400301165"/>
    <n v="1397709165"/>
    <b v="0"/>
    <x v="82"/>
    <b v="0"/>
    <s v="theater/plays"/>
    <n v="15"/>
    <n v="83.33"/>
    <x v="1"/>
    <x v="6"/>
    <x v="2870"/>
    <d v="2014-05-17T04:32:45"/>
    <x v="3"/>
  </r>
  <r>
    <n v="2871"/>
    <s v="The Bill Cosby Assault, a play"/>
    <x v="2869"/>
    <x v="3"/>
    <n v="467"/>
    <x v="2"/>
    <x v="0"/>
    <s v="USD"/>
    <n v="1419183813"/>
    <n v="1417455813"/>
    <b v="0"/>
    <x v="62"/>
    <b v="0"/>
    <s v="theater/plays"/>
    <n v="5"/>
    <n v="35.92"/>
    <x v="1"/>
    <x v="6"/>
    <x v="2871"/>
    <d v="2014-12-21T17:43:33"/>
    <x v="3"/>
  </r>
  <r>
    <n v="2872"/>
    <s v="Loud Arts"/>
    <x v="2870"/>
    <x v="9"/>
    <n v="0"/>
    <x v="2"/>
    <x v="0"/>
    <s v="USD"/>
    <n v="1434768438"/>
    <n v="1429584438"/>
    <b v="0"/>
    <x v="78"/>
    <b v="0"/>
    <s v="theater/plays"/>
    <n v="0"/>
    <n v="0"/>
    <x v="1"/>
    <x v="6"/>
    <x v="2872"/>
    <d v="2015-06-20T02:47:18"/>
    <x v="0"/>
  </r>
  <r>
    <n v="2873"/>
    <s v="&quot;Fortune's Child&quot; by Mark Scharf"/>
    <x v="2871"/>
    <x v="30"/>
    <n v="953"/>
    <x v="2"/>
    <x v="0"/>
    <s v="USD"/>
    <n v="1422473831"/>
    <n v="1419881831"/>
    <b v="0"/>
    <x v="22"/>
    <b v="0"/>
    <s v="theater/plays"/>
    <n v="38"/>
    <n v="119.13"/>
    <x v="1"/>
    <x v="6"/>
    <x v="2873"/>
    <d v="2015-01-28T19:37:11"/>
    <x v="3"/>
  </r>
  <r>
    <n v="2874"/>
    <s v="Lead Players Theatre Company"/>
    <x v="2872"/>
    <x v="10"/>
    <n v="271"/>
    <x v="2"/>
    <x v="0"/>
    <s v="USD"/>
    <n v="1484684186"/>
    <n v="1482092186"/>
    <b v="0"/>
    <x v="83"/>
    <b v="0"/>
    <s v="theater/plays"/>
    <n v="5"/>
    <n v="90.33"/>
    <x v="1"/>
    <x v="6"/>
    <x v="2874"/>
    <d v="2017-01-17T20:16:26"/>
    <x v="2"/>
  </r>
  <r>
    <n v="2875"/>
    <s v="Right Tracey!"/>
    <x v="2873"/>
    <x v="22"/>
    <n v="7"/>
    <x v="2"/>
    <x v="0"/>
    <s v="USD"/>
    <n v="1462417493"/>
    <n v="1459825493"/>
    <b v="0"/>
    <x v="83"/>
    <b v="0"/>
    <s v="theater/plays"/>
    <n v="0"/>
    <n v="2.33"/>
    <x v="1"/>
    <x v="6"/>
    <x v="2875"/>
    <d v="2016-05-05T03:04:53"/>
    <x v="2"/>
  </r>
  <r>
    <n v="2876"/>
    <s v="The Sins of Bad People  Urban Stage Play"/>
    <x v="2874"/>
    <x v="60"/>
    <n v="0"/>
    <x v="2"/>
    <x v="0"/>
    <s v="USD"/>
    <n v="1437069079"/>
    <n v="1434477079"/>
    <b v="0"/>
    <x v="78"/>
    <b v="0"/>
    <s v="theater/plays"/>
    <n v="0"/>
    <n v="0"/>
    <x v="1"/>
    <x v="6"/>
    <x v="2876"/>
    <d v="2015-07-16T17:51:19"/>
    <x v="0"/>
  </r>
  <r>
    <n v="2877"/>
    <s v="COLLABORATION: WARHOL &amp; BASQUIAT"/>
    <x v="2875"/>
    <x v="12"/>
    <n v="650"/>
    <x v="2"/>
    <x v="0"/>
    <s v="USD"/>
    <n v="1480525200"/>
    <n v="1477781724"/>
    <b v="0"/>
    <x v="79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x v="2876"/>
    <x v="9"/>
    <n v="63"/>
    <x v="2"/>
    <x v="1"/>
    <s v="GBP"/>
    <n v="1435934795"/>
    <n v="1430750795"/>
    <b v="0"/>
    <x v="80"/>
    <b v="0"/>
    <s v="theater/plays"/>
    <n v="2"/>
    <n v="15.75"/>
    <x v="1"/>
    <x v="6"/>
    <x v="2878"/>
    <d v="2015-07-03T14:46:35"/>
    <x v="0"/>
  </r>
  <r>
    <n v="2879"/>
    <s v="Girls, Ladies and Women - A Gospel Drama"/>
    <x v="2877"/>
    <x v="375"/>
    <n v="29"/>
    <x v="2"/>
    <x v="0"/>
    <s v="USD"/>
    <n v="1453310661"/>
    <n v="1450718661"/>
    <b v="0"/>
    <x v="29"/>
    <b v="0"/>
    <s v="theater/plays"/>
    <n v="0"/>
    <n v="29"/>
    <x v="1"/>
    <x v="6"/>
    <x v="2879"/>
    <d v="2016-01-20T17:24:21"/>
    <x v="0"/>
  </r>
  <r>
    <n v="2880"/>
    <s v="BELIEF on the Isle of Skye"/>
    <x v="2878"/>
    <x v="14"/>
    <n v="2800"/>
    <x v="2"/>
    <x v="0"/>
    <s v="USD"/>
    <n v="1440090300"/>
    <n v="1436305452"/>
    <b v="0"/>
    <x v="60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x v="2879"/>
    <x v="62"/>
    <n v="0"/>
    <x v="2"/>
    <x v="0"/>
    <s v="USD"/>
    <n v="1417620036"/>
    <n v="1412432436"/>
    <b v="0"/>
    <x v="78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x v="2880"/>
    <x v="47"/>
    <n v="252"/>
    <x v="2"/>
    <x v="0"/>
    <s v="USD"/>
    <n v="1462112318"/>
    <n v="1459520318"/>
    <b v="0"/>
    <x v="80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x v="2881"/>
    <x v="3"/>
    <n v="1908"/>
    <x v="2"/>
    <x v="0"/>
    <s v="USD"/>
    <n v="1454734740"/>
    <n v="1451684437"/>
    <b v="0"/>
    <x v="81"/>
    <b v="0"/>
    <s v="theater/plays"/>
    <n v="19"/>
    <n v="381.6"/>
    <x v="1"/>
    <x v="6"/>
    <x v="2883"/>
    <d v="2016-02-06T04:59:00"/>
    <x v="2"/>
  </r>
  <r>
    <n v="2884"/>
    <s v="The Lizard King, a play by Jay Jeff Jones"/>
    <x v="2882"/>
    <x v="101"/>
    <n v="185"/>
    <x v="2"/>
    <x v="0"/>
    <s v="USD"/>
    <n v="1417800435"/>
    <n v="1415208435"/>
    <b v="0"/>
    <x v="80"/>
    <b v="0"/>
    <s v="theater/plays"/>
    <n v="0"/>
    <n v="46.25"/>
    <x v="1"/>
    <x v="6"/>
    <x v="2884"/>
    <d v="2014-12-05T17:27:15"/>
    <x v="3"/>
  </r>
  <r>
    <n v="2885"/>
    <s v="The Wedding"/>
    <x v="2883"/>
    <x v="44"/>
    <n v="130"/>
    <x v="2"/>
    <x v="0"/>
    <s v="USD"/>
    <n v="1426294201"/>
    <n v="1423705801"/>
    <b v="0"/>
    <x v="81"/>
    <b v="0"/>
    <s v="theater/plays"/>
    <n v="33"/>
    <n v="26"/>
    <x v="1"/>
    <x v="6"/>
    <x v="2885"/>
    <d v="2015-03-14T00:50:01"/>
    <x v="0"/>
  </r>
  <r>
    <n v="2886"/>
    <s v="Artists' tickets to VARIATIONS ON FAMILY"/>
    <x v="2884"/>
    <x v="48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x v="2885"/>
    <x v="9"/>
    <n v="5"/>
    <x v="2"/>
    <x v="0"/>
    <s v="USD"/>
    <n v="1420971324"/>
    <n v="1418379324"/>
    <b v="0"/>
    <x v="29"/>
    <b v="0"/>
    <s v="theater/plays"/>
    <n v="0"/>
    <n v="5"/>
    <x v="1"/>
    <x v="6"/>
    <x v="2887"/>
    <d v="2015-01-11T10:15:24"/>
    <x v="3"/>
  </r>
  <r>
    <n v="2888"/>
    <s v="ARTS to HEARTS - The Holidate (An Original Stage Play)"/>
    <x v="2886"/>
    <x v="11"/>
    <n v="0"/>
    <x v="2"/>
    <x v="0"/>
    <s v="USD"/>
    <n v="1413608340"/>
    <n v="1412945440"/>
    <b v="0"/>
    <x v="78"/>
    <b v="0"/>
    <s v="theater/plays"/>
    <n v="0"/>
    <n v="0"/>
    <x v="1"/>
    <x v="6"/>
    <x v="2888"/>
    <d v="2014-10-18T04:59:00"/>
    <x v="3"/>
  </r>
  <r>
    <n v="2889"/>
    <s v="Halfway, Nebraska"/>
    <x v="2887"/>
    <x v="9"/>
    <n v="1142"/>
    <x v="2"/>
    <x v="0"/>
    <s v="USD"/>
    <n v="1409344985"/>
    <n v="1406752985"/>
    <b v="0"/>
    <x v="25"/>
    <b v="0"/>
    <s v="theater/plays"/>
    <n v="38"/>
    <n v="81.569999999999993"/>
    <x v="1"/>
    <x v="6"/>
    <x v="2889"/>
    <d v="2014-08-29T20:43:05"/>
    <x v="3"/>
  </r>
  <r>
    <n v="2890"/>
    <s v="the Savannah Disputation"/>
    <x v="2888"/>
    <x v="13"/>
    <n v="21"/>
    <x v="2"/>
    <x v="0"/>
    <s v="USD"/>
    <n v="1407553200"/>
    <n v="1405100992"/>
    <b v="0"/>
    <x v="83"/>
    <b v="0"/>
    <s v="theater/plays"/>
    <n v="1"/>
    <n v="7"/>
    <x v="1"/>
    <x v="6"/>
    <x v="2890"/>
    <d v="2014-08-09T03:00:00"/>
    <x v="3"/>
  </r>
  <r>
    <n v="2891"/>
    <s v="Literacy for Brooklyn Kids"/>
    <x v="2889"/>
    <x v="3"/>
    <n v="273"/>
    <x v="2"/>
    <x v="0"/>
    <s v="USD"/>
    <n v="1460751128"/>
    <n v="1455570728"/>
    <b v="0"/>
    <x v="73"/>
    <b v="0"/>
    <s v="theater/plays"/>
    <n v="3"/>
    <n v="27.3"/>
    <x v="1"/>
    <x v="6"/>
    <x v="2891"/>
    <d v="2016-04-15T20:12:08"/>
    <x v="2"/>
  </r>
  <r>
    <n v="2892"/>
    <s v="Something Precious"/>
    <x v="2890"/>
    <x v="62"/>
    <n v="500"/>
    <x v="2"/>
    <x v="0"/>
    <s v="USD"/>
    <n v="1409000400"/>
    <n v="1408381704"/>
    <b v="0"/>
    <x v="57"/>
    <b v="0"/>
    <s v="theater/plays"/>
    <n v="9"/>
    <n v="29.41"/>
    <x v="1"/>
    <x v="6"/>
    <x v="2892"/>
    <d v="2014-08-25T21:00:00"/>
    <x v="3"/>
  </r>
  <r>
    <n v="2893"/>
    <s v="REDISCOVERING KIA THE PLAY"/>
    <x v="2891"/>
    <x v="10"/>
    <n v="25"/>
    <x v="2"/>
    <x v="0"/>
    <s v="USD"/>
    <n v="1420768800"/>
    <n v="1415644395"/>
    <b v="0"/>
    <x v="84"/>
    <b v="0"/>
    <s v="theater/plays"/>
    <n v="1"/>
    <n v="12.5"/>
    <x v="1"/>
    <x v="6"/>
    <x v="2893"/>
    <d v="2015-01-09T02:00:00"/>
    <x v="3"/>
  </r>
  <r>
    <n v="2894"/>
    <s v="How Could You Do This To Me (The Stage Play)"/>
    <x v="2892"/>
    <x v="63"/>
    <n v="0"/>
    <x v="2"/>
    <x v="0"/>
    <s v="USD"/>
    <n v="1428100815"/>
    <n v="1422920415"/>
    <b v="0"/>
    <x v="78"/>
    <b v="0"/>
    <s v="theater/plays"/>
    <n v="0"/>
    <n v="0"/>
    <x v="1"/>
    <x v="6"/>
    <x v="2894"/>
    <d v="2015-04-03T22:40:15"/>
    <x v="0"/>
  </r>
  <r>
    <n v="2895"/>
    <s v="Alice In Wonderland (Polish) ALICJA W KRAINIE CZARÃ“W"/>
    <x v="2893"/>
    <x v="2"/>
    <n v="23"/>
    <x v="2"/>
    <x v="0"/>
    <s v="USD"/>
    <n v="1403470800"/>
    <n v="1403356792"/>
    <b v="0"/>
    <x v="80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x v="2894"/>
    <x v="9"/>
    <n v="625"/>
    <x v="2"/>
    <x v="0"/>
    <s v="USD"/>
    <n v="1481522400"/>
    <n v="1480283321"/>
    <b v="0"/>
    <x v="8"/>
    <b v="0"/>
    <s v="theater/plays"/>
    <n v="21"/>
    <n v="52.08"/>
    <x v="1"/>
    <x v="6"/>
    <x v="2896"/>
    <d v="2016-12-12T06:00:00"/>
    <x v="2"/>
  </r>
  <r>
    <n v="2897"/>
    <s v="CAYCE"/>
    <x v="2895"/>
    <x v="14"/>
    <n v="550"/>
    <x v="2"/>
    <x v="0"/>
    <s v="USD"/>
    <n v="1444577345"/>
    <n v="1441985458"/>
    <b v="0"/>
    <x v="83"/>
    <b v="0"/>
    <s v="theater/plays"/>
    <n v="5"/>
    <n v="183.33"/>
    <x v="1"/>
    <x v="6"/>
    <x v="2897"/>
    <d v="2015-10-11T15:29:05"/>
    <x v="0"/>
  </r>
  <r>
    <n v="2898"/>
    <s v="Galaxy Express - The Play"/>
    <x v="2896"/>
    <x v="51"/>
    <n v="316"/>
    <x v="2"/>
    <x v="0"/>
    <s v="USD"/>
    <n v="1446307053"/>
    <n v="1443715053"/>
    <b v="0"/>
    <x v="8"/>
    <b v="0"/>
    <s v="theater/plays"/>
    <n v="4"/>
    <n v="26.33"/>
    <x v="1"/>
    <x v="6"/>
    <x v="2898"/>
    <d v="2015-10-31T15:57:33"/>
    <x v="0"/>
  </r>
  <r>
    <n v="2899"/>
    <s v="The Esoteric Camgirl"/>
    <x v="2897"/>
    <x v="3"/>
    <n v="0"/>
    <x v="2"/>
    <x v="0"/>
    <s v="USD"/>
    <n v="1469325158"/>
    <n v="1464141158"/>
    <b v="0"/>
    <x v="78"/>
    <b v="0"/>
    <s v="theater/plays"/>
    <n v="0"/>
    <n v="0"/>
    <x v="1"/>
    <x v="6"/>
    <x v="2899"/>
    <d v="2016-07-24T01:52:38"/>
    <x v="2"/>
  </r>
  <r>
    <n v="2900"/>
    <s v="Bring Oedipus Revenant to Life!"/>
    <x v="2898"/>
    <x v="62"/>
    <n v="3405"/>
    <x v="2"/>
    <x v="0"/>
    <s v="USD"/>
    <n v="1407562632"/>
    <n v="1404970632"/>
    <b v="0"/>
    <x v="63"/>
    <b v="0"/>
    <s v="theater/plays"/>
    <n v="62"/>
    <n v="486.43"/>
    <x v="1"/>
    <x v="6"/>
    <x v="2900"/>
    <d v="2014-08-09T05:37:12"/>
    <x v="3"/>
  </r>
  <r>
    <n v="2901"/>
    <s v="Avarimor Series (Audio Plays)"/>
    <x v="2899"/>
    <x v="47"/>
    <n v="6"/>
    <x v="2"/>
    <x v="0"/>
    <s v="USD"/>
    <n v="1423345339"/>
    <n v="1418161339"/>
    <b v="0"/>
    <x v="84"/>
    <b v="0"/>
    <s v="theater/plays"/>
    <n v="1"/>
    <n v="3"/>
    <x v="1"/>
    <x v="6"/>
    <x v="2901"/>
    <d v="2015-02-07T21:42:19"/>
    <x v="3"/>
  </r>
  <r>
    <n v="2902"/>
    <s v="Bring the iconic story of Leontyne Price to the stage."/>
    <x v="2900"/>
    <x v="60"/>
    <n v="25"/>
    <x v="2"/>
    <x v="0"/>
    <s v="USD"/>
    <n v="1440412396"/>
    <n v="1437820396"/>
    <b v="0"/>
    <x v="29"/>
    <b v="0"/>
    <s v="theater/plays"/>
    <n v="0"/>
    <n v="25"/>
    <x v="1"/>
    <x v="6"/>
    <x v="2902"/>
    <d v="2015-08-24T10:33:16"/>
    <x v="0"/>
  </r>
  <r>
    <n v="2903"/>
    <s v="GettingTeensSaved.org Play in Richmond, California 2016"/>
    <x v="2901"/>
    <x v="10"/>
    <n v="39"/>
    <x v="2"/>
    <x v="0"/>
    <s v="USD"/>
    <n v="1441771218"/>
    <n v="1436587218"/>
    <b v="0"/>
    <x v="80"/>
    <b v="0"/>
    <s v="theater/plays"/>
    <n v="1"/>
    <n v="9.75"/>
    <x v="1"/>
    <x v="6"/>
    <x v="2903"/>
    <d v="2015-09-09T04:00:18"/>
    <x v="0"/>
  </r>
  <r>
    <n v="2904"/>
    <s v="The Love Shack"/>
    <x v="2902"/>
    <x v="15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  <x v="3"/>
  </r>
  <r>
    <n v="2905"/>
    <s v="DIANA's &quot;Late: A Cowboy Song&quot; by Sarah Ruhl"/>
    <x v="2903"/>
    <x v="8"/>
    <n v="622"/>
    <x v="2"/>
    <x v="0"/>
    <s v="USD"/>
    <n v="1473211313"/>
    <n v="1472001713"/>
    <b v="0"/>
    <x v="57"/>
    <b v="0"/>
    <s v="theater/plays"/>
    <n v="18"/>
    <n v="36.590000000000003"/>
    <x v="1"/>
    <x v="6"/>
    <x v="2905"/>
    <d v="2016-09-07T01:21:53"/>
    <x v="2"/>
  </r>
  <r>
    <n v="2906"/>
    <s v="NO HOMO at Atwater Village Theatre"/>
    <x v="2904"/>
    <x v="12"/>
    <n v="565"/>
    <x v="2"/>
    <x v="0"/>
    <s v="USD"/>
    <n v="1438390800"/>
    <n v="1436888066"/>
    <b v="0"/>
    <x v="63"/>
    <b v="0"/>
    <s v="theater/plays"/>
    <n v="9"/>
    <n v="80.709999999999994"/>
    <x v="1"/>
    <x v="6"/>
    <x v="2906"/>
    <d v="2015-08-01T01:00:00"/>
    <x v="0"/>
  </r>
  <r>
    <n v="2907"/>
    <s v="Little Nell's - a play"/>
    <x v="2905"/>
    <x v="30"/>
    <n v="2"/>
    <x v="2"/>
    <x v="0"/>
    <s v="USD"/>
    <n v="1463259837"/>
    <n v="1458075837"/>
    <b v="0"/>
    <x v="84"/>
    <b v="0"/>
    <s v="theater/plays"/>
    <n v="0"/>
    <n v="1"/>
    <x v="1"/>
    <x v="6"/>
    <x v="2907"/>
    <d v="2016-05-14T21:03:57"/>
    <x v="2"/>
  </r>
  <r>
    <n v="2908"/>
    <s v="&quot;THIS THING OF OURS&quot;"/>
    <x v="2906"/>
    <x v="376"/>
    <n v="264"/>
    <x v="2"/>
    <x v="0"/>
    <s v="USD"/>
    <n v="1465407219"/>
    <n v="1462815219"/>
    <b v="0"/>
    <x v="81"/>
    <b v="0"/>
    <s v="theater/plays"/>
    <n v="3"/>
    <n v="52.8"/>
    <x v="1"/>
    <x v="6"/>
    <x v="2908"/>
    <d v="2016-06-08T17:33:39"/>
    <x v="2"/>
  </r>
  <r>
    <n v="2909"/>
    <s v="CONVERSATIONS WITH AN AVERAGE JOE"/>
    <x v="2907"/>
    <x v="237"/>
    <n v="20"/>
    <x v="2"/>
    <x v="0"/>
    <s v="USD"/>
    <n v="1416944760"/>
    <n v="1413527001"/>
    <b v="0"/>
    <x v="29"/>
    <b v="0"/>
    <s v="theater/plays"/>
    <n v="0"/>
    <n v="20"/>
    <x v="1"/>
    <x v="6"/>
    <x v="2909"/>
    <d v="2014-11-25T19:46:00"/>
    <x v="3"/>
  </r>
  <r>
    <n v="2910"/>
    <s v="Strive"/>
    <x v="2908"/>
    <x v="11"/>
    <n v="1"/>
    <x v="2"/>
    <x v="1"/>
    <s v="GBP"/>
    <n v="1434139887"/>
    <n v="1428955887"/>
    <b v="0"/>
    <x v="29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x v="2909"/>
    <x v="40"/>
    <n v="657"/>
    <x v="2"/>
    <x v="0"/>
    <s v="USD"/>
    <n v="1435429626"/>
    <n v="1431973626"/>
    <b v="0"/>
    <x v="25"/>
    <b v="0"/>
    <s v="theater/plays"/>
    <n v="37"/>
    <n v="46.93"/>
    <x v="1"/>
    <x v="6"/>
    <x v="2911"/>
    <d v="2015-06-27T18:27:06"/>
    <x v="0"/>
  </r>
  <r>
    <n v="2912"/>
    <s v="Fair Play"/>
    <x v="2910"/>
    <x v="377"/>
    <n v="2030"/>
    <x v="2"/>
    <x v="0"/>
    <s v="USD"/>
    <n v="1452827374"/>
    <n v="1450235374"/>
    <b v="0"/>
    <x v="55"/>
    <b v="0"/>
    <s v="theater/plays"/>
    <n v="14"/>
    <n v="78.08"/>
    <x v="1"/>
    <x v="6"/>
    <x v="2912"/>
    <d v="2016-01-15T03:09:34"/>
    <x v="0"/>
  </r>
  <r>
    <n v="2913"/>
    <s v="The Salem Haunted Magic Show"/>
    <x v="2911"/>
    <x v="3"/>
    <n v="2"/>
    <x v="2"/>
    <x v="0"/>
    <s v="USD"/>
    <n v="1410041339"/>
    <n v="1404857339"/>
    <b v="0"/>
    <x v="84"/>
    <b v="0"/>
    <s v="theater/plays"/>
    <n v="0"/>
    <n v="1"/>
    <x v="1"/>
    <x v="6"/>
    <x v="2913"/>
    <d v="2014-09-06T22:08:59"/>
    <x v="3"/>
  </r>
  <r>
    <n v="2914"/>
    <s v="Hercules the Panto"/>
    <x v="2912"/>
    <x v="31"/>
    <n v="1"/>
    <x v="2"/>
    <x v="1"/>
    <s v="GBP"/>
    <n v="1426365994"/>
    <n v="1421185594"/>
    <b v="0"/>
    <x v="29"/>
    <b v="0"/>
    <s v="theater/plays"/>
    <n v="0"/>
    <n v="1"/>
    <x v="1"/>
    <x v="6"/>
    <x v="2914"/>
    <d v="2015-03-14T20:46:34"/>
    <x v="0"/>
  </r>
  <r>
    <n v="2915"/>
    <s v="A Grimm Night for Hans Christian Anderson"/>
    <x v="2913"/>
    <x v="28"/>
    <n v="611"/>
    <x v="2"/>
    <x v="1"/>
    <s v="GBP"/>
    <n v="1458117190"/>
    <n v="1455528790"/>
    <b v="0"/>
    <x v="83"/>
    <b v="0"/>
    <s v="theater/plays"/>
    <n v="61"/>
    <n v="203.67"/>
    <x v="1"/>
    <x v="6"/>
    <x v="2915"/>
    <d v="2016-03-16T08:33:10"/>
    <x v="2"/>
  </r>
  <r>
    <n v="2916"/>
    <s v="An Interview With Gaddafi - The Stage Play"/>
    <x v="2914"/>
    <x v="378"/>
    <n v="145"/>
    <x v="2"/>
    <x v="1"/>
    <s v="GBP"/>
    <n v="1400498789"/>
    <n v="1398511589"/>
    <b v="0"/>
    <x v="63"/>
    <b v="0"/>
    <s v="theater/plays"/>
    <n v="8"/>
    <n v="20.71"/>
    <x v="1"/>
    <x v="6"/>
    <x v="2916"/>
    <d v="2014-05-19T11:26:29"/>
    <x v="3"/>
  </r>
  <r>
    <n v="2917"/>
    <s v="Elevation Twelfth Night"/>
    <x v="2915"/>
    <x v="13"/>
    <n v="437"/>
    <x v="2"/>
    <x v="0"/>
    <s v="USD"/>
    <n v="1442381847"/>
    <n v="1440826647"/>
    <b v="0"/>
    <x v="82"/>
    <b v="0"/>
    <s v="theater/plays"/>
    <n v="22"/>
    <n v="48.56"/>
    <x v="1"/>
    <x v="6"/>
    <x v="2917"/>
    <d v="2015-09-16T05:37:27"/>
    <x v="0"/>
  </r>
  <r>
    <n v="2918"/>
    <s v="When Johnny Comes Marching Home"/>
    <x v="2916"/>
    <x v="10"/>
    <n v="1362"/>
    <x v="2"/>
    <x v="0"/>
    <s v="USD"/>
    <n v="1446131207"/>
    <n v="1443712007"/>
    <b v="0"/>
    <x v="9"/>
    <b v="0"/>
    <s v="theater/plays"/>
    <n v="27"/>
    <n v="68.099999999999994"/>
    <x v="1"/>
    <x v="6"/>
    <x v="2918"/>
    <d v="2015-10-29T15:06:47"/>
    <x v="0"/>
  </r>
  <r>
    <n v="2919"/>
    <s v="While the Stars Fall"/>
    <x v="2917"/>
    <x v="20"/>
    <n v="51"/>
    <x v="2"/>
    <x v="0"/>
    <s v="USD"/>
    <n v="1407250329"/>
    <n v="1404658329"/>
    <b v="0"/>
    <x v="79"/>
    <b v="0"/>
    <s v="theater/plays"/>
    <n v="9"/>
    <n v="8.5"/>
    <x v="1"/>
    <x v="6"/>
    <x v="2919"/>
    <d v="2014-08-05T14:52:09"/>
    <x v="3"/>
  </r>
  <r>
    <n v="2920"/>
    <s v="Save 'The Stage Door'."/>
    <x v="2918"/>
    <x v="30"/>
    <n v="671"/>
    <x v="2"/>
    <x v="5"/>
    <s v="CAD"/>
    <n v="1427306470"/>
    <n v="1424718070"/>
    <b v="0"/>
    <x v="62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x v="2919"/>
    <x v="213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  <x v="3"/>
  </r>
  <r>
    <n v="2922"/>
    <s v="Les Miserables - Backing fund"/>
    <x v="2920"/>
    <x v="2"/>
    <n v="500"/>
    <x v="0"/>
    <x v="1"/>
    <s v="GBP"/>
    <n v="1431982727"/>
    <n v="1428094727"/>
    <b v="0"/>
    <x v="79"/>
    <b v="1"/>
    <s v="theater/musical"/>
    <n v="100"/>
    <n v="83.33"/>
    <x v="1"/>
    <x v="40"/>
    <x v="2922"/>
    <d v="2015-05-18T20:58:47"/>
    <x v="0"/>
  </r>
  <r>
    <n v="2923"/>
    <s v="Kaylee's Senior Project"/>
    <x v="2921"/>
    <x v="43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  <x v="0"/>
  </r>
  <r>
    <n v="2924"/>
    <s v="There's No Place Like Home!"/>
    <x v="2922"/>
    <x v="31"/>
    <n v="25800"/>
    <x v="0"/>
    <x v="0"/>
    <s v="USD"/>
    <n v="1431143940"/>
    <n v="1428585710"/>
    <b v="0"/>
    <x v="206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x v="2923"/>
    <x v="101"/>
    <n v="46100.69"/>
    <x v="0"/>
    <x v="0"/>
    <s v="USD"/>
    <n v="1410444068"/>
    <n v="1407852068"/>
    <b v="0"/>
    <x v="473"/>
    <b v="1"/>
    <s v="theater/musical"/>
    <n v="102"/>
    <n v="231.66"/>
    <x v="1"/>
    <x v="40"/>
    <x v="2925"/>
    <d v="2014-09-11T14:01:08"/>
    <x v="3"/>
  </r>
  <r>
    <n v="2926"/>
    <s v="Mirror Image - An Original Musical"/>
    <x v="2924"/>
    <x v="9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  <x v="0"/>
  </r>
  <r>
    <n v="2927"/>
    <s v="The Addams Family Comes To Tuscaloosa"/>
    <x v="2925"/>
    <x v="40"/>
    <n v="2355"/>
    <x v="0"/>
    <x v="0"/>
    <s v="USD"/>
    <n v="1405400400"/>
    <n v="1402934629"/>
    <b v="0"/>
    <x v="64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x v="2926"/>
    <x v="28"/>
    <n v="1000"/>
    <x v="0"/>
    <x v="0"/>
    <s v="USD"/>
    <n v="1457135846"/>
    <n v="1454543846"/>
    <b v="0"/>
    <x v="54"/>
    <b v="1"/>
    <s v="theater/musical"/>
    <n v="100"/>
    <n v="41.67"/>
    <x v="1"/>
    <x v="40"/>
    <x v="2928"/>
    <d v="2016-03-04T23:57:26"/>
    <x v="2"/>
  </r>
  <r>
    <n v="2929"/>
    <s v="Right On Cue Kids Theater (ROCKT) First Show"/>
    <x v="2927"/>
    <x v="6"/>
    <n v="8165.55"/>
    <x v="0"/>
    <x v="0"/>
    <s v="USD"/>
    <n v="1401024758"/>
    <n v="1398432758"/>
    <b v="0"/>
    <x v="58"/>
    <b v="1"/>
    <s v="theater/musical"/>
    <n v="102"/>
    <n v="255.17"/>
    <x v="1"/>
    <x v="40"/>
    <x v="2929"/>
    <d v="2014-05-25T13:32:38"/>
    <x v="3"/>
  </r>
  <r>
    <n v="2930"/>
    <s v="Forbear! Theatre"/>
    <x v="2928"/>
    <x v="3"/>
    <n v="10092"/>
    <x v="0"/>
    <x v="1"/>
    <s v="GBP"/>
    <n v="1431007264"/>
    <n v="1428415264"/>
    <b v="0"/>
    <x v="95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x v="2929"/>
    <x v="47"/>
    <n v="795"/>
    <x v="0"/>
    <x v="5"/>
    <s v="CAD"/>
    <n v="1410761280"/>
    <n v="1408604363"/>
    <b v="0"/>
    <x v="82"/>
    <b v="1"/>
    <s v="theater/musical"/>
    <n v="106"/>
    <n v="88.33"/>
    <x v="1"/>
    <x v="40"/>
    <x v="2931"/>
    <d v="2014-09-15T06:08:00"/>
    <x v="3"/>
  </r>
  <r>
    <n v="2932"/>
    <s v="Magpie- A Melbourne Written Dramatic Musical"/>
    <x v="2930"/>
    <x v="379"/>
    <n v="3258"/>
    <x v="0"/>
    <x v="2"/>
    <s v="AUD"/>
    <n v="1424516400"/>
    <n v="1421812637"/>
    <b v="0"/>
    <x v="44"/>
    <b v="1"/>
    <s v="theater/musical"/>
    <n v="105"/>
    <n v="85.74"/>
    <x v="1"/>
    <x v="40"/>
    <x v="2932"/>
    <d v="2015-02-21T11:00:00"/>
    <x v="0"/>
  </r>
  <r>
    <n v="2933"/>
    <s v="Three Postcards: Pre-Production Costs"/>
    <x v="2931"/>
    <x v="30"/>
    <n v="2569"/>
    <x v="0"/>
    <x v="0"/>
    <s v="USD"/>
    <n v="1465081053"/>
    <n v="1462489053"/>
    <b v="0"/>
    <x v="241"/>
    <b v="1"/>
    <s v="theater/musical"/>
    <n v="103"/>
    <n v="47.57"/>
    <x v="1"/>
    <x v="40"/>
    <x v="2933"/>
    <d v="2016-06-04T22:57:33"/>
    <x v="2"/>
  </r>
  <r>
    <n v="2934"/>
    <s v="Songs for a New World"/>
    <x v="2932"/>
    <x v="30"/>
    <n v="2700"/>
    <x v="0"/>
    <x v="5"/>
    <s v="CAD"/>
    <n v="1402845364"/>
    <n v="1400253364"/>
    <b v="0"/>
    <x v="77"/>
    <b v="1"/>
    <s v="theater/musical"/>
    <n v="108"/>
    <n v="72.97"/>
    <x v="1"/>
    <x v="40"/>
    <x v="2934"/>
    <d v="2014-06-15T15:16:04"/>
    <x v="3"/>
  </r>
  <r>
    <n v="2935"/>
    <s v="Fresco presents SNOW WHITE - GARAGE OPERA!"/>
    <x v="2933"/>
    <x v="8"/>
    <n v="3531"/>
    <x v="0"/>
    <x v="0"/>
    <s v="USD"/>
    <n v="1472490000"/>
    <n v="1467468008"/>
    <b v="0"/>
    <x v="70"/>
    <b v="1"/>
    <s v="theater/musical"/>
    <n v="101"/>
    <n v="90.54"/>
    <x v="1"/>
    <x v="40"/>
    <x v="2935"/>
    <d v="2016-08-29T17:00:00"/>
    <x v="2"/>
  </r>
  <r>
    <n v="2936"/>
    <s v="Put Music in our Musical: Rosetown Playhouse"/>
    <x v="2934"/>
    <x v="28"/>
    <n v="1280"/>
    <x v="0"/>
    <x v="0"/>
    <s v="USD"/>
    <n v="1413176340"/>
    <n v="1412091423"/>
    <b v="0"/>
    <x v="69"/>
    <b v="1"/>
    <s v="theater/musical"/>
    <n v="128"/>
    <n v="37.65"/>
    <x v="1"/>
    <x v="40"/>
    <x v="2936"/>
    <d v="2014-10-13T04:59:00"/>
    <x v="3"/>
  </r>
  <r>
    <n v="2937"/>
    <s v="UCAS"/>
    <x v="2935"/>
    <x v="15"/>
    <n v="2000"/>
    <x v="0"/>
    <x v="1"/>
    <s v="GBP"/>
    <n v="1405249113"/>
    <n v="1402657113"/>
    <b v="0"/>
    <x v="165"/>
    <b v="1"/>
    <s v="theater/musical"/>
    <n v="133"/>
    <n v="36.36"/>
    <x v="1"/>
    <x v="40"/>
    <x v="2937"/>
    <d v="2014-07-13T10:58:33"/>
    <x v="3"/>
  </r>
  <r>
    <n v="2938"/>
    <s v="Keep It Spinning."/>
    <x v="2936"/>
    <x v="23"/>
    <n v="4055"/>
    <x v="0"/>
    <x v="0"/>
    <s v="USD"/>
    <n v="1422636814"/>
    <n v="1420044814"/>
    <b v="0"/>
    <x v="58"/>
    <b v="1"/>
    <s v="theater/musical"/>
    <n v="101"/>
    <n v="126.72"/>
    <x v="1"/>
    <x v="40"/>
    <x v="2938"/>
    <d v="2015-01-30T16:53:34"/>
    <x v="3"/>
  </r>
  <r>
    <n v="2939"/>
    <s v="Dreamgirls - Skyline got a Matching Grant!"/>
    <x v="2937"/>
    <x v="6"/>
    <n v="8230"/>
    <x v="0"/>
    <x v="0"/>
    <s v="USD"/>
    <n v="1409187600"/>
    <n v="1406316312"/>
    <b v="0"/>
    <x v="20"/>
    <b v="1"/>
    <s v="theater/musical"/>
    <n v="103"/>
    <n v="329.2"/>
    <x v="1"/>
    <x v="40"/>
    <x v="2939"/>
    <d v="2014-08-28T01:00:00"/>
    <x v="3"/>
  </r>
  <r>
    <n v="2940"/>
    <s v="ITAVA Players &quot;Little Shop of Horrors&quot;"/>
    <x v="2938"/>
    <x v="30"/>
    <n v="2681"/>
    <x v="0"/>
    <x v="0"/>
    <s v="USD"/>
    <n v="1421606018"/>
    <n v="1418150018"/>
    <b v="0"/>
    <x v="51"/>
    <b v="1"/>
    <s v="theater/musical"/>
    <n v="107"/>
    <n v="81.239999999999995"/>
    <x v="1"/>
    <x v="40"/>
    <x v="2940"/>
    <d v="2015-01-18T18:33:38"/>
    <x v="3"/>
  </r>
  <r>
    <n v="2941"/>
    <s v="Help Us Help Artists"/>
    <x v="2939"/>
    <x v="31"/>
    <n v="1"/>
    <x v="2"/>
    <x v="0"/>
    <s v="USD"/>
    <n v="1425250955"/>
    <n v="1422658955"/>
    <b v="0"/>
    <x v="29"/>
    <b v="0"/>
    <s v="theater/spaces"/>
    <n v="0"/>
    <n v="1"/>
    <x v="1"/>
    <x v="38"/>
    <x v="2941"/>
    <d v="2015-03-01T23:02:35"/>
    <x v="0"/>
  </r>
  <r>
    <n v="2942"/>
    <s v="Penmar Community Arts Society"/>
    <x v="2940"/>
    <x v="61"/>
    <n v="40850"/>
    <x v="2"/>
    <x v="5"/>
    <s v="CAD"/>
    <n v="1450297080"/>
    <n v="1448565459"/>
    <b v="0"/>
    <x v="91"/>
    <b v="0"/>
    <s v="theater/spaces"/>
    <n v="20"/>
    <n v="202.23"/>
    <x v="1"/>
    <x v="38"/>
    <x v="2942"/>
    <d v="2015-12-16T20:18:00"/>
    <x v="0"/>
  </r>
  <r>
    <n v="2943"/>
    <s v="BlackSpace: Urban Performance Arts Collective"/>
    <x v="2941"/>
    <x v="9"/>
    <n v="0"/>
    <x v="2"/>
    <x v="0"/>
    <s v="USD"/>
    <n v="1428894380"/>
    <n v="1426302380"/>
    <b v="0"/>
    <x v="78"/>
    <b v="0"/>
    <s v="theater/spaces"/>
    <n v="0"/>
    <n v="0"/>
    <x v="1"/>
    <x v="38"/>
    <x v="2943"/>
    <d v="2015-04-13T03:06:20"/>
    <x v="0"/>
  </r>
  <r>
    <n v="2944"/>
    <s v="Guardian Theatre, Arts in Education Theatre"/>
    <x v="2942"/>
    <x v="3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  <x v="0"/>
  </r>
  <r>
    <n v="2945"/>
    <s v="A Midsummer Night's Pub"/>
    <x v="2943"/>
    <x v="63"/>
    <n v="0"/>
    <x v="2"/>
    <x v="0"/>
    <s v="USD"/>
    <n v="1432437660"/>
    <n v="1429845660"/>
    <b v="0"/>
    <x v="78"/>
    <b v="0"/>
    <s v="theater/spaces"/>
    <n v="0"/>
    <n v="0"/>
    <x v="1"/>
    <x v="38"/>
    <x v="2945"/>
    <d v="2015-05-24T03:21:00"/>
    <x v="0"/>
  </r>
  <r>
    <n v="2946"/>
    <s v="Create The Twisted Tree Theatre"/>
    <x v="2944"/>
    <x v="13"/>
    <n v="2"/>
    <x v="2"/>
    <x v="1"/>
    <s v="GBP"/>
    <n v="1471265092"/>
    <n v="1468673092"/>
    <b v="0"/>
    <x v="84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x v="2945"/>
    <x v="31"/>
    <n v="1072"/>
    <x v="2"/>
    <x v="0"/>
    <s v="USD"/>
    <n v="1480007460"/>
    <n v="1475760567"/>
    <b v="0"/>
    <x v="62"/>
    <b v="0"/>
    <s v="theater/spaces"/>
    <n v="4"/>
    <n v="82.46"/>
    <x v="1"/>
    <x v="38"/>
    <x v="2947"/>
    <d v="2016-11-24T17:11:00"/>
    <x v="2"/>
  </r>
  <r>
    <n v="2948"/>
    <s v="Xenu's Space Opera"/>
    <x v="2946"/>
    <x v="69"/>
    <n v="24"/>
    <x v="2"/>
    <x v="0"/>
    <s v="USD"/>
    <n v="1433259293"/>
    <n v="1428075293"/>
    <b v="0"/>
    <x v="82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x v="2947"/>
    <x v="28"/>
    <n v="25"/>
    <x v="2"/>
    <x v="0"/>
    <s v="USD"/>
    <n v="1447965917"/>
    <n v="1445370317"/>
    <b v="0"/>
    <x v="84"/>
    <b v="0"/>
    <s v="theater/spaces"/>
    <n v="3"/>
    <n v="12.5"/>
    <x v="1"/>
    <x v="38"/>
    <x v="2949"/>
    <d v="2015-11-19T20:45:17"/>
    <x v="0"/>
  </r>
  <r>
    <n v="2950"/>
    <s v="Tahoe Children's Museum with Exploratorium Inside"/>
    <x v="2948"/>
    <x v="380"/>
    <n v="0"/>
    <x v="2"/>
    <x v="0"/>
    <s v="USD"/>
    <n v="1453538752"/>
    <n v="1450946752"/>
    <b v="0"/>
    <x v="78"/>
    <b v="0"/>
    <s v="theater/spaces"/>
    <n v="0"/>
    <n v="0"/>
    <x v="1"/>
    <x v="38"/>
    <x v="2950"/>
    <d v="2016-01-23T08:45:52"/>
    <x v="0"/>
  </r>
  <r>
    <n v="2951"/>
    <s v="Brentwood Theater Company needs a Rehearsal Space."/>
    <x v="2949"/>
    <x v="63"/>
    <n v="1096"/>
    <x v="1"/>
    <x v="0"/>
    <s v="USD"/>
    <n v="1412536573"/>
    <n v="1408648573"/>
    <b v="0"/>
    <x v="6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x v="2950"/>
    <x v="22"/>
    <n v="1605"/>
    <x v="1"/>
    <x v="0"/>
    <s v="USD"/>
    <n v="1476676800"/>
    <n v="1473957239"/>
    <b v="0"/>
    <x v="22"/>
    <b v="0"/>
    <s v="theater/spaces"/>
    <n v="8"/>
    <n v="200.63"/>
    <x v="1"/>
    <x v="38"/>
    <x v="2952"/>
    <d v="2016-10-17T04:00:00"/>
    <x v="2"/>
  </r>
  <r>
    <n v="2953"/>
    <s v="Pueblo Underground Theater (Canceled)"/>
    <x v="2951"/>
    <x v="307"/>
    <n v="605"/>
    <x v="1"/>
    <x v="0"/>
    <s v="USD"/>
    <n v="1444330821"/>
    <n v="1441738821"/>
    <b v="0"/>
    <x v="8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x v="2952"/>
    <x v="36"/>
    <n v="0"/>
    <x v="1"/>
    <x v="0"/>
    <s v="USD"/>
    <n v="1489669203"/>
    <n v="1487944803"/>
    <b v="0"/>
    <x v="78"/>
    <b v="0"/>
    <s v="theater/spaces"/>
    <n v="0"/>
    <n v="0"/>
    <x v="1"/>
    <x v="38"/>
    <x v="2954"/>
    <d v="2017-03-16T13:00:03"/>
    <x v="1"/>
  </r>
  <r>
    <n v="2955"/>
    <s v="A Stage for Stage Door Theater Company (Canceled)"/>
    <x v="2953"/>
    <x v="38"/>
    <n v="715"/>
    <x v="1"/>
    <x v="0"/>
    <s v="USD"/>
    <n v="1434476849"/>
    <n v="1431884849"/>
    <b v="0"/>
    <x v="202"/>
    <b v="0"/>
    <s v="theater/spaces"/>
    <n v="60"/>
    <n v="65"/>
    <x v="1"/>
    <x v="38"/>
    <x v="2955"/>
    <d v="2015-06-16T17:47:29"/>
    <x v="0"/>
  </r>
  <r>
    <n v="2956"/>
    <s v="A Happy Home for Hagan's House of Horrors (Canceled)"/>
    <x v="2954"/>
    <x v="278"/>
    <n v="1322"/>
    <x v="1"/>
    <x v="0"/>
    <s v="USD"/>
    <n v="1462402850"/>
    <n v="1459810850"/>
    <b v="0"/>
    <x v="9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x v="2955"/>
    <x v="36"/>
    <n v="280"/>
    <x v="1"/>
    <x v="0"/>
    <s v="USD"/>
    <n v="1427498172"/>
    <n v="1422317772"/>
    <b v="0"/>
    <x v="83"/>
    <b v="0"/>
    <s v="theater/spaces"/>
    <n v="2"/>
    <n v="93.33"/>
    <x v="1"/>
    <x v="38"/>
    <x v="2957"/>
    <d v="2015-03-27T23:16:12"/>
    <x v="0"/>
  </r>
  <r>
    <n v="2958"/>
    <s v="Uprising Theater (Canceled)"/>
    <x v="2956"/>
    <x v="58"/>
    <n v="0"/>
    <x v="1"/>
    <x v="0"/>
    <s v="USD"/>
    <n v="1462729317"/>
    <n v="1457548917"/>
    <b v="0"/>
    <x v="78"/>
    <b v="0"/>
    <s v="theater/spaces"/>
    <n v="0"/>
    <n v="0"/>
    <x v="1"/>
    <x v="38"/>
    <x v="2958"/>
    <d v="2016-05-08T17:41:57"/>
    <x v="2"/>
  </r>
  <r>
    <n v="2959"/>
    <s v="The Bath Theatre Bus (Canceled)"/>
    <x v="2957"/>
    <x v="3"/>
    <n v="0"/>
    <x v="1"/>
    <x v="1"/>
    <s v="GBP"/>
    <n v="1465258325"/>
    <n v="1462666325"/>
    <b v="0"/>
    <x v="78"/>
    <b v="0"/>
    <s v="theater/spaces"/>
    <n v="0"/>
    <n v="0"/>
    <x v="1"/>
    <x v="38"/>
    <x v="2959"/>
    <d v="2016-06-07T00:12:05"/>
    <x v="2"/>
  </r>
  <r>
    <n v="2960"/>
    <s v="Lynnewood Hall Restoration (Canceled)"/>
    <x v="2958"/>
    <x v="381"/>
    <n v="0"/>
    <x v="1"/>
    <x v="0"/>
    <s v="USD"/>
    <n v="1410459023"/>
    <n v="1407867023"/>
    <b v="0"/>
    <x v="78"/>
    <b v="0"/>
    <s v="theater/spaces"/>
    <n v="0"/>
    <n v="0"/>
    <x v="1"/>
    <x v="38"/>
    <x v="2960"/>
    <d v="2014-09-11T18:10:23"/>
    <x v="3"/>
  </r>
  <r>
    <n v="2961"/>
    <s v="Shakespeare in the Park! A Comedy of Errors"/>
    <x v="2959"/>
    <x v="10"/>
    <n v="5481"/>
    <x v="0"/>
    <x v="0"/>
    <s v="USD"/>
    <n v="1427342400"/>
    <n v="1424927159"/>
    <b v="0"/>
    <x v="52"/>
    <b v="1"/>
    <s v="theater/plays"/>
    <n v="110"/>
    <n v="50.75"/>
    <x v="1"/>
    <x v="6"/>
    <x v="2961"/>
    <d v="2015-03-26T04:00:00"/>
    <x v="0"/>
  </r>
  <r>
    <n v="2962"/>
    <s v="Grassroots Shakespeare Company â€¢ Arizona"/>
    <x v="2960"/>
    <x v="28"/>
    <n v="1218"/>
    <x v="0"/>
    <x v="0"/>
    <s v="USD"/>
    <n v="1425193140"/>
    <n v="1422769906"/>
    <b v="0"/>
    <x v="9"/>
    <b v="1"/>
    <s v="theater/plays"/>
    <n v="122"/>
    <n v="60.9"/>
    <x v="1"/>
    <x v="6"/>
    <x v="2962"/>
    <d v="2015-03-01T06:59:00"/>
    <x v="0"/>
  </r>
  <r>
    <n v="2963"/>
    <s v="One Funny Mother: I'm Not Crazy!!"/>
    <x v="2961"/>
    <x v="3"/>
    <n v="10685"/>
    <x v="0"/>
    <x v="0"/>
    <s v="USD"/>
    <n v="1435835824"/>
    <n v="1433243824"/>
    <b v="0"/>
    <x v="15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x v="2962"/>
    <x v="10"/>
    <n v="5035.6899999999996"/>
    <x v="0"/>
    <x v="0"/>
    <s v="USD"/>
    <n v="1407360720"/>
    <n v="1404769819"/>
    <b v="0"/>
    <x v="193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x v="2963"/>
    <x v="15"/>
    <n v="1635"/>
    <x v="0"/>
    <x v="0"/>
    <s v="USD"/>
    <n v="1436290233"/>
    <n v="1433698233"/>
    <b v="0"/>
    <x v="70"/>
    <b v="1"/>
    <s v="theater/plays"/>
    <n v="109"/>
    <n v="41.92"/>
    <x v="1"/>
    <x v="6"/>
    <x v="2965"/>
    <d v="2015-07-07T17:30:33"/>
    <x v="0"/>
  </r>
  <r>
    <n v="2966"/>
    <s v="Fat Pig, The Play!"/>
    <x v="2964"/>
    <x v="3"/>
    <n v="11363"/>
    <x v="0"/>
    <x v="0"/>
    <s v="USD"/>
    <n v="1442425412"/>
    <n v="1439833412"/>
    <b v="0"/>
    <x v="130"/>
    <b v="1"/>
    <s v="theater/plays"/>
    <n v="114"/>
    <n v="88.77"/>
    <x v="1"/>
    <x v="6"/>
    <x v="2966"/>
    <d v="2015-09-16T17:43:32"/>
    <x v="0"/>
  </r>
  <r>
    <n v="2967"/>
    <s v="Scissortail: A play about the Oklahoma City Bombing"/>
    <x v="2965"/>
    <x v="10"/>
    <n v="5696"/>
    <x v="0"/>
    <x v="0"/>
    <s v="USD"/>
    <n v="1425872692"/>
    <n v="1423284292"/>
    <b v="0"/>
    <x v="26"/>
    <b v="1"/>
    <s v="theater/plays"/>
    <n v="114"/>
    <n v="80.23"/>
    <x v="1"/>
    <x v="6"/>
    <x v="2967"/>
    <d v="2015-03-09T03:44:52"/>
    <x v="0"/>
  </r>
  <r>
    <n v="2968"/>
    <s v="The Curse of the Babywoman @ FringeNYC"/>
    <x v="2966"/>
    <x v="8"/>
    <n v="3710"/>
    <x v="0"/>
    <x v="0"/>
    <s v="USD"/>
    <n v="1471406340"/>
    <n v="1470227660"/>
    <b v="0"/>
    <x v="5"/>
    <b v="1"/>
    <s v="theater/plays"/>
    <n v="106"/>
    <n v="78.94"/>
    <x v="1"/>
    <x v="6"/>
    <x v="2968"/>
    <d v="2016-08-17T03:59:00"/>
    <x v="2"/>
  </r>
  <r>
    <n v="2969"/>
    <s v="Dog Sees God - Calgary Production"/>
    <x v="2967"/>
    <x v="28"/>
    <n v="1625"/>
    <x v="0"/>
    <x v="5"/>
    <s v="CAD"/>
    <n v="1430693460"/>
    <n v="1428087153"/>
    <b v="0"/>
    <x v="5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x v="2968"/>
    <x v="12"/>
    <n v="6360"/>
    <x v="0"/>
    <x v="0"/>
    <s v="USD"/>
    <n v="1405699451"/>
    <n v="1403107451"/>
    <b v="0"/>
    <x v="110"/>
    <b v="1"/>
    <s v="theater/plays"/>
    <n v="106"/>
    <n v="69.89"/>
    <x v="1"/>
    <x v="6"/>
    <x v="2970"/>
    <d v="2014-07-18T16:04:11"/>
    <x v="3"/>
  </r>
  <r>
    <n v="2971"/>
    <s v="World Premiere of &quot;The Piano&quot;"/>
    <x v="2969"/>
    <x v="50"/>
    <n v="3205"/>
    <x v="0"/>
    <x v="0"/>
    <s v="USD"/>
    <n v="1409500078"/>
    <n v="1406908078"/>
    <b v="0"/>
    <x v="68"/>
    <b v="1"/>
    <s v="theater/plays"/>
    <n v="100"/>
    <n v="74.53"/>
    <x v="1"/>
    <x v="6"/>
    <x v="2971"/>
    <d v="2014-08-31T15:47:58"/>
    <x v="3"/>
  </r>
  <r>
    <n v="2972"/>
    <s v="A Bad Plan"/>
    <x v="2970"/>
    <x v="13"/>
    <n v="2107"/>
    <x v="0"/>
    <x v="0"/>
    <s v="USD"/>
    <n v="1480899600"/>
    <n v="1479609520"/>
    <b v="0"/>
    <x v="57"/>
    <b v="1"/>
    <s v="theater/plays"/>
    <n v="105"/>
    <n v="123.94"/>
    <x v="1"/>
    <x v="6"/>
    <x v="2972"/>
    <d v="2016-12-05T01:00:00"/>
    <x v="2"/>
  </r>
  <r>
    <n v="2973"/>
    <s v="CST's As You Like It goes to Canada!"/>
    <x v="2971"/>
    <x v="10"/>
    <n v="8740"/>
    <x v="0"/>
    <x v="0"/>
    <s v="USD"/>
    <n v="1451620800"/>
    <n v="1449171508"/>
    <b v="0"/>
    <x v="51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x v="2972"/>
    <x v="10"/>
    <n v="5100"/>
    <x v="0"/>
    <x v="0"/>
    <s v="USD"/>
    <n v="1411695300"/>
    <n v="1409275671"/>
    <b v="0"/>
    <x v="45"/>
    <b v="1"/>
    <s v="theater/plays"/>
    <n v="102"/>
    <n v="58.62"/>
    <x v="1"/>
    <x v="6"/>
    <x v="2974"/>
    <d v="2014-09-26T01:35:00"/>
    <x v="3"/>
  </r>
  <r>
    <n v="2975"/>
    <s v="The Butterfingers Angel... [By The Mummers]"/>
    <x v="2973"/>
    <x v="6"/>
    <n v="8010"/>
    <x v="0"/>
    <x v="0"/>
    <s v="USD"/>
    <n v="1417057200"/>
    <n v="1414599886"/>
    <b v="0"/>
    <x v="116"/>
    <b v="1"/>
    <s v="theater/plays"/>
    <n v="100"/>
    <n v="70.88"/>
    <x v="1"/>
    <x v="6"/>
    <x v="2975"/>
    <d v="2014-11-27T03:00:00"/>
    <x v="3"/>
  </r>
  <r>
    <n v="2976"/>
    <s v="Pizza Delique"/>
    <x v="2974"/>
    <x v="159"/>
    <n v="120"/>
    <x v="0"/>
    <x v="1"/>
    <s v="GBP"/>
    <n v="1457870400"/>
    <n v="1456421530"/>
    <b v="0"/>
    <x v="25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x v="2975"/>
    <x v="9"/>
    <n v="3407"/>
    <x v="0"/>
    <x v="0"/>
    <s v="USD"/>
    <n v="1427076840"/>
    <n v="1421960934"/>
    <b v="0"/>
    <x v="209"/>
    <b v="1"/>
    <s v="theater/plays"/>
    <n v="114"/>
    <n v="113.57"/>
    <x v="1"/>
    <x v="6"/>
    <x v="2977"/>
    <d v="2015-03-23T02:14:00"/>
    <x v="0"/>
  </r>
  <r>
    <n v="2978"/>
    <s v="The Fall of Wallace Winter at the Plaza Theatre"/>
    <x v="2976"/>
    <x v="47"/>
    <n v="971"/>
    <x v="0"/>
    <x v="0"/>
    <s v="USD"/>
    <n v="1413784740"/>
    <n v="1412954547"/>
    <b v="0"/>
    <x v="38"/>
    <b v="1"/>
    <s v="theater/plays"/>
    <n v="129"/>
    <n v="60.69"/>
    <x v="1"/>
    <x v="6"/>
    <x v="2978"/>
    <d v="2014-10-20T05:59:00"/>
    <x v="3"/>
  </r>
  <r>
    <n v="2979"/>
    <s v="'ART'"/>
    <x v="2977"/>
    <x v="10"/>
    <n v="5070"/>
    <x v="0"/>
    <x v="0"/>
    <s v="USD"/>
    <n v="1420524000"/>
    <n v="1419104823"/>
    <b v="0"/>
    <x v="67"/>
    <b v="1"/>
    <s v="theater/plays"/>
    <n v="101"/>
    <n v="110.22"/>
    <x v="1"/>
    <x v="6"/>
    <x v="2979"/>
    <d v="2015-01-06T06:00:00"/>
    <x v="3"/>
  </r>
  <r>
    <n v="2980"/>
    <s v="INDEPENDENCE NYC"/>
    <x v="2978"/>
    <x v="9"/>
    <n v="3275"/>
    <x v="0"/>
    <x v="0"/>
    <s v="USD"/>
    <n v="1440381600"/>
    <n v="1438639130"/>
    <b v="0"/>
    <x v="54"/>
    <b v="1"/>
    <s v="theater/plays"/>
    <n v="109"/>
    <n v="136.46"/>
    <x v="1"/>
    <x v="6"/>
    <x v="2980"/>
    <d v="2015-08-24T02:00:00"/>
    <x v="0"/>
  </r>
  <r>
    <n v="2981"/>
    <s v="Creation of the Dublin Circus Centre"/>
    <x v="2979"/>
    <x v="23"/>
    <n v="5157"/>
    <x v="0"/>
    <x v="17"/>
    <s v="EUR"/>
    <n v="1443014756"/>
    <n v="1439126756"/>
    <b v="1"/>
    <x v="174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x v="2980"/>
    <x v="10"/>
    <n v="5103"/>
    <x v="0"/>
    <x v="1"/>
    <s v="GBP"/>
    <n v="1455208143"/>
    <n v="1452616143"/>
    <b v="1"/>
    <x v="211"/>
    <b v="1"/>
    <s v="theater/spaces"/>
    <n v="102"/>
    <n v="86.49"/>
    <x v="1"/>
    <x v="38"/>
    <x v="2982"/>
    <d v="2016-02-11T16:29:03"/>
    <x v="2"/>
  </r>
  <r>
    <n v="2983"/>
    <s v="Build the House of Dad's!"/>
    <x v="2981"/>
    <x v="382"/>
    <n v="169985.91"/>
    <x v="0"/>
    <x v="0"/>
    <s v="USD"/>
    <n v="1415722236"/>
    <n v="1410534636"/>
    <b v="1"/>
    <x v="486"/>
    <b v="1"/>
    <s v="theater/spaces"/>
    <n v="147"/>
    <n v="155.24"/>
    <x v="1"/>
    <x v="38"/>
    <x v="2983"/>
    <d v="2014-11-11T16:10:36"/>
    <x v="3"/>
  </r>
  <r>
    <n v="2984"/>
    <s v="BABA YAGA: A Traveling Performing Arts Wagon"/>
    <x v="2982"/>
    <x v="31"/>
    <n v="25088"/>
    <x v="0"/>
    <x v="0"/>
    <s v="USD"/>
    <n v="1472020881"/>
    <n v="1469428881"/>
    <b v="1"/>
    <x v="423"/>
    <b v="1"/>
    <s v="theater/spaces"/>
    <n v="100"/>
    <n v="115.08"/>
    <x v="1"/>
    <x v="38"/>
    <x v="2984"/>
    <d v="2016-08-24T06:41:21"/>
    <x v="2"/>
  </r>
  <r>
    <n v="2985"/>
    <s v="React Aerial Studio"/>
    <x v="2983"/>
    <x v="3"/>
    <n v="12165"/>
    <x v="0"/>
    <x v="4"/>
    <s v="NZD"/>
    <n v="1477886400"/>
    <n v="1476228128"/>
    <b v="0"/>
    <x v="112"/>
    <b v="1"/>
    <s v="theater/spaces"/>
    <n v="122"/>
    <n v="109.59"/>
    <x v="1"/>
    <x v="38"/>
    <x v="2985"/>
    <d v="2016-10-31T04:00:00"/>
    <x v="2"/>
  </r>
  <r>
    <n v="2986"/>
    <s v="Higher Education"/>
    <x v="2984"/>
    <x v="262"/>
    <n v="2532"/>
    <x v="0"/>
    <x v="1"/>
    <s v="GBP"/>
    <n v="1462100406"/>
    <n v="1456920006"/>
    <b v="0"/>
    <x v="6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x v="2985"/>
    <x v="31"/>
    <n v="27600.2"/>
    <x v="0"/>
    <x v="0"/>
    <s v="USD"/>
    <n v="1476316800"/>
    <n v="1473837751"/>
    <b v="0"/>
    <x v="236"/>
    <b v="1"/>
    <s v="theater/spaces"/>
    <n v="110"/>
    <n v="104.15"/>
    <x v="1"/>
    <x v="38"/>
    <x v="2987"/>
    <d v="2016-10-13T00:00:00"/>
    <x v="2"/>
  </r>
  <r>
    <n v="2988"/>
    <s v="Curtain up at the Shoebox Theatre!"/>
    <x v="2986"/>
    <x v="28"/>
    <n v="1000"/>
    <x v="0"/>
    <x v="1"/>
    <s v="GBP"/>
    <n v="1466412081"/>
    <n v="1463820081"/>
    <b v="0"/>
    <x v="33"/>
    <b v="1"/>
    <s v="theater/spaces"/>
    <n v="100"/>
    <n v="35.71"/>
    <x v="1"/>
    <x v="38"/>
    <x v="2988"/>
    <d v="2016-06-20T08:41:21"/>
    <x v="2"/>
  </r>
  <r>
    <n v="2989"/>
    <s v="Let's Light Up The Gem!"/>
    <x v="2987"/>
    <x v="22"/>
    <n v="35307"/>
    <x v="0"/>
    <x v="0"/>
    <s v="USD"/>
    <n v="1450673940"/>
    <n v="1448756962"/>
    <b v="0"/>
    <x v="487"/>
    <b v="1"/>
    <s v="theater/spaces"/>
    <n v="177"/>
    <n v="97"/>
    <x v="1"/>
    <x v="38"/>
    <x v="2989"/>
    <d v="2015-12-21T04:59:00"/>
    <x v="0"/>
  </r>
  <r>
    <n v="2990"/>
    <s v="The Gloria Theatre Project"/>
    <x v="2988"/>
    <x v="3"/>
    <n v="10000"/>
    <x v="0"/>
    <x v="0"/>
    <s v="USD"/>
    <n v="1452174420"/>
    <n v="1449150420"/>
    <b v="0"/>
    <x v="74"/>
    <b v="1"/>
    <s v="theater/spaces"/>
    <n v="100"/>
    <n v="370.37"/>
    <x v="1"/>
    <x v="38"/>
    <x v="2990"/>
    <d v="2016-01-07T13:47:00"/>
    <x v="0"/>
  </r>
  <r>
    <n v="2991"/>
    <s v="gimmeLIVE @ 9 Wallis"/>
    <x v="2989"/>
    <x v="0"/>
    <n v="8780"/>
    <x v="0"/>
    <x v="0"/>
    <s v="USD"/>
    <n v="1485547530"/>
    <n v="1483646730"/>
    <b v="0"/>
    <x v="251"/>
    <b v="1"/>
    <s v="theater/spaces"/>
    <n v="103"/>
    <n v="94.41"/>
    <x v="1"/>
    <x v="38"/>
    <x v="2991"/>
    <d v="2017-01-27T20:05:30"/>
    <x v="1"/>
  </r>
  <r>
    <n v="2992"/>
    <s v="Th'underGrounds"/>
    <x v="2990"/>
    <x v="9"/>
    <n v="3135"/>
    <x v="0"/>
    <x v="0"/>
    <s v="USD"/>
    <n v="1476037510"/>
    <n v="1473445510"/>
    <b v="0"/>
    <x v="31"/>
    <b v="1"/>
    <s v="theater/spaces"/>
    <n v="105"/>
    <n v="48.98"/>
    <x v="1"/>
    <x v="38"/>
    <x v="2992"/>
    <d v="2016-10-09T18:25:10"/>
    <x v="2"/>
  </r>
  <r>
    <n v="2993"/>
    <s v="TRUE WEST: Think, Dog! Productions"/>
    <x v="2991"/>
    <x v="28"/>
    <n v="1003"/>
    <x v="0"/>
    <x v="0"/>
    <s v="USD"/>
    <n v="1455998867"/>
    <n v="1453406867"/>
    <b v="0"/>
    <x v="19"/>
    <b v="1"/>
    <s v="theater/spaces"/>
    <n v="100"/>
    <n v="45.59"/>
    <x v="1"/>
    <x v="38"/>
    <x v="2993"/>
    <d v="2016-02-20T20:07:47"/>
    <x v="2"/>
  </r>
  <r>
    <n v="2994"/>
    <s v="St. Michael Boat Parties - Halloween and Beyond!"/>
    <x v="2992"/>
    <x v="43"/>
    <n v="1373.24"/>
    <x v="0"/>
    <x v="1"/>
    <s v="GBP"/>
    <n v="1412335772"/>
    <n v="1409743772"/>
    <b v="0"/>
    <x v="211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x v="2993"/>
    <x v="36"/>
    <n v="15744"/>
    <x v="0"/>
    <x v="0"/>
    <s v="USD"/>
    <n v="1484841471"/>
    <n v="1482249471"/>
    <b v="0"/>
    <x v="437"/>
    <b v="1"/>
    <s v="theater/spaces"/>
    <n v="105"/>
    <n v="63.23"/>
    <x v="1"/>
    <x v="38"/>
    <x v="2995"/>
    <d v="2017-01-19T15:57:51"/>
    <x v="2"/>
  </r>
  <r>
    <n v="2996"/>
    <s v="Sea Tea Improv's Comedy Theater in Hartford, CT"/>
    <x v="2994"/>
    <x v="19"/>
    <n v="60180"/>
    <x v="0"/>
    <x v="0"/>
    <s v="USD"/>
    <n v="1432677240"/>
    <n v="1427493240"/>
    <b v="0"/>
    <x v="413"/>
    <b v="1"/>
    <s v="theater/spaces"/>
    <n v="172"/>
    <n v="153.52000000000001"/>
    <x v="1"/>
    <x v="38"/>
    <x v="2996"/>
    <d v="2015-05-26T21:54:00"/>
    <x v="0"/>
  </r>
  <r>
    <n v="2997"/>
    <s v="Sonorous Road is Expanding! Join Us!"/>
    <x v="2995"/>
    <x v="3"/>
    <n v="10373"/>
    <x v="0"/>
    <x v="0"/>
    <s v="USD"/>
    <n v="1488171540"/>
    <n v="1486661793"/>
    <b v="0"/>
    <x v="248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x v="2996"/>
    <x v="63"/>
    <n v="51514.5"/>
    <x v="0"/>
    <x v="0"/>
    <s v="USD"/>
    <n v="1402892700"/>
    <n v="1400474329"/>
    <b v="0"/>
    <x v="488"/>
    <b v="1"/>
    <s v="theater/spaces"/>
    <n v="103"/>
    <n v="118.97"/>
    <x v="1"/>
    <x v="38"/>
    <x v="2998"/>
    <d v="2014-06-16T04:25:00"/>
    <x v="3"/>
  </r>
  <r>
    <n v="2999"/>
    <s v="RAT Fund-Riser"/>
    <x v="2997"/>
    <x v="383"/>
    <n v="1605"/>
    <x v="0"/>
    <x v="0"/>
    <s v="USD"/>
    <n v="1488333600"/>
    <n v="1487094360"/>
    <b v="0"/>
    <x v="9"/>
    <b v="1"/>
    <s v="theater/spaces"/>
    <n v="119"/>
    <n v="80.25"/>
    <x v="1"/>
    <x v="38"/>
    <x v="2999"/>
    <d v="2017-03-01T02:00:00"/>
    <x v="1"/>
  </r>
  <r>
    <n v="3000"/>
    <s v="Voices From The Future"/>
    <x v="2998"/>
    <x v="2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  <x v="1"/>
  </r>
  <r>
    <n v="3001"/>
    <s v="New Comedy Venue and Training Facility"/>
    <x v="2999"/>
    <x v="384"/>
    <n v="22991.01"/>
    <x v="0"/>
    <x v="0"/>
    <s v="USD"/>
    <n v="1468445382"/>
    <n v="1465853382"/>
    <b v="0"/>
    <x v="489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x v="3000"/>
    <x v="39"/>
    <n v="7595.43"/>
    <x v="0"/>
    <x v="0"/>
    <s v="USD"/>
    <n v="1356552252"/>
    <n v="1353960252"/>
    <b v="0"/>
    <x v="201"/>
    <b v="1"/>
    <s v="theater/spaces"/>
    <n v="109"/>
    <n v="73.03"/>
    <x v="1"/>
    <x v="38"/>
    <x v="3002"/>
    <d v="2012-12-26T20:04:12"/>
    <x v="5"/>
  </r>
  <r>
    <n v="3003"/>
    <s v="Outskirts Theatre Co. Finds a Home!"/>
    <x v="3001"/>
    <x v="9"/>
    <n v="3035"/>
    <x v="0"/>
    <x v="0"/>
    <s v="USD"/>
    <n v="1456811940"/>
    <n v="1454098976"/>
    <b v="0"/>
    <x v="57"/>
    <b v="1"/>
    <s v="theater/spaces"/>
    <n v="101"/>
    <n v="178.53"/>
    <x v="1"/>
    <x v="38"/>
    <x v="3003"/>
    <d v="2016-03-01T05:59:00"/>
    <x v="2"/>
  </r>
  <r>
    <n v="3004"/>
    <s v="Save the Agawam Cinemas"/>
    <x v="3002"/>
    <x v="79"/>
    <n v="45126"/>
    <x v="0"/>
    <x v="0"/>
    <s v="USD"/>
    <n v="1416089324"/>
    <n v="1413493724"/>
    <b v="0"/>
    <x v="490"/>
    <b v="1"/>
    <s v="theater/spaces"/>
    <n v="113"/>
    <n v="162.91"/>
    <x v="1"/>
    <x v="38"/>
    <x v="3004"/>
    <d v="2014-11-15T22:08:44"/>
    <x v="3"/>
  </r>
  <r>
    <n v="3005"/>
    <s v="Pangea House Revitalization Project"/>
    <x v="3003"/>
    <x v="385"/>
    <n v="12772.6"/>
    <x v="0"/>
    <x v="0"/>
    <s v="USD"/>
    <n v="1412611905"/>
    <n v="1410019905"/>
    <b v="0"/>
    <x v="115"/>
    <b v="1"/>
    <s v="theater/spaces"/>
    <n v="120"/>
    <n v="108.24"/>
    <x v="1"/>
    <x v="38"/>
    <x v="3005"/>
    <d v="2014-10-06T16:11:45"/>
    <x v="3"/>
  </r>
  <r>
    <n v="3006"/>
    <s v="ONTARIO STREET THEATRE in Port Hope."/>
    <x v="3004"/>
    <x v="6"/>
    <n v="8620"/>
    <x v="0"/>
    <x v="5"/>
    <s v="CAD"/>
    <n v="1418580591"/>
    <n v="1415988591"/>
    <b v="0"/>
    <x v="174"/>
    <b v="1"/>
    <s v="theater/spaces"/>
    <n v="108"/>
    <n v="88.87"/>
    <x v="1"/>
    <x v="38"/>
    <x v="3006"/>
    <d v="2014-12-14T18:09:51"/>
    <x v="3"/>
  </r>
  <r>
    <n v="3007"/>
    <s v="Bethlem"/>
    <x v="3005"/>
    <x v="2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x v="3006"/>
    <x v="9"/>
    <n v="3035"/>
    <x v="0"/>
    <x v="0"/>
    <s v="USD"/>
    <n v="1453352719"/>
    <n v="1450760719"/>
    <b v="0"/>
    <x v="55"/>
    <b v="1"/>
    <s v="theater/spaces"/>
    <n v="101"/>
    <n v="116.73"/>
    <x v="1"/>
    <x v="38"/>
    <x v="3008"/>
    <d v="2016-01-21T05:05:19"/>
    <x v="0"/>
  </r>
  <r>
    <n v="3009"/>
    <s v="Montauk Surf Museum"/>
    <x v="3007"/>
    <x v="31"/>
    <n v="29939"/>
    <x v="0"/>
    <x v="0"/>
    <s v="USD"/>
    <n v="1417012840"/>
    <n v="1414417240"/>
    <b v="0"/>
    <x v="130"/>
    <b v="1"/>
    <s v="theater/spaces"/>
    <n v="120"/>
    <n v="233.9"/>
    <x v="1"/>
    <x v="38"/>
    <x v="3009"/>
    <d v="2014-11-26T14:40:40"/>
    <x v="3"/>
  </r>
  <r>
    <n v="3010"/>
    <s v="Put Your Money Where Your Ear Is!"/>
    <x v="3008"/>
    <x v="15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  <x v="3"/>
  </r>
  <r>
    <n v="3011"/>
    <s v="Katharsis Teatro en Navidad"/>
    <x v="3009"/>
    <x v="43"/>
    <n v="371"/>
    <x v="0"/>
    <x v="3"/>
    <s v="EUR"/>
    <n v="1450911540"/>
    <n v="1448536516"/>
    <b v="0"/>
    <x v="20"/>
    <b v="1"/>
    <s v="theater/spaces"/>
    <n v="124"/>
    <n v="14.84"/>
    <x v="1"/>
    <x v="38"/>
    <x v="3011"/>
    <d v="2015-12-23T22:59:00"/>
    <x v="0"/>
  </r>
  <r>
    <n v="3012"/>
    <s v="Up-lifting Up-Fit!"/>
    <x v="3010"/>
    <x v="23"/>
    <n v="4685"/>
    <x v="0"/>
    <x v="0"/>
    <s v="USD"/>
    <n v="1423587130"/>
    <n v="1421772730"/>
    <b v="0"/>
    <x v="165"/>
    <b v="1"/>
    <s v="theater/spaces"/>
    <n v="117"/>
    <n v="85.18"/>
    <x v="1"/>
    <x v="38"/>
    <x v="3012"/>
    <d v="2015-02-10T16:52:10"/>
    <x v="0"/>
  </r>
  <r>
    <n v="3013"/>
    <s v="Barebones Black Box Theater in Braddock, PA"/>
    <x v="3011"/>
    <x v="3"/>
    <n v="15696"/>
    <x v="0"/>
    <x v="0"/>
    <s v="USD"/>
    <n v="1434917049"/>
    <n v="1432325049"/>
    <b v="0"/>
    <x v="329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x v="3012"/>
    <x v="31"/>
    <n v="28276"/>
    <x v="0"/>
    <x v="0"/>
    <s v="USD"/>
    <n v="1415163600"/>
    <n v="1412737080"/>
    <b v="0"/>
    <x v="491"/>
    <b v="1"/>
    <s v="theater/spaces"/>
    <n v="113"/>
    <n v="50.76"/>
    <x v="1"/>
    <x v="38"/>
    <x v="3014"/>
    <d v="2014-11-05T05:00:00"/>
    <x v="3"/>
  </r>
  <r>
    <n v="3015"/>
    <s v="A Sign for 34 West"/>
    <x v="3013"/>
    <x v="104"/>
    <n v="3508"/>
    <x v="0"/>
    <x v="0"/>
    <s v="USD"/>
    <n v="1402459200"/>
    <n v="1401125238"/>
    <b v="0"/>
    <x v="244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x v="3014"/>
    <x v="0"/>
    <n v="8722"/>
    <x v="0"/>
    <x v="0"/>
    <s v="USD"/>
    <n v="1405688952"/>
    <n v="1400504952"/>
    <b v="0"/>
    <x v="17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x v="3015"/>
    <x v="29"/>
    <n v="23285"/>
    <x v="0"/>
    <x v="0"/>
    <s v="USD"/>
    <n v="1408566243"/>
    <n v="1405974243"/>
    <b v="0"/>
    <x v="180"/>
    <b v="1"/>
    <s v="theater/spaces"/>
    <n v="106"/>
    <n v="146.44999999999999"/>
    <x v="1"/>
    <x v="38"/>
    <x v="3017"/>
    <d v="2014-08-20T20:24:03"/>
    <x v="3"/>
  </r>
  <r>
    <n v="3018"/>
    <s v="Why Theatre"/>
    <x v="3016"/>
    <x v="285"/>
    <n v="4230"/>
    <x v="0"/>
    <x v="6"/>
    <s v="EUR"/>
    <n v="1437429600"/>
    <n v="1433747376"/>
    <b v="0"/>
    <x v="14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x v="3017"/>
    <x v="36"/>
    <n v="18185"/>
    <x v="0"/>
    <x v="0"/>
    <s v="USD"/>
    <n v="1401159600"/>
    <n v="1398801620"/>
    <b v="0"/>
    <x v="334"/>
    <b v="1"/>
    <s v="theater/spaces"/>
    <n v="121"/>
    <n v="80.459999999999994"/>
    <x v="1"/>
    <x v="38"/>
    <x v="3019"/>
    <d v="2014-05-27T03:00:00"/>
    <x v="3"/>
  </r>
  <r>
    <n v="3020"/>
    <s v="Prime Stage Theater Studio Upgrades!"/>
    <x v="3018"/>
    <x v="39"/>
    <n v="7040"/>
    <x v="0"/>
    <x v="0"/>
    <s v="USD"/>
    <n v="1439583533"/>
    <n v="1434399533"/>
    <b v="0"/>
    <x v="209"/>
    <b v="1"/>
    <s v="theater/spaces"/>
    <n v="101"/>
    <n v="234.67"/>
    <x v="1"/>
    <x v="38"/>
    <x v="3020"/>
    <d v="2015-08-14T20:18:53"/>
    <x v="0"/>
  </r>
  <r>
    <n v="3021"/>
    <s v="BEEP! BEEP! 2ND STORY IS ON THE MOVE!"/>
    <x v="3019"/>
    <x v="37"/>
    <n v="5221"/>
    <x v="0"/>
    <x v="0"/>
    <s v="USD"/>
    <n v="1479794340"/>
    <n v="1476715869"/>
    <b v="0"/>
    <x v="27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x v="3020"/>
    <x v="3"/>
    <n v="10088"/>
    <x v="0"/>
    <x v="0"/>
    <s v="USD"/>
    <n v="1472338409"/>
    <n v="1468450409"/>
    <b v="0"/>
    <x v="95"/>
    <b v="1"/>
    <s v="theater/spaces"/>
    <n v="101"/>
    <n v="162.71"/>
    <x v="1"/>
    <x v="38"/>
    <x v="3022"/>
    <d v="2016-08-27T22:53:29"/>
    <x v="2"/>
  </r>
  <r>
    <n v="3023"/>
    <s v="The Night Watch"/>
    <x v="3021"/>
    <x v="176"/>
    <n v="721"/>
    <x v="0"/>
    <x v="1"/>
    <s v="GBP"/>
    <n v="1434039186"/>
    <n v="1430151186"/>
    <b v="0"/>
    <x v="79"/>
    <b v="1"/>
    <s v="theater/spaces"/>
    <n v="103"/>
    <n v="120.17"/>
    <x v="1"/>
    <x v="38"/>
    <x v="3023"/>
    <d v="2015-06-11T16:13:06"/>
    <x v="0"/>
  </r>
  <r>
    <n v="3024"/>
    <s v="Build a New Home for Improv Comedy in Pittsburgh"/>
    <x v="3022"/>
    <x v="10"/>
    <n v="12321"/>
    <x v="0"/>
    <x v="0"/>
    <s v="USD"/>
    <n v="1349567475"/>
    <n v="1346975475"/>
    <b v="0"/>
    <x v="0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x v="3023"/>
    <x v="30"/>
    <n v="7555"/>
    <x v="0"/>
    <x v="1"/>
    <s v="GBP"/>
    <n v="1401465600"/>
    <n v="1399032813"/>
    <b v="0"/>
    <x v="108"/>
    <b v="1"/>
    <s v="theater/spaces"/>
    <n v="302"/>
    <n v="52.1"/>
    <x v="1"/>
    <x v="38"/>
    <x v="3025"/>
    <d v="2014-05-30T16:00:00"/>
    <x v="3"/>
  </r>
  <r>
    <n v="3026"/>
    <s v="The Bohemian Balcony - A Creative Space For All"/>
    <x v="3024"/>
    <x v="42"/>
    <n v="1290"/>
    <x v="0"/>
    <x v="1"/>
    <s v="GBP"/>
    <n v="1488538892"/>
    <n v="1487329292"/>
    <b v="0"/>
    <x v="20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x v="3025"/>
    <x v="79"/>
    <n v="52576"/>
    <x v="0"/>
    <x v="0"/>
    <s v="USD"/>
    <n v="1426866851"/>
    <n v="1424278451"/>
    <b v="0"/>
    <x v="492"/>
    <b v="1"/>
    <s v="theater/spaces"/>
    <n v="131"/>
    <n v="164.3"/>
    <x v="1"/>
    <x v="38"/>
    <x v="3027"/>
    <d v="2015-03-20T15:54:11"/>
    <x v="0"/>
  </r>
  <r>
    <n v="3028"/>
    <s v="A Home for Vegas Theatre Hub"/>
    <x v="3026"/>
    <x v="10"/>
    <n v="8401"/>
    <x v="0"/>
    <x v="0"/>
    <s v="USD"/>
    <n v="1471242025"/>
    <n v="1468650025"/>
    <b v="0"/>
    <x v="221"/>
    <b v="1"/>
    <s v="theater/spaces"/>
    <n v="168"/>
    <n v="84.86"/>
    <x v="1"/>
    <x v="38"/>
    <x v="3028"/>
    <d v="2016-08-15T06:20:25"/>
    <x v="2"/>
  </r>
  <r>
    <n v="3029"/>
    <s v="Ground Floor Theatre"/>
    <x v="3027"/>
    <x v="11"/>
    <n v="32903"/>
    <x v="0"/>
    <x v="0"/>
    <s v="USD"/>
    <n v="1416285300"/>
    <n v="1413824447"/>
    <b v="0"/>
    <x v="493"/>
    <b v="1"/>
    <s v="theater/spaces"/>
    <n v="110"/>
    <n v="94.55"/>
    <x v="1"/>
    <x v="38"/>
    <x v="3029"/>
    <d v="2014-11-18T04:35:00"/>
    <x v="3"/>
  </r>
  <r>
    <n v="3030"/>
    <s v="Guilford Center Stage Lights Up"/>
    <x v="3028"/>
    <x v="257"/>
    <n v="1867"/>
    <x v="0"/>
    <x v="0"/>
    <s v="USD"/>
    <n v="1442426171"/>
    <n v="1439834171"/>
    <b v="0"/>
    <x v="14"/>
    <b v="1"/>
    <s v="theater/spaces"/>
    <n v="107"/>
    <n v="45.54"/>
    <x v="1"/>
    <x v="38"/>
    <x v="3030"/>
    <d v="2015-09-16T17:56:11"/>
    <x v="0"/>
  </r>
  <r>
    <n v="3031"/>
    <s v="Blue Thyme Nights"/>
    <x v="3029"/>
    <x v="15"/>
    <n v="1500"/>
    <x v="0"/>
    <x v="0"/>
    <s v="USD"/>
    <n v="1476479447"/>
    <n v="1471295447"/>
    <b v="0"/>
    <x v="60"/>
    <b v="1"/>
    <s v="theater/spaces"/>
    <n v="100"/>
    <n v="51.72"/>
    <x v="1"/>
    <x v="38"/>
    <x v="3031"/>
    <d v="2016-10-14T21:10:47"/>
    <x v="2"/>
  </r>
  <r>
    <n v="3032"/>
    <s v="Silent Valley : A Haunting"/>
    <x v="3030"/>
    <x v="28"/>
    <n v="1272"/>
    <x v="0"/>
    <x v="0"/>
    <s v="USD"/>
    <n v="1441933459"/>
    <n v="1439341459"/>
    <b v="0"/>
    <x v="20"/>
    <b v="1"/>
    <s v="theater/spaces"/>
    <n v="127"/>
    <n v="50.88"/>
    <x v="1"/>
    <x v="38"/>
    <x v="3032"/>
    <d v="2015-09-11T01:04:19"/>
    <x v="0"/>
  </r>
  <r>
    <n v="3033"/>
    <s v="Stagelights Studio by Pam Kinter, Greensboro"/>
    <x v="3031"/>
    <x v="9"/>
    <n v="4396"/>
    <x v="0"/>
    <x v="0"/>
    <s v="USD"/>
    <n v="1471487925"/>
    <n v="1468895925"/>
    <b v="0"/>
    <x v="23"/>
    <b v="1"/>
    <s v="theater/spaces"/>
    <n v="147"/>
    <n v="191.13"/>
    <x v="1"/>
    <x v="38"/>
    <x v="3033"/>
    <d v="2016-08-18T02:38:45"/>
    <x v="2"/>
  </r>
  <r>
    <n v="3034"/>
    <s v="Save Our Butts The Seat-quel"/>
    <x v="3032"/>
    <x v="57"/>
    <n v="112536"/>
    <x v="0"/>
    <x v="0"/>
    <s v="USD"/>
    <n v="1477972740"/>
    <n v="1475326255"/>
    <b v="0"/>
    <x v="494"/>
    <b v="1"/>
    <s v="theater/spaces"/>
    <n v="113"/>
    <n v="89.31"/>
    <x v="1"/>
    <x v="38"/>
    <x v="3034"/>
    <d v="2016-11-01T03:59:00"/>
    <x v="2"/>
  </r>
  <r>
    <n v="3035"/>
    <s v="The Coalition Theater"/>
    <x v="3033"/>
    <x v="31"/>
    <n v="27196.71"/>
    <x v="0"/>
    <x v="0"/>
    <s v="USD"/>
    <n v="1367674009"/>
    <n v="1365082009"/>
    <b v="0"/>
    <x v="495"/>
    <b v="1"/>
    <s v="theater/spaces"/>
    <n v="109"/>
    <n v="88.59"/>
    <x v="1"/>
    <x v="38"/>
    <x v="3035"/>
    <d v="2013-05-04T13:26:49"/>
    <x v="4"/>
  </r>
  <r>
    <n v="3036"/>
    <s v="Save the Studio!"/>
    <x v="3034"/>
    <x v="31"/>
    <n v="31683"/>
    <x v="0"/>
    <x v="0"/>
    <s v="USD"/>
    <n v="1376654340"/>
    <n v="1373568644"/>
    <b v="0"/>
    <x v="313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x v="3035"/>
    <x v="2"/>
    <n v="1066"/>
    <x v="0"/>
    <x v="0"/>
    <s v="USD"/>
    <n v="1285995540"/>
    <n v="1279574773"/>
    <b v="0"/>
    <x v="58"/>
    <b v="1"/>
    <s v="theater/spaces"/>
    <n v="213"/>
    <n v="33.31"/>
    <x v="1"/>
    <x v="38"/>
    <x v="3037"/>
    <d v="2010-10-02T04:59:00"/>
    <x v="7"/>
  </r>
  <r>
    <n v="3038"/>
    <s v="Overtime Theater Spruce Up"/>
    <x v="3036"/>
    <x v="28"/>
    <n v="1005"/>
    <x v="0"/>
    <x v="0"/>
    <s v="USD"/>
    <n v="1457071397"/>
    <n v="1451887397"/>
    <b v="0"/>
    <x v="74"/>
    <b v="1"/>
    <s v="theater/spaces"/>
    <n v="101"/>
    <n v="37.22"/>
    <x v="1"/>
    <x v="38"/>
    <x v="3038"/>
    <d v="2016-03-04T06:03:17"/>
    <x v="2"/>
  </r>
  <r>
    <n v="3039"/>
    <s v="Shelter the Schmee"/>
    <x v="3037"/>
    <x v="22"/>
    <n v="21742.78"/>
    <x v="0"/>
    <x v="0"/>
    <s v="USD"/>
    <n v="1388303940"/>
    <n v="1386011038"/>
    <b v="0"/>
    <x v="163"/>
    <b v="1"/>
    <s v="theater/spaces"/>
    <n v="109"/>
    <n v="92.13"/>
    <x v="1"/>
    <x v="38"/>
    <x v="3039"/>
    <d v="2013-12-29T07:59:00"/>
    <x v="4"/>
  </r>
  <r>
    <n v="3040"/>
    <s v="Jayhawk Makeover"/>
    <x v="3038"/>
    <x v="9"/>
    <n v="3225"/>
    <x v="0"/>
    <x v="0"/>
    <s v="USD"/>
    <n v="1435359600"/>
    <n v="1434999621"/>
    <b v="0"/>
    <x v="288"/>
    <b v="1"/>
    <s v="theater/spaces"/>
    <n v="108"/>
    <n v="76.790000000000006"/>
    <x v="1"/>
    <x v="38"/>
    <x v="3040"/>
    <d v="2015-06-26T23:00:00"/>
    <x v="0"/>
  </r>
  <r>
    <n v="3041"/>
    <s v="Lend a Hand in Our Home"/>
    <x v="3039"/>
    <x v="386"/>
    <n v="9170"/>
    <x v="0"/>
    <x v="0"/>
    <s v="USD"/>
    <n v="1453323048"/>
    <n v="1450731048"/>
    <b v="0"/>
    <x v="195"/>
    <b v="1"/>
    <s v="theater/spaces"/>
    <n v="110"/>
    <n v="96.53"/>
    <x v="1"/>
    <x v="38"/>
    <x v="3041"/>
    <d v="2016-01-20T20:50:48"/>
    <x v="0"/>
  </r>
  <r>
    <n v="3042"/>
    <s v="HOPE MILL THEATRE - CHAIR FUND"/>
    <x v="3040"/>
    <x v="15"/>
    <n v="1920"/>
    <x v="0"/>
    <x v="1"/>
    <s v="GBP"/>
    <n v="1444149047"/>
    <n v="1441557047"/>
    <b v="0"/>
    <x v="77"/>
    <b v="1"/>
    <s v="theater/spaces"/>
    <n v="128"/>
    <n v="51.89"/>
    <x v="1"/>
    <x v="38"/>
    <x v="3042"/>
    <d v="2015-10-06T16:30:47"/>
    <x v="0"/>
  </r>
  <r>
    <n v="3043"/>
    <s v="Like This Post (The Post at 750)"/>
    <x v="3041"/>
    <x v="36"/>
    <n v="16501"/>
    <x v="0"/>
    <x v="5"/>
    <s v="CAD"/>
    <n v="1429152600"/>
    <n v="1426815699"/>
    <b v="0"/>
    <x v="130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x v="3042"/>
    <x v="14"/>
    <n v="13121"/>
    <x v="0"/>
    <x v="0"/>
    <s v="USD"/>
    <n v="1454433998"/>
    <n v="1453137998"/>
    <b v="0"/>
    <x v="239"/>
    <b v="1"/>
    <s v="theater/spaces"/>
    <n v="109"/>
    <n v="84.11"/>
    <x v="1"/>
    <x v="38"/>
    <x v="3044"/>
    <d v="2016-02-02T17:26:38"/>
    <x v="2"/>
  </r>
  <r>
    <n v="3045"/>
    <s v="Colorado ACTS Black Box Painting"/>
    <x v="3043"/>
    <x v="23"/>
    <n v="5308.26"/>
    <x v="0"/>
    <x v="0"/>
    <s v="USD"/>
    <n v="1408679055"/>
    <n v="1406087055"/>
    <b v="0"/>
    <x v="31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x v="3044"/>
    <x v="278"/>
    <n v="15077"/>
    <x v="0"/>
    <x v="0"/>
    <s v="USD"/>
    <n v="1410324720"/>
    <n v="1407784586"/>
    <b v="0"/>
    <x v="6"/>
    <b v="1"/>
    <s v="theater/spaces"/>
    <n v="191"/>
    <n v="259.95"/>
    <x v="1"/>
    <x v="38"/>
    <x v="3046"/>
    <d v="2014-09-10T04:52:00"/>
    <x v="3"/>
  </r>
  <r>
    <n v="3047"/>
    <s v="Acting V Senior Showcase"/>
    <x v="3045"/>
    <x v="2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  <x v="2"/>
  </r>
  <r>
    <n v="3048"/>
    <s v="December Match Campaign"/>
    <x v="3046"/>
    <x v="10"/>
    <n v="8320"/>
    <x v="0"/>
    <x v="0"/>
    <s v="USD"/>
    <n v="1420060920"/>
    <n v="1417556262"/>
    <b v="0"/>
    <x v="5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x v="3047"/>
    <x v="192"/>
    <n v="4000"/>
    <x v="0"/>
    <x v="0"/>
    <s v="USD"/>
    <n v="1434241255"/>
    <n v="1431649255"/>
    <b v="0"/>
    <x v="241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x v="3048"/>
    <x v="20"/>
    <n v="636"/>
    <x v="0"/>
    <x v="0"/>
    <s v="USD"/>
    <n v="1462420960"/>
    <n v="1459828960"/>
    <b v="0"/>
    <x v="82"/>
    <b v="1"/>
    <s v="theater/spaces"/>
    <n v="106"/>
    <n v="70.67"/>
    <x v="1"/>
    <x v="38"/>
    <x v="3050"/>
    <d v="2016-05-05T04:02:40"/>
    <x v="2"/>
  </r>
  <r>
    <n v="3051"/>
    <s v="Jon Udry's ABC Tour"/>
    <x v="3049"/>
    <x v="8"/>
    <n v="827"/>
    <x v="2"/>
    <x v="1"/>
    <s v="GBP"/>
    <n v="1486547945"/>
    <n v="1483955945"/>
    <b v="1"/>
    <x v="2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x v="3050"/>
    <x v="63"/>
    <n v="75"/>
    <x v="2"/>
    <x v="0"/>
    <s v="USD"/>
    <n v="1432828740"/>
    <n v="1430237094"/>
    <b v="0"/>
    <x v="84"/>
    <b v="0"/>
    <s v="theater/spaces"/>
    <n v="0"/>
    <n v="37.5"/>
    <x v="1"/>
    <x v="38"/>
    <x v="3052"/>
    <d v="2015-05-28T15:59:00"/>
    <x v="0"/>
  </r>
  <r>
    <n v="3053"/>
    <s v="Showroom"/>
    <x v="3051"/>
    <x v="3"/>
    <n v="40"/>
    <x v="2"/>
    <x v="0"/>
    <s v="USD"/>
    <n v="1412222340"/>
    <n v="1407781013"/>
    <b v="0"/>
    <x v="83"/>
    <b v="0"/>
    <s v="theater/spaces"/>
    <n v="0"/>
    <n v="13.33"/>
    <x v="1"/>
    <x v="38"/>
    <x v="3053"/>
    <d v="2014-10-02T03:59:00"/>
    <x v="3"/>
  </r>
  <r>
    <n v="3054"/>
    <s v="Shady Slaughters Productions Haunted attraction"/>
    <x v="3052"/>
    <x v="43"/>
    <n v="0"/>
    <x v="2"/>
    <x v="0"/>
    <s v="USD"/>
    <n v="1425258240"/>
    <n v="1422043154"/>
    <b v="0"/>
    <x v="78"/>
    <b v="0"/>
    <s v="theater/spaces"/>
    <n v="0"/>
    <n v="0"/>
    <x v="1"/>
    <x v="38"/>
    <x v="3054"/>
    <d v="2015-03-02T01:04:00"/>
    <x v="0"/>
  </r>
  <r>
    <n v="3055"/>
    <s v="Bungers surfing Museum"/>
    <x v="3053"/>
    <x v="22"/>
    <n v="1"/>
    <x v="2"/>
    <x v="0"/>
    <s v="USD"/>
    <n v="1420844390"/>
    <n v="1415660390"/>
    <b v="0"/>
    <x v="29"/>
    <b v="0"/>
    <s v="theater/spaces"/>
    <n v="0"/>
    <n v="1"/>
    <x v="1"/>
    <x v="38"/>
    <x v="3055"/>
    <d v="2015-01-09T22:59:50"/>
    <x v="3"/>
  </r>
  <r>
    <n v="3056"/>
    <s v="Palace Flophouse Theater"/>
    <x v="3054"/>
    <x v="31"/>
    <n v="0"/>
    <x v="2"/>
    <x v="0"/>
    <s v="USD"/>
    <n v="1412003784"/>
    <n v="1406819784"/>
    <b v="0"/>
    <x v="78"/>
    <b v="0"/>
    <s v="theater/spaces"/>
    <n v="0"/>
    <n v="0"/>
    <x v="1"/>
    <x v="38"/>
    <x v="3056"/>
    <d v="2014-09-29T15:16:24"/>
    <x v="3"/>
  </r>
  <r>
    <n v="3057"/>
    <s v="1 World Educational Theme Parks"/>
    <x v="3055"/>
    <x v="63"/>
    <n v="0"/>
    <x v="2"/>
    <x v="1"/>
    <s v="GBP"/>
    <n v="1459694211"/>
    <n v="1457105811"/>
    <b v="0"/>
    <x v="78"/>
    <b v="0"/>
    <s v="theater/spaces"/>
    <n v="0"/>
    <n v="0"/>
    <x v="1"/>
    <x v="38"/>
    <x v="3057"/>
    <d v="2016-04-03T14:36:51"/>
    <x v="2"/>
  </r>
  <r>
    <n v="3058"/>
    <s v="OPEN THE OLD &quot;RIGON&quot; THEATER"/>
    <x v="3056"/>
    <x v="102"/>
    <n v="3"/>
    <x v="2"/>
    <x v="13"/>
    <s v="EUR"/>
    <n v="1463734740"/>
    <n v="1459414740"/>
    <b v="0"/>
    <x v="83"/>
    <b v="0"/>
    <s v="theater/spaces"/>
    <n v="0"/>
    <n v="1"/>
    <x v="1"/>
    <x v="38"/>
    <x v="3058"/>
    <d v="2016-05-20T08:59:00"/>
    <x v="2"/>
  </r>
  <r>
    <n v="3059"/>
    <s v="Let There Be Light! (and you get to name a ghost too!)"/>
    <x v="3057"/>
    <x v="36"/>
    <n v="451"/>
    <x v="2"/>
    <x v="0"/>
    <s v="USD"/>
    <n v="1407536846"/>
    <n v="1404944846"/>
    <b v="0"/>
    <x v="202"/>
    <b v="0"/>
    <s v="theater/spaces"/>
    <n v="3"/>
    <n v="41"/>
    <x v="1"/>
    <x v="38"/>
    <x v="3059"/>
    <d v="2014-08-08T22:27:26"/>
    <x v="3"/>
  </r>
  <r>
    <n v="3060"/>
    <s v="Save the Roxy Theatre in Bremerton WA"/>
    <x v="3058"/>
    <x v="135"/>
    <n v="335"/>
    <x v="2"/>
    <x v="0"/>
    <s v="USD"/>
    <n v="1443422134"/>
    <n v="1440830134"/>
    <b v="0"/>
    <x v="79"/>
    <b v="0"/>
    <s v="theater/spaces"/>
    <n v="0"/>
    <n v="55.83"/>
    <x v="1"/>
    <x v="38"/>
    <x v="3060"/>
    <d v="2015-09-28T06:35:34"/>
    <x v="0"/>
  </r>
  <r>
    <n v="3061"/>
    <s v="Help Save Parkway Cinemas!"/>
    <x v="3059"/>
    <x v="80"/>
    <n v="0"/>
    <x v="2"/>
    <x v="0"/>
    <s v="USD"/>
    <n v="1407955748"/>
    <n v="1405363748"/>
    <b v="0"/>
    <x v="78"/>
    <b v="0"/>
    <s v="theater/spaces"/>
    <n v="0"/>
    <n v="0"/>
    <x v="1"/>
    <x v="38"/>
    <x v="3061"/>
    <d v="2014-08-13T18:49:08"/>
    <x v="3"/>
  </r>
  <r>
    <n v="3062"/>
    <s v="The Comedy Catch Relocation to the Choo Choo"/>
    <x v="3060"/>
    <x v="3"/>
    <n v="6684"/>
    <x v="2"/>
    <x v="0"/>
    <s v="USD"/>
    <n v="1443636000"/>
    <n v="1441111892"/>
    <b v="0"/>
    <x v="85"/>
    <b v="0"/>
    <s v="theater/spaces"/>
    <n v="67"/>
    <n v="99.76"/>
    <x v="1"/>
    <x v="38"/>
    <x v="3062"/>
    <d v="2015-09-30T18:00:00"/>
    <x v="0"/>
  </r>
  <r>
    <n v="3063"/>
    <s v="Spec Haus"/>
    <x v="3061"/>
    <x v="9"/>
    <n v="587"/>
    <x v="2"/>
    <x v="0"/>
    <s v="USD"/>
    <n v="1477174138"/>
    <n v="1474150138"/>
    <b v="0"/>
    <x v="23"/>
    <b v="0"/>
    <s v="theater/spaces"/>
    <n v="20"/>
    <n v="25.52"/>
    <x v="1"/>
    <x v="38"/>
    <x v="3063"/>
    <d v="2016-10-22T22:08:58"/>
    <x v="2"/>
  </r>
  <r>
    <n v="3064"/>
    <s v="Kickstart the Crossroads Community"/>
    <x v="3062"/>
    <x v="96"/>
    <n v="8471"/>
    <x v="2"/>
    <x v="0"/>
    <s v="USD"/>
    <n v="1448175540"/>
    <n v="1445483246"/>
    <b v="0"/>
    <x v="250"/>
    <b v="0"/>
    <s v="theater/spaces"/>
    <n v="11"/>
    <n v="117.65"/>
    <x v="1"/>
    <x v="38"/>
    <x v="3064"/>
    <d v="2015-11-22T06:59:00"/>
    <x v="0"/>
  </r>
  <r>
    <n v="3065"/>
    <s v="The Castle Project"/>
    <x v="3063"/>
    <x v="31"/>
    <n v="10"/>
    <x v="2"/>
    <x v="0"/>
    <s v="USD"/>
    <n v="1406683172"/>
    <n v="1404523172"/>
    <b v="0"/>
    <x v="84"/>
    <b v="0"/>
    <s v="theater/spaces"/>
    <n v="0"/>
    <n v="5"/>
    <x v="1"/>
    <x v="38"/>
    <x v="3065"/>
    <d v="2014-07-30T01:19:32"/>
    <x v="3"/>
  </r>
  <r>
    <n v="3066"/>
    <s v="Gold Coast Wake Park"/>
    <x v="3064"/>
    <x v="90"/>
    <n v="41950"/>
    <x v="2"/>
    <x v="2"/>
    <s v="AUD"/>
    <n v="1468128537"/>
    <n v="1465536537"/>
    <b v="0"/>
    <x v="41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x v="3065"/>
    <x v="6"/>
    <n v="200"/>
    <x v="2"/>
    <x v="4"/>
    <s v="NZD"/>
    <n v="1441837879"/>
    <n v="1439245879"/>
    <b v="0"/>
    <x v="29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x v="3066"/>
    <x v="65"/>
    <n v="175"/>
    <x v="2"/>
    <x v="0"/>
    <s v="USD"/>
    <n v="1445013352"/>
    <n v="1442421352"/>
    <b v="0"/>
    <x v="84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x v="3067"/>
    <x v="28"/>
    <n v="141"/>
    <x v="2"/>
    <x v="0"/>
    <s v="USD"/>
    <n v="1418587234"/>
    <n v="1415995234"/>
    <b v="0"/>
    <x v="63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x v="3068"/>
    <x v="3"/>
    <n v="334"/>
    <x v="2"/>
    <x v="1"/>
    <s v="GBP"/>
    <n v="1481132169"/>
    <n v="1479317769"/>
    <b v="0"/>
    <x v="38"/>
    <b v="0"/>
    <s v="theater/spaces"/>
    <n v="3"/>
    <n v="20.88"/>
    <x v="1"/>
    <x v="38"/>
    <x v="3070"/>
    <d v="2016-12-07T17:36:09"/>
    <x v="2"/>
  </r>
  <r>
    <n v="3071"/>
    <s v="The Echo Theatre 2015"/>
    <x v="3069"/>
    <x v="14"/>
    <n v="7173"/>
    <x v="2"/>
    <x v="0"/>
    <s v="USD"/>
    <n v="1429595940"/>
    <n v="1428082481"/>
    <b v="0"/>
    <x v="27"/>
    <b v="0"/>
    <s v="theater/spaces"/>
    <n v="60"/>
    <n v="61.31"/>
    <x v="1"/>
    <x v="38"/>
    <x v="3071"/>
    <d v="2015-04-21T05:59:00"/>
    <x v="0"/>
  </r>
  <r>
    <n v="3072"/>
    <s v="Crosswalk Theatre - Starting Capital"/>
    <x v="3070"/>
    <x v="14"/>
    <n v="2"/>
    <x v="2"/>
    <x v="0"/>
    <s v="USD"/>
    <n v="1477791960"/>
    <n v="1476549262"/>
    <b v="0"/>
    <x v="84"/>
    <b v="0"/>
    <s v="theater/spaces"/>
    <n v="0"/>
    <n v="1"/>
    <x v="1"/>
    <x v="38"/>
    <x v="3072"/>
    <d v="2016-10-30T01:46:00"/>
    <x v="2"/>
  </r>
  <r>
    <n v="3073"/>
    <s v="Performing and Visual Arts Center, Rochester, NY"/>
    <x v="3071"/>
    <x v="387"/>
    <n v="645"/>
    <x v="2"/>
    <x v="0"/>
    <s v="USD"/>
    <n v="1434309540"/>
    <n v="1429287900"/>
    <b v="0"/>
    <x v="63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x v="3072"/>
    <x v="31"/>
    <n v="22"/>
    <x v="2"/>
    <x v="6"/>
    <s v="EUR"/>
    <n v="1457617359"/>
    <n v="1455025359"/>
    <b v="0"/>
    <x v="83"/>
    <b v="0"/>
    <s v="theater/spaces"/>
    <n v="0"/>
    <n v="7.33"/>
    <x v="1"/>
    <x v="38"/>
    <x v="3074"/>
    <d v="2016-03-10T13:42:39"/>
    <x v="2"/>
  </r>
  <r>
    <n v="3075"/>
    <s v="The Little MAGIC Theatre"/>
    <x v="3073"/>
    <x v="36"/>
    <n v="1296"/>
    <x v="2"/>
    <x v="0"/>
    <s v="USD"/>
    <n v="1471573640"/>
    <n v="1467253640"/>
    <b v="0"/>
    <x v="9"/>
    <b v="0"/>
    <s v="theater/spaces"/>
    <n v="9"/>
    <n v="64.8"/>
    <x v="1"/>
    <x v="38"/>
    <x v="3075"/>
    <d v="2016-08-19T02:27:20"/>
    <x v="2"/>
  </r>
  <r>
    <n v="3076"/>
    <s v="10,000 Hours"/>
    <x v="3074"/>
    <x v="3"/>
    <n v="1506"/>
    <x v="2"/>
    <x v="0"/>
    <s v="USD"/>
    <n v="1444405123"/>
    <n v="1439221123"/>
    <b v="0"/>
    <x v="133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x v="3075"/>
    <x v="29"/>
    <n v="105"/>
    <x v="2"/>
    <x v="5"/>
    <s v="CAD"/>
    <n v="1488495478"/>
    <n v="1485903478"/>
    <b v="0"/>
    <x v="84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x v="3076"/>
    <x v="127"/>
    <n v="71"/>
    <x v="2"/>
    <x v="0"/>
    <s v="USD"/>
    <n v="1424920795"/>
    <n v="1422328795"/>
    <b v="0"/>
    <x v="83"/>
    <b v="0"/>
    <s v="theater/spaces"/>
    <n v="0"/>
    <n v="23.67"/>
    <x v="1"/>
    <x v="38"/>
    <x v="3078"/>
    <d v="2015-02-26T03:19:55"/>
    <x v="0"/>
  </r>
  <r>
    <n v="3079"/>
    <s v="Join us in creating a new Hell on Earth!"/>
    <x v="3077"/>
    <x v="388"/>
    <n v="11226"/>
    <x v="2"/>
    <x v="0"/>
    <s v="USD"/>
    <n v="1427040435"/>
    <n v="1424452035"/>
    <b v="0"/>
    <x v="74"/>
    <b v="0"/>
    <s v="theater/spaces"/>
    <n v="1"/>
    <n v="415.78"/>
    <x v="1"/>
    <x v="38"/>
    <x v="3079"/>
    <d v="2015-03-22T16:07:15"/>
    <x v="0"/>
  </r>
  <r>
    <n v="3080"/>
    <s v="Global Community Theater One."/>
    <x v="3078"/>
    <x v="71"/>
    <n v="376"/>
    <x v="2"/>
    <x v="0"/>
    <s v="USD"/>
    <n v="1419644444"/>
    <n v="1414456844"/>
    <b v="0"/>
    <x v="63"/>
    <b v="0"/>
    <s v="theater/spaces"/>
    <n v="0"/>
    <n v="53.71"/>
    <x v="1"/>
    <x v="38"/>
    <x v="3080"/>
    <d v="2014-12-27T01:40:44"/>
    <x v="3"/>
  </r>
  <r>
    <n v="3081"/>
    <s v="Help! World Tour ~ A Theatrical Revival of Hope"/>
    <x v="3079"/>
    <x v="80"/>
    <n v="2103"/>
    <x v="2"/>
    <x v="0"/>
    <s v="USD"/>
    <n v="1442722891"/>
    <n v="1440130891"/>
    <b v="0"/>
    <x v="81"/>
    <b v="0"/>
    <s v="theater/spaces"/>
    <n v="0"/>
    <n v="420.6"/>
    <x v="1"/>
    <x v="38"/>
    <x v="3081"/>
    <d v="2015-09-20T04:21:31"/>
    <x v="0"/>
  </r>
  <r>
    <n v="3082"/>
    <s v="Magical Workshop, Magic/Hobby Store"/>
    <x v="3080"/>
    <x v="7"/>
    <n v="0"/>
    <x v="2"/>
    <x v="0"/>
    <s v="USD"/>
    <n v="1447628946"/>
    <n v="1445033346"/>
    <b v="0"/>
    <x v="78"/>
    <b v="0"/>
    <s v="theater/spaces"/>
    <n v="0"/>
    <n v="0"/>
    <x v="1"/>
    <x v="38"/>
    <x v="3082"/>
    <d v="2015-11-15T23:09:06"/>
    <x v="0"/>
  </r>
  <r>
    <n v="3083"/>
    <s v="Crystal City Haunted Undergound"/>
    <x v="3081"/>
    <x v="22"/>
    <n v="56"/>
    <x v="2"/>
    <x v="0"/>
    <s v="USD"/>
    <n v="1409547600"/>
    <n v="1406986278"/>
    <b v="0"/>
    <x v="83"/>
    <b v="0"/>
    <s v="theater/spaces"/>
    <n v="0"/>
    <n v="18.670000000000002"/>
    <x v="1"/>
    <x v="38"/>
    <x v="3083"/>
    <d v="2014-09-01T05:00:00"/>
    <x v="3"/>
  </r>
  <r>
    <n v="3084"/>
    <s v="URGENT: Help Us Replace Our Ramp!"/>
    <x v="3082"/>
    <x v="389"/>
    <n v="470"/>
    <x v="2"/>
    <x v="0"/>
    <s v="USD"/>
    <n v="1430851680"/>
    <n v="1428340931"/>
    <b v="0"/>
    <x v="79"/>
    <b v="0"/>
    <s v="theater/spaces"/>
    <n v="12"/>
    <n v="78.33"/>
    <x v="1"/>
    <x v="38"/>
    <x v="3084"/>
    <d v="2015-05-05T18:48:00"/>
    <x v="0"/>
  </r>
  <r>
    <n v="3085"/>
    <s v="Paper Tank Theater Music Madness Party"/>
    <x v="3083"/>
    <x v="31"/>
    <n v="610"/>
    <x v="2"/>
    <x v="0"/>
    <s v="USD"/>
    <n v="1443561159"/>
    <n v="1440969159"/>
    <b v="0"/>
    <x v="82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x v="3084"/>
    <x v="22"/>
    <n v="50"/>
    <x v="2"/>
    <x v="13"/>
    <s v="EUR"/>
    <n v="1439827559"/>
    <n v="1434643559"/>
    <b v="0"/>
    <x v="8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x v="3085"/>
    <x v="22"/>
    <n v="125"/>
    <x v="2"/>
    <x v="0"/>
    <s v="USD"/>
    <n v="1482294990"/>
    <n v="1477107390"/>
    <b v="0"/>
    <x v="84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x v="3086"/>
    <x v="99"/>
    <n v="126"/>
    <x v="2"/>
    <x v="0"/>
    <s v="USD"/>
    <n v="1420724460"/>
    <n v="1418046247"/>
    <b v="0"/>
    <x v="8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x v="3087"/>
    <x v="31"/>
    <n v="5854"/>
    <x v="2"/>
    <x v="0"/>
    <s v="USD"/>
    <n v="1468029540"/>
    <n v="1465304483"/>
    <b v="0"/>
    <x v="43"/>
    <b v="0"/>
    <s v="theater/spaces"/>
    <n v="23"/>
    <n v="130.09"/>
    <x v="1"/>
    <x v="38"/>
    <x v="3089"/>
    <d v="2016-07-09T01:59:00"/>
    <x v="2"/>
  </r>
  <r>
    <n v="3090"/>
    <s v="Save the Stage"/>
    <x v="3088"/>
    <x v="390"/>
    <n v="11432"/>
    <x v="2"/>
    <x v="0"/>
    <s v="USD"/>
    <n v="1430505545"/>
    <n v="1425325145"/>
    <b v="0"/>
    <x v="82"/>
    <b v="0"/>
    <s v="theater/spaces"/>
    <n v="5"/>
    <n v="1270.22"/>
    <x v="1"/>
    <x v="38"/>
    <x v="3090"/>
    <d v="2015-05-01T18:39:05"/>
    <x v="0"/>
  </r>
  <r>
    <n v="3091"/>
    <s v="Bustduck Theatre"/>
    <x v="3089"/>
    <x v="10"/>
    <n v="796"/>
    <x v="2"/>
    <x v="0"/>
    <s v="USD"/>
    <n v="1471214743"/>
    <n v="1468622743"/>
    <b v="0"/>
    <x v="82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x v="3090"/>
    <x v="57"/>
    <n v="1183.19"/>
    <x v="2"/>
    <x v="0"/>
    <s v="USD"/>
    <n v="1444946400"/>
    <n v="1441723912"/>
    <b v="0"/>
    <x v="64"/>
    <b v="0"/>
    <s v="theater/spaces"/>
    <n v="1"/>
    <n v="56.34"/>
    <x v="1"/>
    <x v="38"/>
    <x v="3092"/>
    <d v="2015-10-15T22:00:00"/>
    <x v="0"/>
  </r>
  <r>
    <n v="3093"/>
    <s v="Theatre of the Black Butterfly's POOL (NO WATER)"/>
    <x v="3091"/>
    <x v="23"/>
    <n v="910"/>
    <x v="2"/>
    <x v="5"/>
    <s v="CAD"/>
    <n v="1401595140"/>
    <n v="1398980941"/>
    <b v="0"/>
    <x v="57"/>
    <b v="0"/>
    <s v="theater/spaces"/>
    <n v="23"/>
    <n v="53.53"/>
    <x v="1"/>
    <x v="38"/>
    <x v="3093"/>
    <d v="2014-06-01T03:59:00"/>
    <x v="3"/>
  </r>
  <r>
    <n v="3094"/>
    <s v="Nothing Up My Sleeves Tour: Summer 2016"/>
    <x v="3092"/>
    <x v="57"/>
    <n v="25"/>
    <x v="2"/>
    <x v="0"/>
    <s v="USD"/>
    <n v="1442775956"/>
    <n v="1437591956"/>
    <b v="0"/>
    <x v="29"/>
    <b v="0"/>
    <s v="theater/spaces"/>
    <n v="0"/>
    <n v="25"/>
    <x v="1"/>
    <x v="38"/>
    <x v="3094"/>
    <d v="2015-09-20T19:05:56"/>
    <x v="0"/>
  </r>
  <r>
    <n v="3095"/>
    <s v="The Old Howard Theatre Company"/>
    <x v="3093"/>
    <x v="391"/>
    <n v="50"/>
    <x v="2"/>
    <x v="0"/>
    <s v="USD"/>
    <n v="1470011780"/>
    <n v="1464827780"/>
    <b v="0"/>
    <x v="29"/>
    <b v="0"/>
    <s v="theater/spaces"/>
    <n v="0"/>
    <n v="50"/>
    <x v="1"/>
    <x v="38"/>
    <x v="3095"/>
    <d v="2016-08-01T00:36:20"/>
    <x v="2"/>
  </r>
  <r>
    <n v="3096"/>
    <s v="LaPorte Institute for Dramatic and Creative Arts"/>
    <x v="3094"/>
    <x v="22"/>
    <n v="795"/>
    <x v="2"/>
    <x v="0"/>
    <s v="USD"/>
    <n v="1432151326"/>
    <n v="1429559326"/>
    <b v="0"/>
    <x v="25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x v="3095"/>
    <x v="3"/>
    <n v="1715"/>
    <x v="2"/>
    <x v="1"/>
    <s v="GBP"/>
    <n v="1475848800"/>
    <n v="1474027501"/>
    <b v="0"/>
    <x v="288"/>
    <b v="0"/>
    <s v="theater/spaces"/>
    <n v="17"/>
    <n v="40.83"/>
    <x v="1"/>
    <x v="38"/>
    <x v="3097"/>
    <d v="2016-10-07T14:00:00"/>
    <x v="2"/>
  </r>
  <r>
    <n v="3098"/>
    <s v="The Enchanted Cottage"/>
    <x v="3096"/>
    <x v="392"/>
    <n v="1758"/>
    <x v="2"/>
    <x v="0"/>
    <s v="USD"/>
    <n v="1454890620"/>
    <n v="1450724449"/>
    <b v="0"/>
    <x v="74"/>
    <b v="0"/>
    <s v="theater/spaces"/>
    <n v="4"/>
    <n v="65.11"/>
    <x v="1"/>
    <x v="38"/>
    <x v="3098"/>
    <d v="2016-02-08T00:17:00"/>
    <x v="0"/>
  </r>
  <r>
    <n v="3099"/>
    <s v="Screening for Unapologetically Black the Movie"/>
    <x v="3097"/>
    <x v="13"/>
    <n v="278"/>
    <x v="2"/>
    <x v="0"/>
    <s v="USD"/>
    <n v="1455251591"/>
    <n v="1452659591"/>
    <b v="0"/>
    <x v="81"/>
    <b v="0"/>
    <s v="theater/spaces"/>
    <n v="14"/>
    <n v="55.6"/>
    <x v="1"/>
    <x v="38"/>
    <x v="3099"/>
    <d v="2016-02-12T04:33:11"/>
    <x v="2"/>
  </r>
  <r>
    <n v="3100"/>
    <s v="Build Our Ampitheater - Build Franklin County, MO!"/>
    <x v="3098"/>
    <x v="14"/>
    <n v="1827"/>
    <x v="2"/>
    <x v="0"/>
    <s v="USD"/>
    <n v="1413816975"/>
    <n v="1411224975"/>
    <b v="0"/>
    <x v="62"/>
    <b v="0"/>
    <s v="theater/spaces"/>
    <n v="15"/>
    <n v="140.54"/>
    <x v="1"/>
    <x v="38"/>
    <x v="3100"/>
    <d v="2014-10-20T14:56:15"/>
    <x v="3"/>
  </r>
  <r>
    <n v="3101"/>
    <s v="Mots Ã‰crits"/>
    <x v="3099"/>
    <x v="3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  <x v="0"/>
  </r>
  <r>
    <n v="3102"/>
    <s v="Theatre Bath Bus"/>
    <x v="3100"/>
    <x v="194"/>
    <n v="6258"/>
    <x v="2"/>
    <x v="1"/>
    <s v="GBP"/>
    <n v="1471939818"/>
    <n v="1467619818"/>
    <b v="0"/>
    <x v="240"/>
    <b v="0"/>
    <s v="theater/spaces"/>
    <n v="39"/>
    <n v="69.53"/>
    <x v="1"/>
    <x v="38"/>
    <x v="3102"/>
    <d v="2016-08-23T08:10:18"/>
    <x v="2"/>
  </r>
  <r>
    <n v="3103"/>
    <s v="Professional Venue for local artists!!"/>
    <x v="3101"/>
    <x v="393"/>
    <n v="11"/>
    <x v="2"/>
    <x v="0"/>
    <s v="USD"/>
    <n v="1434080706"/>
    <n v="1428896706"/>
    <b v="0"/>
    <x v="84"/>
    <b v="0"/>
    <s v="theater/spaces"/>
    <n v="0"/>
    <n v="5.5"/>
    <x v="1"/>
    <x v="38"/>
    <x v="3103"/>
    <d v="2015-06-12T03:45:06"/>
    <x v="0"/>
  </r>
  <r>
    <n v="3104"/>
    <s v="CQ EAP Performing Arts 'THE LOFT'"/>
    <x v="3102"/>
    <x v="23"/>
    <n v="1185"/>
    <x v="2"/>
    <x v="2"/>
    <s v="AUD"/>
    <n v="1422928800"/>
    <n v="1420235311"/>
    <b v="0"/>
    <x v="81"/>
    <b v="0"/>
    <s v="theater/spaces"/>
    <n v="30"/>
    <n v="237"/>
    <x v="1"/>
    <x v="38"/>
    <x v="3104"/>
    <d v="2015-02-03T02:00:00"/>
    <x v="0"/>
  </r>
  <r>
    <n v="3105"/>
    <s v="Paddock School Theater Improvement"/>
    <x v="3103"/>
    <x v="394"/>
    <n v="2476"/>
    <x v="2"/>
    <x v="0"/>
    <s v="USD"/>
    <n v="1413694800"/>
    <n v="1408986916"/>
    <b v="0"/>
    <x v="162"/>
    <b v="0"/>
    <s v="theater/spaces"/>
    <n v="42"/>
    <n v="79.87"/>
    <x v="1"/>
    <x v="38"/>
    <x v="3105"/>
    <d v="2014-10-19T05:00:00"/>
    <x v="3"/>
  </r>
  <r>
    <n v="3106"/>
    <s v="Wild Men at the Bristol Cathedral"/>
    <x v="3104"/>
    <x v="28"/>
    <n v="41"/>
    <x v="2"/>
    <x v="1"/>
    <s v="GBP"/>
    <n v="1442440800"/>
    <n v="1440497876"/>
    <b v="0"/>
    <x v="80"/>
    <b v="0"/>
    <s v="theater/spaces"/>
    <n v="4"/>
    <n v="10.25"/>
    <x v="1"/>
    <x v="38"/>
    <x v="3106"/>
    <d v="2015-09-16T22:00:00"/>
    <x v="0"/>
  </r>
  <r>
    <n v="3107"/>
    <s v="Creating Cabaret"/>
    <x v="3105"/>
    <x v="79"/>
    <n v="7905"/>
    <x v="2"/>
    <x v="0"/>
    <s v="USD"/>
    <n v="1431372751"/>
    <n v="1430767951"/>
    <b v="0"/>
    <x v="60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x v="3106"/>
    <x v="63"/>
    <n v="26"/>
    <x v="2"/>
    <x v="0"/>
    <s v="USD"/>
    <n v="1430234394"/>
    <n v="1425053994"/>
    <b v="0"/>
    <x v="84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x v="3107"/>
    <x v="228"/>
    <n v="6633"/>
    <x v="2"/>
    <x v="0"/>
    <s v="USD"/>
    <n v="1409194810"/>
    <n v="1406170810"/>
    <b v="0"/>
    <x v="229"/>
    <b v="0"/>
    <s v="theater/spaces"/>
    <n v="25"/>
    <n v="58.18"/>
    <x v="1"/>
    <x v="38"/>
    <x v="3109"/>
    <d v="2014-08-28T03:00:10"/>
    <x v="3"/>
  </r>
  <r>
    <n v="3110"/>
    <s v="Hip Justice Catmunity Center"/>
    <x v="3108"/>
    <x v="31"/>
    <n v="10"/>
    <x v="2"/>
    <x v="0"/>
    <s v="USD"/>
    <n v="1487465119"/>
    <n v="1484009119"/>
    <b v="0"/>
    <x v="29"/>
    <b v="0"/>
    <s v="theater/spaces"/>
    <n v="0"/>
    <n v="10"/>
    <x v="1"/>
    <x v="38"/>
    <x v="3110"/>
    <d v="2017-02-19T00:45:19"/>
    <x v="1"/>
  </r>
  <r>
    <n v="3111"/>
    <s v="All Puppet Players Need a Home"/>
    <x v="3109"/>
    <x v="22"/>
    <n v="5328"/>
    <x v="2"/>
    <x v="0"/>
    <s v="USD"/>
    <n v="1412432220"/>
    <n v="1409753820"/>
    <b v="0"/>
    <x v="88"/>
    <b v="0"/>
    <s v="theater/spaces"/>
    <n v="27"/>
    <n v="70.11"/>
    <x v="1"/>
    <x v="38"/>
    <x v="3111"/>
    <d v="2014-10-04T14:17:00"/>
    <x v="3"/>
  </r>
  <r>
    <n v="3112"/>
    <s v="Kids Zone start up"/>
    <x v="3110"/>
    <x v="34"/>
    <n v="521"/>
    <x v="2"/>
    <x v="0"/>
    <s v="USD"/>
    <n v="1477968934"/>
    <n v="1472784934"/>
    <b v="0"/>
    <x v="82"/>
    <b v="0"/>
    <s v="theater/spaces"/>
    <n v="5"/>
    <n v="57.89"/>
    <x v="1"/>
    <x v="38"/>
    <x v="3112"/>
    <d v="2016-11-01T02:55:34"/>
    <x v="2"/>
  </r>
  <r>
    <n v="3113"/>
    <s v="The Shamrock Drafthouse Theater"/>
    <x v="3111"/>
    <x v="395"/>
    <n v="4635"/>
    <x v="2"/>
    <x v="0"/>
    <s v="USD"/>
    <n v="1429291982"/>
    <n v="1426699982"/>
    <b v="0"/>
    <x v="7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x v="3112"/>
    <x v="96"/>
    <n v="0"/>
    <x v="2"/>
    <x v="0"/>
    <s v="USD"/>
    <n v="1411312250"/>
    <n v="1406128250"/>
    <b v="0"/>
    <x v="78"/>
    <b v="0"/>
    <s v="theater/spaces"/>
    <n v="0"/>
    <n v="0"/>
    <x v="1"/>
    <x v="38"/>
    <x v="3114"/>
    <d v="2014-09-21T15:10:50"/>
    <x v="3"/>
  </r>
  <r>
    <n v="3115"/>
    <s v="spoken word pop-up:"/>
    <x v="3113"/>
    <x v="3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  <x v="2"/>
  </r>
  <r>
    <n v="3116"/>
    <s v="CoreCon Asylum"/>
    <x v="3114"/>
    <x v="47"/>
    <n v="430"/>
    <x v="2"/>
    <x v="0"/>
    <s v="USD"/>
    <n v="1427890925"/>
    <n v="1426681325"/>
    <b v="0"/>
    <x v="73"/>
    <b v="0"/>
    <s v="theater/spaces"/>
    <n v="57"/>
    <n v="43"/>
    <x v="1"/>
    <x v="38"/>
    <x v="3116"/>
    <d v="2015-04-01T12:22:05"/>
    <x v="0"/>
  </r>
  <r>
    <n v="3117"/>
    <s v="Cowes and The Sea"/>
    <x v="3115"/>
    <x v="28"/>
    <n v="1"/>
    <x v="2"/>
    <x v="1"/>
    <s v="GBP"/>
    <n v="1464354720"/>
    <n v="1463648360"/>
    <b v="0"/>
    <x v="29"/>
    <b v="0"/>
    <s v="theater/spaces"/>
    <n v="0"/>
    <n v="1"/>
    <x v="1"/>
    <x v="38"/>
    <x v="3117"/>
    <d v="2016-05-27T13:12:00"/>
    <x v="2"/>
  </r>
  <r>
    <n v="3118"/>
    <s v="Garden Eden, theatre, meeting, culture, music, art"/>
    <x v="3116"/>
    <x v="69"/>
    <n v="1550"/>
    <x v="2"/>
    <x v="11"/>
    <s v="SEK"/>
    <n v="1467473723"/>
    <n v="1465832123"/>
    <b v="0"/>
    <x v="84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x v="3117"/>
    <x v="3"/>
    <n v="5"/>
    <x v="2"/>
    <x v="0"/>
    <s v="USD"/>
    <n v="1427414732"/>
    <n v="1424826332"/>
    <b v="0"/>
    <x v="29"/>
    <b v="0"/>
    <s v="theater/spaces"/>
    <n v="0"/>
    <n v="5"/>
    <x v="1"/>
    <x v="38"/>
    <x v="3119"/>
    <d v="2015-03-27T00:05:32"/>
    <x v="0"/>
  </r>
  <r>
    <n v="3120"/>
    <s v="Subtropisch zwemparadijs Tropicana"/>
    <x v="3118"/>
    <x v="396"/>
    <n v="128"/>
    <x v="2"/>
    <x v="9"/>
    <s v="EUR"/>
    <n v="1462484196"/>
    <n v="1457303796"/>
    <b v="0"/>
    <x v="73"/>
    <b v="0"/>
    <s v="theater/spaces"/>
    <n v="0"/>
    <n v="12.8"/>
    <x v="1"/>
    <x v="38"/>
    <x v="3120"/>
    <d v="2016-05-05T21:36:36"/>
    <x v="2"/>
  </r>
  <r>
    <n v="3121"/>
    <s v="Ant Farm Theatre Project (Canceled)"/>
    <x v="3119"/>
    <x v="15"/>
    <n v="10"/>
    <x v="1"/>
    <x v="5"/>
    <s v="CAD"/>
    <n v="1411748335"/>
    <n v="1406564335"/>
    <b v="0"/>
    <x v="29"/>
    <b v="0"/>
    <s v="theater/spaces"/>
    <n v="1"/>
    <n v="10"/>
    <x v="1"/>
    <x v="38"/>
    <x v="3121"/>
    <d v="2014-09-26T16:18:55"/>
    <x v="3"/>
  </r>
  <r>
    <n v="3122"/>
    <s v="be back soon (Canceled)"/>
    <x v="3120"/>
    <x v="212"/>
    <n v="116"/>
    <x v="1"/>
    <x v="0"/>
    <s v="USD"/>
    <n v="1478733732"/>
    <n v="1478298132"/>
    <b v="0"/>
    <x v="84"/>
    <b v="0"/>
    <s v="theater/spaces"/>
    <n v="58"/>
    <n v="58"/>
    <x v="1"/>
    <x v="38"/>
    <x v="3122"/>
    <d v="2016-11-09T23:22:12"/>
    <x v="2"/>
  </r>
  <r>
    <n v="3123"/>
    <s v="Save the Larchmont Playhouse! (Canceled)"/>
    <x v="3121"/>
    <x v="152"/>
    <n v="85192"/>
    <x v="1"/>
    <x v="0"/>
    <s v="USD"/>
    <n v="1468108198"/>
    <n v="1465516198"/>
    <b v="0"/>
    <x v="493"/>
    <b v="0"/>
    <s v="theater/spaces"/>
    <n v="68"/>
    <n v="244.8"/>
    <x v="1"/>
    <x v="38"/>
    <x v="3123"/>
    <d v="2016-07-09T23:49:58"/>
    <x v="2"/>
  </r>
  <r>
    <n v="3124"/>
    <s v="Theater &amp; Arts &amp; Day Care (Canceled)"/>
    <x v="3122"/>
    <x v="397"/>
    <n v="26"/>
    <x v="1"/>
    <x v="0"/>
    <s v="USD"/>
    <n v="1422902601"/>
    <n v="1417718601"/>
    <b v="0"/>
    <x v="80"/>
    <b v="0"/>
    <s v="theater/spaces"/>
    <n v="0"/>
    <n v="6.5"/>
    <x v="1"/>
    <x v="38"/>
    <x v="3124"/>
    <d v="2015-02-02T18:43:21"/>
    <x v="3"/>
  </r>
  <r>
    <n v="3125"/>
    <s v="N/A (Canceled)"/>
    <x v="3123"/>
    <x v="86"/>
    <n v="0"/>
    <x v="1"/>
    <x v="0"/>
    <s v="USD"/>
    <n v="1452142672"/>
    <n v="1449550672"/>
    <b v="0"/>
    <x v="78"/>
    <b v="0"/>
    <s v="theater/spaces"/>
    <n v="0"/>
    <n v="0"/>
    <x v="1"/>
    <x v="38"/>
    <x v="3125"/>
    <d v="2016-01-07T04:57:52"/>
    <x v="0"/>
  </r>
  <r>
    <n v="3126"/>
    <s v="Urban Roots SkatePark (Canceled)"/>
    <x v="3124"/>
    <x v="31"/>
    <n v="1040"/>
    <x v="1"/>
    <x v="0"/>
    <s v="USD"/>
    <n v="1459121162"/>
    <n v="1456532762"/>
    <b v="0"/>
    <x v="57"/>
    <b v="0"/>
    <s v="theater/spaces"/>
    <n v="4"/>
    <n v="61.18"/>
    <x v="1"/>
    <x v="38"/>
    <x v="3126"/>
    <d v="2016-03-27T23:26:02"/>
    <x v="2"/>
  </r>
  <r>
    <n v="3127"/>
    <s v="Help Us Help Artists (Canceled)"/>
    <x v="3125"/>
    <x v="57"/>
    <n v="0"/>
    <x v="1"/>
    <x v="0"/>
    <s v="USD"/>
    <n v="1425242029"/>
    <n v="1422650029"/>
    <b v="0"/>
    <x v="78"/>
    <b v="0"/>
    <s v="theater/spaces"/>
    <n v="0"/>
    <n v="0"/>
    <x v="1"/>
    <x v="38"/>
    <x v="3127"/>
    <d v="2015-03-01T20:33:49"/>
    <x v="0"/>
  </r>
  <r>
    <n v="3128"/>
    <s v="Casablanca - The Gin Joint Cut (The Play)"/>
    <x v="3126"/>
    <x v="36"/>
    <n v="16291"/>
    <x v="3"/>
    <x v="0"/>
    <s v="USD"/>
    <n v="1489690141"/>
    <n v="1487101741"/>
    <b v="0"/>
    <x v="2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x v="3127"/>
    <x v="21"/>
    <n v="10"/>
    <x v="3"/>
    <x v="0"/>
    <s v="USD"/>
    <n v="1492542819"/>
    <n v="1489090419"/>
    <b v="0"/>
    <x v="29"/>
    <b v="0"/>
    <s v="theater/plays"/>
    <n v="1"/>
    <n v="10"/>
    <x v="1"/>
    <x v="6"/>
    <x v="3129"/>
    <d v="2017-04-18T19:13:39"/>
    <x v="1"/>
  </r>
  <r>
    <n v="3130"/>
    <s v="MEDEA | A New Vision"/>
    <x v="3128"/>
    <x v="3"/>
    <n v="375"/>
    <x v="3"/>
    <x v="0"/>
    <s v="USD"/>
    <n v="1492145940"/>
    <n v="1489504916"/>
    <b v="0"/>
    <x v="80"/>
    <b v="0"/>
    <s v="theater/plays"/>
    <n v="4"/>
    <n v="93.75"/>
    <x v="1"/>
    <x v="6"/>
    <x v="3130"/>
    <d v="2017-04-14T04:59:00"/>
    <x v="1"/>
  </r>
  <r>
    <n v="3131"/>
    <s v="SNAKE EYES"/>
    <x v="3129"/>
    <x v="393"/>
    <n v="645"/>
    <x v="3"/>
    <x v="0"/>
    <s v="USD"/>
    <n v="1491656045"/>
    <n v="1489067645"/>
    <b v="0"/>
    <x v="8"/>
    <b v="0"/>
    <s v="theater/plays"/>
    <n v="16"/>
    <n v="53.75"/>
    <x v="1"/>
    <x v="6"/>
    <x v="3131"/>
    <d v="2017-04-08T12:54:05"/>
    <x v="1"/>
  </r>
  <r>
    <n v="3132"/>
    <s v="A Bite of a Snake Play"/>
    <x v="3130"/>
    <x v="11"/>
    <n v="10"/>
    <x v="3"/>
    <x v="0"/>
    <s v="USD"/>
    <n v="1492759460"/>
    <n v="1487579060"/>
    <b v="0"/>
    <x v="29"/>
    <b v="0"/>
    <s v="theater/plays"/>
    <n v="0"/>
    <n v="10"/>
    <x v="1"/>
    <x v="6"/>
    <x v="3132"/>
    <d v="2017-04-21T07:24:20"/>
    <x v="1"/>
  </r>
  <r>
    <n v="3133"/>
    <s v="Hell Has No Fury by TwentySomething @ Edinburgh Fringe"/>
    <x v="3131"/>
    <x v="2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x v="3132"/>
    <x v="28"/>
    <n v="225"/>
    <x v="3"/>
    <x v="1"/>
    <s v="GBP"/>
    <n v="1490631419"/>
    <n v="1488820619"/>
    <b v="0"/>
    <x v="8"/>
    <b v="0"/>
    <s v="theater/plays"/>
    <n v="23"/>
    <n v="18.75"/>
    <x v="1"/>
    <x v="6"/>
    <x v="3134"/>
    <d v="2017-03-27T16:16:59"/>
    <x v="1"/>
  </r>
  <r>
    <n v="3135"/>
    <s v="SEVEN, a Documentary Play: North Carolina Premiere!"/>
    <x v="3133"/>
    <x v="398"/>
    <n v="162"/>
    <x v="3"/>
    <x v="0"/>
    <s v="USD"/>
    <n v="1491277121"/>
    <n v="1489376321"/>
    <b v="0"/>
    <x v="63"/>
    <b v="0"/>
    <s v="theater/plays"/>
    <n v="21"/>
    <n v="23.14"/>
    <x v="1"/>
    <x v="6"/>
    <x v="3135"/>
    <d v="2017-04-04T03:38:41"/>
    <x v="1"/>
  </r>
  <r>
    <n v="3136"/>
    <s v="Heroines"/>
    <x v="3134"/>
    <x v="2"/>
    <n v="639"/>
    <x v="3"/>
    <x v="1"/>
    <s v="GBP"/>
    <n v="1491001140"/>
    <n v="1487847954"/>
    <b v="0"/>
    <x v="19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x v="3135"/>
    <x v="15"/>
    <n v="50"/>
    <x v="3"/>
    <x v="0"/>
    <s v="USD"/>
    <n v="1493838720"/>
    <n v="1489439669"/>
    <b v="0"/>
    <x v="29"/>
    <b v="0"/>
    <s v="theater/plays"/>
    <n v="3"/>
    <n v="50"/>
    <x v="1"/>
    <x v="6"/>
    <x v="3137"/>
    <d v="2017-05-03T19:12:00"/>
    <x v="1"/>
  </r>
  <r>
    <n v="3138"/>
    <s v="Our Country's Good"/>
    <x v="3136"/>
    <x v="48"/>
    <n v="0"/>
    <x v="3"/>
    <x v="1"/>
    <s v="GBP"/>
    <n v="1491233407"/>
    <n v="1489591807"/>
    <b v="0"/>
    <x v="78"/>
    <b v="0"/>
    <s v="theater/plays"/>
    <n v="0"/>
    <n v="0"/>
    <x v="1"/>
    <x v="6"/>
    <x v="3138"/>
    <d v="2017-04-03T15:30:07"/>
    <x v="1"/>
  </r>
  <r>
    <n v="3139"/>
    <s v="Casa Calabaza, Premio Nacional de Teatro Penitenciario."/>
    <x v="3137"/>
    <x v="63"/>
    <n v="2700"/>
    <x v="3"/>
    <x v="14"/>
    <s v="MXN"/>
    <n v="1490416380"/>
    <n v="1487485760"/>
    <b v="0"/>
    <x v="79"/>
    <b v="0"/>
    <s v="theater/plays"/>
    <n v="5"/>
    <n v="450"/>
    <x v="1"/>
    <x v="6"/>
    <x v="3139"/>
    <d v="2017-03-25T04:33:00"/>
    <x v="1"/>
  </r>
  <r>
    <n v="3140"/>
    <s v="ReminiSens Restaurant &amp; Theatre in Versailles"/>
    <x v="3138"/>
    <x v="3"/>
    <n v="96"/>
    <x v="3"/>
    <x v="6"/>
    <s v="EUR"/>
    <n v="1491581703"/>
    <n v="1488993303"/>
    <b v="0"/>
    <x v="80"/>
    <b v="0"/>
    <s v="theater/plays"/>
    <n v="1"/>
    <n v="24"/>
    <x v="1"/>
    <x v="6"/>
    <x v="3140"/>
    <d v="2017-04-07T16:15:03"/>
    <x v="1"/>
  </r>
  <r>
    <n v="3141"/>
    <s v="GUTS: Black Comedy"/>
    <x v="3139"/>
    <x v="2"/>
    <n v="258"/>
    <x v="3"/>
    <x v="9"/>
    <s v="EUR"/>
    <n v="1492372800"/>
    <n v="1488823488"/>
    <b v="0"/>
    <x v="22"/>
    <b v="0"/>
    <s v="theater/plays"/>
    <n v="52"/>
    <n v="32.25"/>
    <x v="1"/>
    <x v="6"/>
    <x v="3141"/>
    <d v="2017-04-16T20:00:00"/>
    <x v="1"/>
  </r>
  <r>
    <n v="3142"/>
    <s v="The Pendulum Swings UK Theatre Tour/EdFringe"/>
    <x v="3140"/>
    <x v="181"/>
    <n v="45"/>
    <x v="3"/>
    <x v="1"/>
    <s v="GBP"/>
    <n v="1489922339"/>
    <n v="1487333939"/>
    <b v="0"/>
    <x v="83"/>
    <b v="0"/>
    <s v="theater/plays"/>
    <n v="2"/>
    <n v="15"/>
    <x v="1"/>
    <x v="6"/>
    <x v="3142"/>
    <d v="2017-03-19T11:18:59"/>
    <x v="1"/>
  </r>
  <r>
    <n v="3143"/>
    <s v="This is Living by Liam Borrett"/>
    <x v="3141"/>
    <x v="176"/>
    <n v="0"/>
    <x v="3"/>
    <x v="1"/>
    <s v="GBP"/>
    <n v="1491726956"/>
    <n v="1489480556"/>
    <b v="0"/>
    <x v="78"/>
    <b v="0"/>
    <s v="theater/plays"/>
    <n v="0"/>
    <n v="0"/>
    <x v="1"/>
    <x v="6"/>
    <x v="3143"/>
    <d v="2017-04-09T08:35:56"/>
    <x v="1"/>
  </r>
  <r>
    <n v="3144"/>
    <s v="Benghazi Bergen-Belsen"/>
    <x v="3142"/>
    <x v="3"/>
    <n v="7540"/>
    <x v="3"/>
    <x v="0"/>
    <s v="USD"/>
    <n v="1489903200"/>
    <n v="1488459307"/>
    <b v="0"/>
    <x v="209"/>
    <b v="0"/>
    <s v="theater/plays"/>
    <n v="75"/>
    <n v="251.33"/>
    <x v="1"/>
    <x v="6"/>
    <x v="3144"/>
    <d v="2017-03-19T06:00:00"/>
    <x v="1"/>
  </r>
  <r>
    <n v="3145"/>
    <s v="Arlington's 1st Dinner Theatre"/>
    <x v="3143"/>
    <x v="31"/>
    <n v="0"/>
    <x v="3"/>
    <x v="0"/>
    <s v="USD"/>
    <n v="1490659134"/>
    <n v="1485478734"/>
    <b v="0"/>
    <x v="78"/>
    <b v="0"/>
    <s v="theater/plays"/>
    <n v="0"/>
    <n v="0"/>
    <x v="1"/>
    <x v="6"/>
    <x v="3145"/>
    <d v="2017-03-27T23:58:54"/>
    <x v="1"/>
  </r>
  <r>
    <n v="3146"/>
    <s v="SoÃ±Ã© una ciudad amurallada"/>
    <x v="3144"/>
    <x v="63"/>
    <n v="5250"/>
    <x v="3"/>
    <x v="14"/>
    <s v="MXN"/>
    <n v="1492356166"/>
    <n v="1488471766"/>
    <b v="0"/>
    <x v="8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x v="3145"/>
    <x v="22"/>
    <n v="23505"/>
    <x v="0"/>
    <x v="0"/>
    <s v="USD"/>
    <n v="1415319355"/>
    <n v="1411859755"/>
    <b v="1"/>
    <x v="496"/>
    <b v="1"/>
    <s v="theater/plays"/>
    <n v="118"/>
    <n v="110.35"/>
    <x v="1"/>
    <x v="6"/>
    <x v="3147"/>
    <d v="2014-11-07T00:15:55"/>
    <x v="3"/>
  </r>
  <r>
    <n v="3148"/>
    <s v="The Aurora Project: A Sci-Fi Epic by Bella Poynton"/>
    <x v="3146"/>
    <x v="40"/>
    <n v="2361"/>
    <x v="0"/>
    <x v="0"/>
    <s v="USD"/>
    <n v="1412136000"/>
    <n v="1410278284"/>
    <b v="1"/>
    <x v="7"/>
    <b v="1"/>
    <s v="theater/plays"/>
    <n v="131"/>
    <n v="41.42"/>
    <x v="1"/>
    <x v="6"/>
    <x v="3148"/>
    <d v="2014-10-01T04:00:00"/>
    <x v="3"/>
  </r>
  <r>
    <n v="3149"/>
    <s v="Kafka on the Shore"/>
    <x v="3147"/>
    <x v="21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x v="3148"/>
    <x v="8"/>
    <n v="3535"/>
    <x v="0"/>
    <x v="0"/>
    <s v="USD"/>
    <n v="1295928000"/>
    <n v="1288160403"/>
    <b v="1"/>
    <x v="201"/>
    <b v="1"/>
    <s v="theater/plays"/>
    <n v="101"/>
    <n v="33.99"/>
    <x v="1"/>
    <x v="6"/>
    <x v="3150"/>
    <d v="2011-01-25T04:00:00"/>
    <x v="7"/>
  </r>
  <r>
    <n v="3151"/>
    <s v="&quot;The Holiday Bug&quot; 2014 Puppet Show"/>
    <x v="3149"/>
    <x v="8"/>
    <n v="3514"/>
    <x v="0"/>
    <x v="0"/>
    <s v="USD"/>
    <n v="1410379774"/>
    <n v="1407787774"/>
    <b v="1"/>
    <x v="69"/>
    <b v="1"/>
    <s v="theater/plays"/>
    <n v="100"/>
    <n v="103.35"/>
    <x v="1"/>
    <x v="6"/>
    <x v="3151"/>
    <d v="2014-09-10T20:09:34"/>
    <x v="3"/>
  </r>
  <r>
    <n v="3152"/>
    <s v="'Gilead', an original theatre piece"/>
    <x v="3150"/>
    <x v="41"/>
    <n v="2331"/>
    <x v="0"/>
    <x v="1"/>
    <s v="GBP"/>
    <n v="1383425367"/>
    <n v="1380833367"/>
    <b v="1"/>
    <x v="85"/>
    <b v="1"/>
    <s v="theater/plays"/>
    <n v="106"/>
    <n v="34.79"/>
    <x v="1"/>
    <x v="6"/>
    <x v="3152"/>
    <d v="2013-11-02T20:49:27"/>
    <x v="4"/>
  </r>
  <r>
    <n v="3153"/>
    <s v="Terminator the Second"/>
    <x v="3151"/>
    <x v="9"/>
    <n v="10067.5"/>
    <x v="0"/>
    <x v="0"/>
    <s v="USD"/>
    <n v="1304225940"/>
    <n v="1301542937"/>
    <b v="1"/>
    <x v="198"/>
    <b v="1"/>
    <s v="theater/plays"/>
    <n v="336"/>
    <n v="41.77"/>
    <x v="1"/>
    <x v="6"/>
    <x v="3153"/>
    <d v="2011-05-01T04:59:00"/>
    <x v="6"/>
  </r>
  <r>
    <n v="3154"/>
    <s v="&quot;Bright Ideas&quot; By Eric Coble"/>
    <x v="3152"/>
    <x v="39"/>
    <n v="7905"/>
    <x v="0"/>
    <x v="0"/>
    <s v="USD"/>
    <n v="1333310458"/>
    <n v="1330722058"/>
    <b v="1"/>
    <x v="252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x v="3153"/>
    <x v="10"/>
    <n v="9425.23"/>
    <x v="0"/>
    <x v="1"/>
    <s v="GBP"/>
    <n v="1356004725"/>
    <n v="1353412725"/>
    <b v="1"/>
    <x v="177"/>
    <b v="1"/>
    <s v="theater/plays"/>
    <n v="189"/>
    <n v="31.21"/>
    <x v="1"/>
    <x v="6"/>
    <x v="3155"/>
    <d v="2012-12-20T11:58:45"/>
    <x v="5"/>
  </r>
  <r>
    <n v="3156"/>
    <s v="Bringing First Love/Worst Love To Life"/>
    <x v="3154"/>
    <x v="62"/>
    <n v="5600"/>
    <x v="0"/>
    <x v="0"/>
    <s v="USD"/>
    <n v="1338591144"/>
    <n v="1335567144"/>
    <b v="1"/>
    <x v="30"/>
    <b v="1"/>
    <s v="theater/plays"/>
    <n v="102"/>
    <n v="62.92"/>
    <x v="1"/>
    <x v="6"/>
    <x v="3156"/>
    <d v="2012-06-01T22:52:24"/>
    <x v="5"/>
  </r>
  <r>
    <n v="3157"/>
    <s v="Summer FourPlay"/>
    <x v="3155"/>
    <x v="23"/>
    <n v="4040"/>
    <x v="0"/>
    <x v="0"/>
    <s v="USD"/>
    <n v="1405746000"/>
    <n v="1404932105"/>
    <b v="1"/>
    <x v="14"/>
    <b v="1"/>
    <s v="theater/plays"/>
    <n v="101"/>
    <n v="98.54"/>
    <x v="1"/>
    <x v="6"/>
    <x v="3157"/>
    <d v="2014-07-19T05:00:00"/>
    <x v="3"/>
  </r>
  <r>
    <n v="3158"/>
    <s v="Nursery Crimes"/>
    <x v="3156"/>
    <x v="10"/>
    <n v="5700"/>
    <x v="0"/>
    <x v="0"/>
    <s v="USD"/>
    <n v="1374523752"/>
    <n v="1371931752"/>
    <b v="1"/>
    <x v="50"/>
    <b v="1"/>
    <s v="theater/plays"/>
    <n v="114"/>
    <n v="82.61"/>
    <x v="1"/>
    <x v="6"/>
    <x v="3158"/>
    <d v="2013-07-22T20:09:12"/>
    <x v="4"/>
  </r>
  <r>
    <n v="3159"/>
    <s v="Waxwing: A New Play"/>
    <x v="3157"/>
    <x v="15"/>
    <n v="2002.22"/>
    <x v="0"/>
    <x v="0"/>
    <s v="USD"/>
    <n v="1326927600"/>
    <n v="1323221761"/>
    <b v="1"/>
    <x v="47"/>
    <b v="1"/>
    <s v="theater/plays"/>
    <n v="133"/>
    <n v="38.5"/>
    <x v="1"/>
    <x v="6"/>
    <x v="3159"/>
    <d v="2012-01-18T23:00:00"/>
    <x v="6"/>
  </r>
  <r>
    <n v="3160"/>
    <s v="We Play Chekhov"/>
    <x v="3158"/>
    <x v="37"/>
    <n v="4569"/>
    <x v="0"/>
    <x v="0"/>
    <s v="USD"/>
    <n v="1407905940"/>
    <n v="1405923687"/>
    <b v="1"/>
    <x v="7"/>
    <b v="1"/>
    <s v="theater/plays"/>
    <n v="102"/>
    <n v="80.16"/>
    <x v="1"/>
    <x v="6"/>
    <x v="3160"/>
    <d v="2014-08-13T04:59:00"/>
    <x v="3"/>
  </r>
  <r>
    <n v="3161"/>
    <s v="Faustus"/>
    <x v="3159"/>
    <x v="13"/>
    <n v="2102"/>
    <x v="0"/>
    <x v="1"/>
    <s v="GBP"/>
    <n v="1413377522"/>
    <n v="1410785522"/>
    <b v="1"/>
    <x v="142"/>
    <b v="1"/>
    <s v="theater/plays"/>
    <n v="105"/>
    <n v="28.41"/>
    <x v="1"/>
    <x v="6"/>
    <x v="3161"/>
    <d v="2014-10-15T12:52:02"/>
    <x v="3"/>
  </r>
  <r>
    <n v="3162"/>
    <s v="Your Radio Adventure!"/>
    <x v="3160"/>
    <x v="23"/>
    <n v="5086"/>
    <x v="0"/>
    <x v="0"/>
    <s v="USD"/>
    <n v="1404698400"/>
    <n v="1402331262"/>
    <b v="1"/>
    <x v="287"/>
    <b v="1"/>
    <s v="theater/plays"/>
    <n v="127"/>
    <n v="80.73"/>
    <x v="1"/>
    <x v="6"/>
    <x v="3162"/>
    <d v="2014-07-07T02:00:00"/>
    <x v="3"/>
  </r>
  <r>
    <n v="3163"/>
    <s v="Bring &quot;SONNY&quot; To Toronto This Summer!"/>
    <x v="3161"/>
    <x v="93"/>
    <n v="14450"/>
    <x v="0"/>
    <x v="0"/>
    <s v="USD"/>
    <n v="1402855525"/>
    <n v="1400263525"/>
    <b v="1"/>
    <x v="250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x v="3162"/>
    <x v="30"/>
    <n v="2669"/>
    <x v="0"/>
    <x v="0"/>
    <s v="USD"/>
    <n v="1402341615"/>
    <n v="1399490415"/>
    <b v="1"/>
    <x v="26"/>
    <b v="1"/>
    <s v="theater/plays"/>
    <n v="107"/>
    <n v="37.590000000000003"/>
    <x v="1"/>
    <x v="6"/>
    <x v="3164"/>
    <d v="2014-06-09T19:20:15"/>
    <x v="3"/>
  </r>
  <r>
    <n v="3165"/>
    <s v="THE MOON PLAY"/>
    <x v="3163"/>
    <x v="47"/>
    <n v="1220"/>
    <x v="0"/>
    <x v="0"/>
    <s v="USD"/>
    <n v="1304395140"/>
    <n v="1302493760"/>
    <b v="1"/>
    <x v="64"/>
    <b v="1"/>
    <s v="theater/plays"/>
    <n v="163"/>
    <n v="58.1"/>
    <x v="1"/>
    <x v="6"/>
    <x v="3165"/>
    <d v="2011-05-03T03:59:00"/>
    <x v="6"/>
  </r>
  <r>
    <n v="3166"/>
    <s v="Verdigris - A Play by Jim Beaver"/>
    <x v="3164"/>
    <x v="19"/>
    <n v="56079.83"/>
    <x v="0"/>
    <x v="0"/>
    <s v="USD"/>
    <n v="1416988740"/>
    <n v="1414514153"/>
    <b v="1"/>
    <x v="497"/>
    <b v="1"/>
    <s v="theater/plays"/>
    <n v="160"/>
    <n v="60.3"/>
    <x v="1"/>
    <x v="6"/>
    <x v="3166"/>
    <d v="2014-11-26T07:59:00"/>
    <x v="3"/>
  </r>
  <r>
    <n v="3167"/>
    <s v="Destiny is Judd Nelson: a new play at FringeNYC"/>
    <x v="3165"/>
    <x v="9"/>
    <n v="3485"/>
    <x v="0"/>
    <x v="0"/>
    <s v="USD"/>
    <n v="1406952781"/>
    <n v="1405743181"/>
    <b v="1"/>
    <x v="165"/>
    <b v="1"/>
    <s v="theater/plays"/>
    <n v="116"/>
    <n v="63.36"/>
    <x v="1"/>
    <x v="6"/>
    <x v="3167"/>
    <d v="2014-08-02T04:13:01"/>
    <x v="3"/>
  </r>
  <r>
    <n v="3168"/>
    <s v="Cosmicomics"/>
    <x v="3166"/>
    <x v="30"/>
    <n v="3105"/>
    <x v="0"/>
    <x v="0"/>
    <s v="USD"/>
    <n v="1402696800"/>
    <n v="1399948353"/>
    <b v="1"/>
    <x v="42"/>
    <b v="1"/>
    <s v="theater/plays"/>
    <n v="124"/>
    <n v="50.9"/>
    <x v="1"/>
    <x v="6"/>
    <x v="3168"/>
    <d v="2014-06-13T22:00:00"/>
    <x v="3"/>
  </r>
  <r>
    <n v="3169"/>
    <s v="The Window"/>
    <x v="3167"/>
    <x v="6"/>
    <n v="8241"/>
    <x v="0"/>
    <x v="0"/>
    <s v="USD"/>
    <n v="1386910740"/>
    <n v="1384364561"/>
    <b v="1"/>
    <x v="141"/>
    <b v="1"/>
    <s v="theater/plays"/>
    <n v="103"/>
    <n v="100.5"/>
    <x v="1"/>
    <x v="6"/>
    <x v="3169"/>
    <d v="2013-12-13T04:59:00"/>
    <x v="4"/>
  </r>
  <r>
    <n v="3170"/>
    <s v="Ain't She Brave FringeNYC 2014 Project"/>
    <x v="3168"/>
    <x v="13"/>
    <n v="2245"/>
    <x v="0"/>
    <x v="0"/>
    <s v="USD"/>
    <n v="1404273600"/>
    <n v="1401414944"/>
    <b v="1"/>
    <x v="26"/>
    <b v="1"/>
    <s v="theater/plays"/>
    <n v="112"/>
    <n v="31.62"/>
    <x v="1"/>
    <x v="6"/>
    <x v="3170"/>
    <d v="2014-07-02T04:00:00"/>
    <x v="3"/>
  </r>
  <r>
    <n v="3171"/>
    <s v="The Fall - an epic theatrical adaptation"/>
    <x v="3169"/>
    <x v="39"/>
    <n v="7617"/>
    <x v="0"/>
    <x v="1"/>
    <s v="GBP"/>
    <n v="1462545358"/>
    <n v="1459953358"/>
    <b v="1"/>
    <x v="2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x v="3170"/>
    <x v="13"/>
    <n v="2300"/>
    <x v="0"/>
    <x v="0"/>
    <s v="USD"/>
    <n v="1329240668"/>
    <n v="1326648668"/>
    <b v="1"/>
    <x v="60"/>
    <b v="1"/>
    <s v="theater/plays"/>
    <n v="115"/>
    <n v="79.31"/>
    <x v="1"/>
    <x v="6"/>
    <x v="3172"/>
    <d v="2012-02-14T17:31:08"/>
    <x v="5"/>
  </r>
  <r>
    <n v="3173"/>
    <s v="Melissa Arctic At the Road Theatre"/>
    <x v="3171"/>
    <x v="3"/>
    <n v="10300"/>
    <x v="0"/>
    <x v="0"/>
    <s v="USD"/>
    <n v="1411765492"/>
    <n v="1409173492"/>
    <b v="1"/>
    <x v="142"/>
    <b v="1"/>
    <s v="theater/plays"/>
    <n v="103"/>
    <n v="139.19"/>
    <x v="1"/>
    <x v="6"/>
    <x v="3173"/>
    <d v="2014-09-26T21:04:52"/>
    <x v="3"/>
  </r>
  <r>
    <n v="3174"/>
    <s v="A Race Redux"/>
    <x v="3172"/>
    <x v="9"/>
    <n v="3034"/>
    <x v="0"/>
    <x v="0"/>
    <s v="USD"/>
    <n v="1408999508"/>
    <n v="1407789908"/>
    <b v="1"/>
    <x v="23"/>
    <b v="1"/>
    <s v="theater/plays"/>
    <n v="101"/>
    <n v="131.91"/>
    <x v="1"/>
    <x v="6"/>
    <x v="3174"/>
    <d v="2014-08-25T20:45:08"/>
    <x v="3"/>
  </r>
  <r>
    <n v="3175"/>
    <s v="The Killing Room"/>
    <x v="3173"/>
    <x v="10"/>
    <n v="5478"/>
    <x v="0"/>
    <x v="0"/>
    <s v="USD"/>
    <n v="1297977427"/>
    <n v="1292793427"/>
    <b v="1"/>
    <x v="65"/>
    <b v="1"/>
    <s v="theater/plays"/>
    <n v="110"/>
    <n v="91.3"/>
    <x v="1"/>
    <x v="6"/>
    <x v="3175"/>
    <d v="2011-02-17T21:17:07"/>
    <x v="7"/>
  </r>
  <r>
    <n v="3176"/>
    <s v="Romeo and Juliet at Moody's Pub"/>
    <x v="3174"/>
    <x v="168"/>
    <n v="2182"/>
    <x v="0"/>
    <x v="0"/>
    <s v="USD"/>
    <n v="1376838000"/>
    <n v="1374531631"/>
    <b v="1"/>
    <x v="16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x v="3175"/>
    <x v="30"/>
    <n v="2935"/>
    <x v="0"/>
    <x v="0"/>
    <s v="USD"/>
    <n v="1403366409"/>
    <n v="1400774409"/>
    <b v="1"/>
    <x v="13"/>
    <b v="1"/>
    <s v="theater/plays"/>
    <n v="117"/>
    <n v="57.55"/>
    <x v="1"/>
    <x v="6"/>
    <x v="3177"/>
    <d v="2014-06-21T16:00:09"/>
    <x v="3"/>
  </r>
  <r>
    <n v="3178"/>
    <s v="Cutting Off Kate Bush"/>
    <x v="3176"/>
    <x v="15"/>
    <n v="2576"/>
    <x v="0"/>
    <x v="1"/>
    <s v="GBP"/>
    <n v="1405521075"/>
    <n v="1402929075"/>
    <b v="1"/>
    <x v="76"/>
    <b v="1"/>
    <s v="theater/plays"/>
    <n v="172"/>
    <n v="33.03"/>
    <x v="1"/>
    <x v="6"/>
    <x v="3178"/>
    <d v="2014-07-16T14:31:15"/>
    <x v="3"/>
  </r>
  <r>
    <n v="3179"/>
    <s v="I Do Wonder"/>
    <x v="3177"/>
    <x v="285"/>
    <n v="4794.82"/>
    <x v="0"/>
    <x v="0"/>
    <s v="USD"/>
    <n v="1367859071"/>
    <n v="1365699071"/>
    <b v="1"/>
    <x v="95"/>
    <b v="1"/>
    <s v="theater/plays"/>
    <n v="114"/>
    <n v="77.34"/>
    <x v="1"/>
    <x v="6"/>
    <x v="3179"/>
    <d v="2013-05-06T16:51:11"/>
    <x v="4"/>
  </r>
  <r>
    <n v="3180"/>
    <s v="Glass Mountain: An Original Fairytale"/>
    <x v="3178"/>
    <x v="38"/>
    <n v="1437"/>
    <x v="0"/>
    <x v="1"/>
    <s v="GBP"/>
    <n v="1403258049"/>
    <n v="1400666049"/>
    <b v="1"/>
    <x v="43"/>
    <b v="1"/>
    <s v="theater/plays"/>
    <n v="120"/>
    <n v="31.93"/>
    <x v="1"/>
    <x v="6"/>
    <x v="3180"/>
    <d v="2014-06-20T09:54:09"/>
    <x v="3"/>
  </r>
  <r>
    <n v="3181"/>
    <s v="ENDURING SONG"/>
    <x v="3179"/>
    <x v="2"/>
    <n v="545"/>
    <x v="0"/>
    <x v="1"/>
    <s v="GBP"/>
    <n v="1402848000"/>
    <n v="1400570787"/>
    <b v="1"/>
    <x v="41"/>
    <b v="1"/>
    <s v="theater/plays"/>
    <n v="109"/>
    <n v="36.33"/>
    <x v="1"/>
    <x v="6"/>
    <x v="3181"/>
    <d v="2014-06-15T16:00:00"/>
    <x v="3"/>
  </r>
  <r>
    <n v="3182"/>
    <s v="A Thought in Three Parts"/>
    <x v="3180"/>
    <x v="39"/>
    <n v="7062"/>
    <x v="0"/>
    <x v="0"/>
    <s v="USD"/>
    <n v="1328029200"/>
    <n v="1323211621"/>
    <b v="1"/>
    <x v="299"/>
    <b v="1"/>
    <s v="theater/plays"/>
    <n v="101"/>
    <n v="46.77"/>
    <x v="1"/>
    <x v="6"/>
    <x v="3182"/>
    <d v="2012-01-31T17:00:00"/>
    <x v="6"/>
  </r>
  <r>
    <n v="3183"/>
    <s v="The Seagull on The River"/>
    <x v="3181"/>
    <x v="30"/>
    <n v="2725"/>
    <x v="0"/>
    <x v="0"/>
    <s v="USD"/>
    <n v="1377284669"/>
    <n v="1375729469"/>
    <b v="1"/>
    <x v="32"/>
    <b v="1"/>
    <s v="theater/plays"/>
    <n v="109"/>
    <n v="40.07"/>
    <x v="1"/>
    <x v="6"/>
    <x v="3183"/>
    <d v="2013-08-23T19:04:29"/>
    <x v="4"/>
  </r>
  <r>
    <n v="3184"/>
    <s v="Equus at Frenetic Theatre"/>
    <x v="3182"/>
    <x v="270"/>
    <n v="4610"/>
    <x v="0"/>
    <x v="0"/>
    <s v="USD"/>
    <n v="1404258631"/>
    <n v="1401666631"/>
    <b v="1"/>
    <x v="67"/>
    <b v="1"/>
    <s v="theater/plays"/>
    <n v="107"/>
    <n v="100.22"/>
    <x v="1"/>
    <x v="6"/>
    <x v="3184"/>
    <d v="2014-07-01T23:50:31"/>
    <x v="3"/>
  </r>
  <r>
    <n v="3185"/>
    <s v="Edfringe support - What a Gay Play"/>
    <x v="3183"/>
    <x v="28"/>
    <n v="1000"/>
    <x v="0"/>
    <x v="1"/>
    <s v="GBP"/>
    <n v="1405553241"/>
    <n v="1404948441"/>
    <b v="1"/>
    <x v="54"/>
    <b v="1"/>
    <s v="theater/plays"/>
    <n v="100"/>
    <n v="41.67"/>
    <x v="1"/>
    <x v="6"/>
    <x v="3185"/>
    <d v="2014-07-16T23:27:21"/>
    <x v="3"/>
  </r>
  <r>
    <n v="3186"/>
    <s v="Honest"/>
    <x v="3184"/>
    <x v="50"/>
    <n v="3270"/>
    <x v="0"/>
    <x v="1"/>
    <s v="GBP"/>
    <n v="1410901200"/>
    <n v="1408313438"/>
    <b v="1"/>
    <x v="16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x v="3185"/>
    <x v="36"/>
    <n v="17444"/>
    <x v="0"/>
    <x v="0"/>
    <s v="USD"/>
    <n v="1407167973"/>
    <n v="1405439973"/>
    <b v="1"/>
    <x v="138"/>
    <b v="1"/>
    <s v="theater/plays"/>
    <n v="116"/>
    <n v="71.489999999999995"/>
    <x v="1"/>
    <x v="6"/>
    <x v="3187"/>
    <d v="2014-08-04T15:59:33"/>
    <x v="3"/>
  </r>
  <r>
    <n v="3188"/>
    <s v="A Brief History of Musical Theatre..."/>
    <x v="3186"/>
    <x v="48"/>
    <n v="130"/>
    <x v="2"/>
    <x v="1"/>
    <s v="GBP"/>
    <n v="1433930302"/>
    <n v="1432115902"/>
    <b v="0"/>
    <x v="82"/>
    <b v="0"/>
    <s v="theater/musical"/>
    <n v="65"/>
    <n v="14.44"/>
    <x v="1"/>
    <x v="40"/>
    <x v="3188"/>
    <d v="2015-06-10T09:58:22"/>
    <x v="0"/>
  </r>
  <r>
    <n v="3189"/>
    <s v="Hednadotter Jubileumskonsert"/>
    <x v="3187"/>
    <x v="56"/>
    <n v="6780"/>
    <x v="2"/>
    <x v="11"/>
    <s v="SEK"/>
    <n v="1432455532"/>
    <n v="1429863532"/>
    <b v="0"/>
    <x v="10"/>
    <b v="0"/>
    <s v="theater/musical"/>
    <n v="12"/>
    <n v="356.84"/>
    <x v="1"/>
    <x v="40"/>
    <x v="3189"/>
    <d v="2015-05-24T08:18:52"/>
    <x v="0"/>
  </r>
  <r>
    <n v="3190"/>
    <s v="Call It A Day Productions - THE LIFE"/>
    <x v="3188"/>
    <x v="23"/>
    <n v="0"/>
    <x v="2"/>
    <x v="5"/>
    <s v="CAD"/>
    <n v="1481258275"/>
    <n v="1478662675"/>
    <b v="0"/>
    <x v="78"/>
    <b v="0"/>
    <s v="theater/musical"/>
    <n v="0"/>
    <n v="0"/>
    <x v="1"/>
    <x v="40"/>
    <x v="3190"/>
    <d v="2016-12-09T04:37:55"/>
    <x v="2"/>
  </r>
  <r>
    <n v="3191"/>
    <s v="Decree 770: Europa"/>
    <x v="3189"/>
    <x v="192"/>
    <n v="151"/>
    <x v="2"/>
    <x v="0"/>
    <s v="USD"/>
    <n v="1471370869"/>
    <n v="1466186869"/>
    <b v="0"/>
    <x v="80"/>
    <b v="0"/>
    <s v="theater/musical"/>
    <n v="4"/>
    <n v="37.75"/>
    <x v="1"/>
    <x v="40"/>
    <x v="3191"/>
    <d v="2016-08-16T18:07:49"/>
    <x v="2"/>
  </r>
  <r>
    <n v="3192"/>
    <s v="Arts in Conflict"/>
    <x v="3190"/>
    <x v="3"/>
    <n v="102"/>
    <x v="2"/>
    <x v="1"/>
    <s v="GBP"/>
    <n v="1425160800"/>
    <n v="1421274859"/>
    <b v="0"/>
    <x v="22"/>
    <b v="0"/>
    <s v="theater/musical"/>
    <n v="1"/>
    <n v="12.75"/>
    <x v="1"/>
    <x v="40"/>
    <x v="3192"/>
    <d v="2015-02-28T22:00:00"/>
    <x v="0"/>
  </r>
  <r>
    <n v="3193"/>
    <s v="Shock Treatment - The Sequel to Rocky Horror!"/>
    <x v="3191"/>
    <x v="10"/>
    <n v="587"/>
    <x v="2"/>
    <x v="1"/>
    <s v="GBP"/>
    <n v="1424474056"/>
    <n v="1420586056"/>
    <b v="0"/>
    <x v="54"/>
    <b v="0"/>
    <s v="theater/musical"/>
    <n v="12"/>
    <n v="24.46"/>
    <x v="1"/>
    <x v="40"/>
    <x v="3193"/>
    <d v="2015-02-20T23:14:16"/>
    <x v="0"/>
  </r>
  <r>
    <n v="3194"/>
    <s v="P.A.C.K (Performing Arts Camp for Kids)"/>
    <x v="3192"/>
    <x v="34"/>
    <n v="0"/>
    <x v="2"/>
    <x v="0"/>
    <s v="USD"/>
    <n v="1437960598"/>
    <n v="1435368598"/>
    <b v="0"/>
    <x v="78"/>
    <b v="0"/>
    <s v="theater/musical"/>
    <n v="0"/>
    <n v="0"/>
    <x v="1"/>
    <x v="40"/>
    <x v="3194"/>
    <d v="2015-07-27T01:29:58"/>
    <x v="0"/>
  </r>
  <r>
    <n v="3195"/>
    <s v="Emerson Sings!"/>
    <x v="3193"/>
    <x v="8"/>
    <n v="2070"/>
    <x v="2"/>
    <x v="0"/>
    <s v="USD"/>
    <n v="1423750542"/>
    <n v="1421158542"/>
    <b v="0"/>
    <x v="70"/>
    <b v="0"/>
    <s v="theater/musical"/>
    <n v="59"/>
    <n v="53.08"/>
    <x v="1"/>
    <x v="40"/>
    <x v="3195"/>
    <d v="2015-02-12T14:15:42"/>
    <x v="0"/>
  </r>
  <r>
    <n v="3196"/>
    <s v="Our Modern Lives"/>
    <x v="3194"/>
    <x v="399"/>
    <n v="1800"/>
    <x v="2"/>
    <x v="0"/>
    <s v="USD"/>
    <n v="1438437600"/>
    <n v="1433254875"/>
    <b v="0"/>
    <x v="79"/>
    <b v="0"/>
    <s v="theater/musical"/>
    <n v="0"/>
    <n v="300"/>
    <x v="1"/>
    <x v="40"/>
    <x v="3196"/>
    <d v="2015-08-01T14:00:00"/>
    <x v="0"/>
  </r>
  <r>
    <n v="3197"/>
    <s v="Mirror, mirror on the wall"/>
    <x v="3195"/>
    <x v="3"/>
    <n v="1145"/>
    <x v="2"/>
    <x v="10"/>
    <s v="NOK"/>
    <n v="1423050618"/>
    <n v="1420458618"/>
    <b v="0"/>
    <x v="80"/>
    <b v="0"/>
    <s v="theater/musical"/>
    <n v="11"/>
    <n v="286.25"/>
    <x v="1"/>
    <x v="40"/>
    <x v="3197"/>
    <d v="2015-02-04T11:50:18"/>
    <x v="0"/>
  </r>
  <r>
    <n v="3198"/>
    <s v="Terezin's The Fireflies"/>
    <x v="3196"/>
    <x v="11"/>
    <n v="110"/>
    <x v="2"/>
    <x v="8"/>
    <s v="DKK"/>
    <n v="1424081477"/>
    <n v="1420798277"/>
    <b v="0"/>
    <x v="8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x v="3197"/>
    <x v="10"/>
    <n v="2608"/>
    <x v="2"/>
    <x v="0"/>
    <s v="USD"/>
    <n v="1410037200"/>
    <n v="1407435418"/>
    <b v="0"/>
    <x v="28"/>
    <b v="0"/>
    <s v="theater/musical"/>
    <n v="52"/>
    <n v="49.21"/>
    <x v="1"/>
    <x v="40"/>
    <x v="3199"/>
    <d v="2014-09-06T21:00:00"/>
    <x v="3"/>
  </r>
  <r>
    <n v="3200"/>
    <s v="ROAD TO THE KINGDOM"/>
    <x v="3198"/>
    <x v="63"/>
    <n v="1"/>
    <x v="2"/>
    <x v="0"/>
    <s v="USD"/>
    <n v="1461994440"/>
    <n v="1459410101"/>
    <b v="0"/>
    <x v="29"/>
    <b v="0"/>
    <s v="theater/musical"/>
    <n v="0"/>
    <n v="1"/>
    <x v="1"/>
    <x v="40"/>
    <x v="3200"/>
    <d v="2016-04-30T05:34:00"/>
    <x v="2"/>
  </r>
  <r>
    <n v="3201"/>
    <s v="Nothing Changes"/>
    <x v="3199"/>
    <x v="13"/>
    <n v="25"/>
    <x v="2"/>
    <x v="1"/>
    <s v="GBP"/>
    <n v="1409509477"/>
    <n v="1407695077"/>
    <b v="0"/>
    <x v="84"/>
    <b v="0"/>
    <s v="theater/musical"/>
    <n v="1"/>
    <n v="12.5"/>
    <x v="1"/>
    <x v="40"/>
    <x v="3201"/>
    <d v="2014-08-31T18:24:37"/>
    <x v="3"/>
  </r>
  <r>
    <n v="3202"/>
    <s v="Christmas Ain't A Drag - A Musical"/>
    <x v="3200"/>
    <x v="10"/>
    <n v="2726"/>
    <x v="2"/>
    <x v="0"/>
    <s v="USD"/>
    <n v="1450072740"/>
    <n v="1445027346"/>
    <b v="0"/>
    <x v="20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x v="3201"/>
    <x v="28"/>
    <n v="250"/>
    <x v="2"/>
    <x v="0"/>
    <s v="USD"/>
    <n v="1443224622"/>
    <n v="1440632622"/>
    <b v="0"/>
    <x v="79"/>
    <b v="0"/>
    <s v="theater/musical"/>
    <n v="25"/>
    <n v="41.67"/>
    <x v="1"/>
    <x v="40"/>
    <x v="3203"/>
    <d v="2015-09-25T23:43:42"/>
    <x v="0"/>
  </r>
  <r>
    <n v="3204"/>
    <s v="FaÃ§ade: The Interactive Musical"/>
    <x v="3202"/>
    <x v="2"/>
    <n v="0"/>
    <x v="2"/>
    <x v="0"/>
    <s v="USD"/>
    <n v="1437149640"/>
    <n v="1434558479"/>
    <b v="0"/>
    <x v="78"/>
    <b v="0"/>
    <s v="theater/musical"/>
    <n v="0"/>
    <n v="0"/>
    <x v="1"/>
    <x v="40"/>
    <x v="3204"/>
    <d v="2015-07-17T16:14:00"/>
    <x v="0"/>
  </r>
  <r>
    <n v="3205"/>
    <s v="Children Must Run: An Original Musical"/>
    <x v="3203"/>
    <x v="6"/>
    <n v="273"/>
    <x v="2"/>
    <x v="1"/>
    <s v="GBP"/>
    <n v="1430470772"/>
    <n v="1427878772"/>
    <b v="0"/>
    <x v="8"/>
    <b v="0"/>
    <s v="theater/musical"/>
    <n v="3"/>
    <n v="22.75"/>
    <x v="1"/>
    <x v="40"/>
    <x v="3205"/>
    <d v="2015-05-01T08:59:32"/>
    <x v="0"/>
  </r>
  <r>
    <n v="3206"/>
    <s v="Performance Theater for Young Artists (PTYA)"/>
    <x v="3204"/>
    <x v="10"/>
    <n v="0"/>
    <x v="2"/>
    <x v="0"/>
    <s v="USD"/>
    <n v="1442644651"/>
    <n v="1440052651"/>
    <b v="0"/>
    <x v="78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x v="3205"/>
    <x v="62"/>
    <n v="2550"/>
    <x v="2"/>
    <x v="0"/>
    <s v="USD"/>
    <n v="1429767607"/>
    <n v="1424587207"/>
    <b v="0"/>
    <x v="17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x v="3206"/>
    <x v="10"/>
    <n v="5175"/>
    <x v="0"/>
    <x v="0"/>
    <s v="USD"/>
    <n v="1406557877"/>
    <n v="1404743477"/>
    <b v="1"/>
    <x v="141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x v="3207"/>
    <x v="196"/>
    <n v="11335.7"/>
    <x v="0"/>
    <x v="0"/>
    <s v="USD"/>
    <n v="1403305200"/>
    <n v="1400512658"/>
    <b v="1"/>
    <x v="334"/>
    <b v="1"/>
    <s v="theater/plays"/>
    <n v="119"/>
    <n v="50.16"/>
    <x v="1"/>
    <x v="6"/>
    <x v="3209"/>
    <d v="2014-06-20T23:00:00"/>
    <x v="3"/>
  </r>
  <r>
    <n v="3210"/>
    <s v="&quot;The Red Herring&quot; World Premiere"/>
    <x v="3208"/>
    <x v="9"/>
    <n v="3773"/>
    <x v="0"/>
    <x v="0"/>
    <s v="USD"/>
    <n v="1338523140"/>
    <n v="1334442519"/>
    <b v="1"/>
    <x v="65"/>
    <b v="1"/>
    <s v="theater/plays"/>
    <n v="126"/>
    <n v="62.88"/>
    <x v="1"/>
    <x v="6"/>
    <x v="3210"/>
    <d v="2012-06-01T03:59:00"/>
    <x v="5"/>
  </r>
  <r>
    <n v="3211"/>
    <s v="Titus &amp; Two Conversations. Huzzah!"/>
    <x v="3209"/>
    <x v="165"/>
    <n v="27541"/>
    <x v="0"/>
    <x v="0"/>
    <s v="USD"/>
    <n v="1408068000"/>
    <n v="1405346680"/>
    <b v="1"/>
    <x v="498"/>
    <b v="1"/>
    <s v="theater/plays"/>
    <n v="120"/>
    <n v="85.53"/>
    <x v="1"/>
    <x v="6"/>
    <x v="3211"/>
    <d v="2014-08-15T02:00:00"/>
    <x v="3"/>
  </r>
  <r>
    <n v="3212"/>
    <s v="Campo Maldito"/>
    <x v="3210"/>
    <x v="23"/>
    <n v="5050"/>
    <x v="0"/>
    <x v="0"/>
    <s v="USD"/>
    <n v="1407524751"/>
    <n v="1404932751"/>
    <b v="1"/>
    <x v="225"/>
    <b v="1"/>
    <s v="theater/plays"/>
    <n v="126"/>
    <n v="53.72"/>
    <x v="1"/>
    <x v="6"/>
    <x v="3212"/>
    <d v="2014-08-08T19:05:51"/>
    <x v="3"/>
  </r>
  <r>
    <n v="3213"/>
    <s v="Moving Dust presents 'THIS MUCH' 2015"/>
    <x v="3211"/>
    <x v="12"/>
    <n v="6007"/>
    <x v="0"/>
    <x v="1"/>
    <s v="GBP"/>
    <n v="1437934759"/>
    <n v="1434478759"/>
    <b v="1"/>
    <x v="5"/>
    <b v="1"/>
    <s v="theater/plays"/>
    <n v="100"/>
    <n v="127.81"/>
    <x v="1"/>
    <x v="6"/>
    <x v="3213"/>
    <d v="2015-07-26T18:19:19"/>
    <x v="0"/>
  </r>
  <r>
    <n v="3214"/>
    <s v="World Premiere of Sket - a play by  Maya Sondhi"/>
    <x v="3212"/>
    <x v="14"/>
    <n v="12256"/>
    <x v="0"/>
    <x v="1"/>
    <s v="GBP"/>
    <n v="1452038100"/>
    <n v="1448823673"/>
    <b v="1"/>
    <x v="248"/>
    <b v="1"/>
    <s v="theater/plays"/>
    <n v="102"/>
    <n v="106.57"/>
    <x v="1"/>
    <x v="6"/>
    <x v="3214"/>
    <d v="2016-01-05T23:55:00"/>
    <x v="0"/>
  </r>
  <r>
    <n v="3215"/>
    <s v="Colt Coeur's 6th Season"/>
    <x v="3213"/>
    <x v="19"/>
    <n v="35123"/>
    <x v="0"/>
    <x v="0"/>
    <s v="USD"/>
    <n v="1441857540"/>
    <n v="1438617471"/>
    <b v="1"/>
    <x v="179"/>
    <b v="1"/>
    <s v="theater/plays"/>
    <n v="100"/>
    <n v="262.11"/>
    <x v="1"/>
    <x v="6"/>
    <x v="3215"/>
    <d v="2015-09-10T03:59:00"/>
    <x v="0"/>
  </r>
  <r>
    <n v="3216"/>
    <s v="BRUTE"/>
    <x v="3214"/>
    <x v="13"/>
    <n v="2001"/>
    <x v="0"/>
    <x v="1"/>
    <s v="GBP"/>
    <n v="1436625000"/>
    <n v="1433934371"/>
    <b v="1"/>
    <x v="2"/>
    <b v="1"/>
    <s v="theater/plays"/>
    <n v="100"/>
    <n v="57.17"/>
    <x v="1"/>
    <x v="6"/>
    <x v="3216"/>
    <d v="2015-07-11T14:30:00"/>
    <x v="0"/>
  </r>
  <r>
    <n v="3217"/>
    <s v="Wake Up Call @ IRT Theater"/>
    <x v="3215"/>
    <x v="37"/>
    <n v="5221"/>
    <x v="0"/>
    <x v="0"/>
    <s v="USD"/>
    <n v="1478264784"/>
    <n v="1475672784"/>
    <b v="1"/>
    <x v="201"/>
    <b v="1"/>
    <s v="theater/plays"/>
    <n v="116"/>
    <n v="50.2"/>
    <x v="1"/>
    <x v="6"/>
    <x v="3217"/>
    <d v="2016-11-04T13:06:24"/>
    <x v="2"/>
  </r>
  <r>
    <n v="3218"/>
    <s v="Lonely Soldier Monologues a play by Helen Benedict."/>
    <x v="3216"/>
    <x v="14"/>
    <n v="12252"/>
    <x v="0"/>
    <x v="1"/>
    <s v="GBP"/>
    <n v="1419984000"/>
    <n v="1417132986"/>
    <b v="1"/>
    <x v="192"/>
    <b v="1"/>
    <s v="theater/plays"/>
    <n v="102"/>
    <n v="66.59"/>
    <x v="1"/>
    <x v="6"/>
    <x v="3218"/>
    <d v="2014-12-31T00:00:00"/>
    <x v="3"/>
  </r>
  <r>
    <n v="3219"/>
    <s v="Eyes Closed - The First In-Dream Theater Experience"/>
    <x v="3217"/>
    <x v="22"/>
    <n v="20022"/>
    <x v="0"/>
    <x v="0"/>
    <s v="USD"/>
    <n v="1427063747"/>
    <n v="1424043347"/>
    <b v="1"/>
    <x v="46"/>
    <b v="1"/>
    <s v="theater/plays"/>
    <n v="100"/>
    <n v="168.25"/>
    <x v="1"/>
    <x v="6"/>
    <x v="3219"/>
    <d v="2015-03-22T22:35:47"/>
    <x v="0"/>
  </r>
  <r>
    <n v="3220"/>
    <s v="Burners"/>
    <x v="3218"/>
    <x v="36"/>
    <n v="15126"/>
    <x v="0"/>
    <x v="0"/>
    <s v="USD"/>
    <n v="1489352400"/>
    <n v="1486411204"/>
    <b v="1"/>
    <x v="211"/>
    <b v="1"/>
    <s v="theater/plays"/>
    <n v="101"/>
    <n v="256.37"/>
    <x v="1"/>
    <x v="6"/>
    <x v="3220"/>
    <d v="2017-03-12T21:00:00"/>
    <x v="1"/>
  </r>
  <r>
    <n v="3221"/>
    <s v="The Hitchhiker's Guide to the Family"/>
    <x v="3219"/>
    <x v="23"/>
    <n v="4137"/>
    <x v="0"/>
    <x v="1"/>
    <s v="GBP"/>
    <n v="1436114603"/>
    <n v="1433090603"/>
    <b v="1"/>
    <x v="116"/>
    <b v="1"/>
    <s v="theater/plays"/>
    <n v="103"/>
    <n v="36.61"/>
    <x v="1"/>
    <x v="6"/>
    <x v="3221"/>
    <d v="2015-07-05T16:43:23"/>
    <x v="0"/>
  </r>
  <r>
    <n v="3222"/>
    <s v="Shakespeare in ASL - and FREE for everyone"/>
    <x v="3220"/>
    <x v="30"/>
    <n v="3120"/>
    <x v="0"/>
    <x v="0"/>
    <s v="USD"/>
    <n v="1445722140"/>
    <n v="1443016697"/>
    <b v="1"/>
    <x v="87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x v="3221"/>
    <x v="379"/>
    <n v="3395"/>
    <x v="0"/>
    <x v="0"/>
    <s v="USD"/>
    <n v="1440100976"/>
    <n v="1437508976"/>
    <b v="1"/>
    <x v="142"/>
    <b v="1"/>
    <s v="theater/plays"/>
    <n v="110"/>
    <n v="45.88"/>
    <x v="1"/>
    <x v="6"/>
    <x v="3223"/>
    <d v="2015-08-20T20:02:56"/>
    <x v="0"/>
  </r>
  <r>
    <n v="3224"/>
    <s v="AdA (Author directing Author)"/>
    <x v="3222"/>
    <x v="11"/>
    <n v="30610"/>
    <x v="0"/>
    <x v="0"/>
    <s v="USD"/>
    <n v="1484024400"/>
    <n v="1479932713"/>
    <b v="1"/>
    <x v="499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x v="3223"/>
    <x v="13"/>
    <n v="2047"/>
    <x v="0"/>
    <x v="0"/>
    <s v="USD"/>
    <n v="1464987600"/>
    <n v="1463145938"/>
    <b v="1"/>
    <x v="70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x v="3224"/>
    <x v="38"/>
    <n v="1250"/>
    <x v="0"/>
    <x v="1"/>
    <s v="GBP"/>
    <n v="1446213612"/>
    <n v="1443621612"/>
    <b v="1"/>
    <x v="64"/>
    <b v="1"/>
    <s v="theater/plays"/>
    <n v="104"/>
    <n v="59.52"/>
    <x v="1"/>
    <x v="6"/>
    <x v="3226"/>
    <d v="2015-10-30T14:00:12"/>
    <x v="0"/>
  </r>
  <r>
    <n v="3227"/>
    <s v="a colder water than here - VAULT 2017"/>
    <x v="3225"/>
    <x v="38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  <x v="2"/>
  </r>
  <r>
    <n v="3228"/>
    <s v="Hear Me Roar: A Season of Powerful Women"/>
    <x v="3226"/>
    <x v="39"/>
    <n v="7164"/>
    <x v="0"/>
    <x v="0"/>
    <s v="USD"/>
    <n v="1450328340"/>
    <n v="1447606884"/>
    <b v="1"/>
    <x v="77"/>
    <b v="1"/>
    <s v="theater/plays"/>
    <n v="102"/>
    <n v="193.62"/>
    <x v="1"/>
    <x v="6"/>
    <x v="3228"/>
    <d v="2015-12-17T04:59:00"/>
    <x v="0"/>
  </r>
  <r>
    <n v="3229"/>
    <s v="The Seagull Project Presents: The Three Sisters"/>
    <x v="3227"/>
    <x v="22"/>
    <n v="21573"/>
    <x v="0"/>
    <x v="0"/>
    <s v="USD"/>
    <n v="1416470398"/>
    <n v="1413874798"/>
    <b v="1"/>
    <x v="91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x v="3228"/>
    <x v="27"/>
    <n v="2857"/>
    <x v="0"/>
    <x v="0"/>
    <s v="USD"/>
    <n v="1412135940"/>
    <n v="1410840126"/>
    <b v="1"/>
    <x v="7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x v="3229"/>
    <x v="28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  <x v="2"/>
  </r>
  <r>
    <n v="3232"/>
    <s v="Honorable Men - Poor Yorick's Players 2016 Season"/>
    <x v="3230"/>
    <x v="28"/>
    <n v="1312"/>
    <x v="0"/>
    <x v="0"/>
    <s v="USD"/>
    <n v="1462334340"/>
    <n v="1459711917"/>
    <b v="1"/>
    <x v="55"/>
    <b v="1"/>
    <s v="theater/plays"/>
    <n v="131"/>
    <n v="50.46"/>
    <x v="1"/>
    <x v="6"/>
    <x v="3232"/>
    <d v="2016-05-04T03:59:00"/>
    <x v="2"/>
  </r>
  <r>
    <n v="3233"/>
    <s v="64 Squares"/>
    <x v="3231"/>
    <x v="10"/>
    <n v="5940"/>
    <x v="0"/>
    <x v="0"/>
    <s v="USD"/>
    <n v="1488482355"/>
    <n v="1485890355"/>
    <b v="0"/>
    <x v="42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x v="3232"/>
    <x v="23"/>
    <n v="4015.71"/>
    <x v="0"/>
    <x v="1"/>
    <s v="GBP"/>
    <n v="1485991860"/>
    <n v="1483124208"/>
    <b v="0"/>
    <x v="248"/>
    <b v="1"/>
    <s v="theater/plays"/>
    <n v="100"/>
    <n v="34.92"/>
    <x v="1"/>
    <x v="6"/>
    <x v="3234"/>
    <d v="2017-02-01T23:31:00"/>
    <x v="2"/>
  </r>
  <r>
    <n v="3235"/>
    <s v="Catapult OYL to the next levelâ€”in Edinburgh!"/>
    <x v="3233"/>
    <x v="36"/>
    <n v="15481"/>
    <x v="0"/>
    <x v="0"/>
    <s v="USD"/>
    <n v="1467361251"/>
    <n v="1464769251"/>
    <b v="1"/>
    <x v="331"/>
    <b v="1"/>
    <s v="theater/plays"/>
    <n v="103"/>
    <n v="85.53"/>
    <x v="1"/>
    <x v="6"/>
    <x v="3235"/>
    <d v="2016-07-01T08:20:51"/>
    <x v="2"/>
  </r>
  <r>
    <n v="3236"/>
    <s v="Sub-Basement World Premiere"/>
    <x v="3234"/>
    <x v="22"/>
    <n v="20120"/>
    <x v="0"/>
    <x v="0"/>
    <s v="USD"/>
    <n v="1482962433"/>
    <n v="1480370433"/>
    <b v="0"/>
    <x v="238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x v="3235"/>
    <x v="19"/>
    <n v="35275.64"/>
    <x v="0"/>
    <x v="0"/>
    <s v="USD"/>
    <n v="1443499140"/>
    <n v="1441452184"/>
    <b v="1"/>
    <x v="314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x v="3236"/>
    <x v="70"/>
    <n v="3145"/>
    <x v="0"/>
    <x v="1"/>
    <s v="GBP"/>
    <n v="1435752898"/>
    <n v="1433160898"/>
    <b v="1"/>
    <x v="1"/>
    <b v="1"/>
    <s v="theater/plays"/>
    <n v="112"/>
    <n v="39.81"/>
    <x v="1"/>
    <x v="6"/>
    <x v="3238"/>
    <d v="2015-07-01T12:14:58"/>
    <x v="0"/>
  </r>
  <r>
    <n v="3239"/>
    <s v="The Book's the Thing - Welcome to Hamlet's Library"/>
    <x v="3237"/>
    <x v="400"/>
    <n v="6208.98"/>
    <x v="0"/>
    <x v="1"/>
    <s v="GBP"/>
    <n v="1445817540"/>
    <n v="1443665293"/>
    <b v="1"/>
    <x v="201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x v="3238"/>
    <x v="9"/>
    <n v="3017"/>
    <x v="0"/>
    <x v="1"/>
    <s v="GBP"/>
    <n v="1487286000"/>
    <n v="1484843948"/>
    <b v="0"/>
    <x v="69"/>
    <b v="1"/>
    <s v="theater/plays"/>
    <n v="101"/>
    <n v="88.74"/>
    <x v="1"/>
    <x v="6"/>
    <x v="3240"/>
    <d v="2017-02-16T23:00:00"/>
    <x v="1"/>
  </r>
  <r>
    <n v="3241"/>
    <s v="THE SOPHOCLES PROJECT"/>
    <x v="3239"/>
    <x v="0"/>
    <n v="9801"/>
    <x v="0"/>
    <x v="0"/>
    <s v="USD"/>
    <n v="1413269940"/>
    <n v="1410421670"/>
    <b v="1"/>
    <x v="157"/>
    <b v="1"/>
    <s v="theater/plays"/>
    <n v="115"/>
    <n v="58.69"/>
    <x v="1"/>
    <x v="6"/>
    <x v="3241"/>
    <d v="2014-10-14T06:59:00"/>
    <x v="3"/>
  </r>
  <r>
    <n v="3242"/>
    <s v="First Day Off in a Long Time by Brian Finkelstein"/>
    <x v="3240"/>
    <x v="3"/>
    <n v="12730.42"/>
    <x v="0"/>
    <x v="0"/>
    <s v="USD"/>
    <n v="1411150092"/>
    <n v="1408558092"/>
    <b v="1"/>
    <x v="275"/>
    <b v="1"/>
    <s v="theater/plays"/>
    <n v="127"/>
    <n v="69.569999999999993"/>
    <x v="1"/>
    <x v="6"/>
    <x v="3242"/>
    <d v="2014-09-19T18:08:12"/>
    <x v="3"/>
  </r>
  <r>
    <n v="3243"/>
    <s v="THE INCREDIBLE FOX SISTERS"/>
    <x v="3241"/>
    <x v="6"/>
    <n v="8227"/>
    <x v="0"/>
    <x v="0"/>
    <s v="USD"/>
    <n v="1444348800"/>
    <n v="1442283562"/>
    <b v="1"/>
    <x v="26"/>
    <b v="1"/>
    <s v="theater/plays"/>
    <n v="103"/>
    <n v="115.87"/>
    <x v="1"/>
    <x v="6"/>
    <x v="3243"/>
    <d v="2015-10-09T00:00:00"/>
    <x v="0"/>
  </r>
  <r>
    <n v="3244"/>
    <s v="'Time Please'"/>
    <x v="3242"/>
    <x v="183"/>
    <n v="1647"/>
    <x v="0"/>
    <x v="1"/>
    <s v="GBP"/>
    <n v="1480613982"/>
    <n v="1478018382"/>
    <b v="0"/>
    <x v="50"/>
    <b v="1"/>
    <s v="theater/plays"/>
    <n v="103"/>
    <n v="23.87"/>
    <x v="1"/>
    <x v="6"/>
    <x v="3244"/>
    <d v="2016-12-01T17:39:42"/>
    <x v="2"/>
  </r>
  <r>
    <n v="3245"/>
    <s v="Roughly Speaking: Voices from The Soup Kitchen"/>
    <x v="3243"/>
    <x v="223"/>
    <n v="21904"/>
    <x v="0"/>
    <x v="0"/>
    <s v="USD"/>
    <n v="1434074400"/>
    <n v="1431354258"/>
    <b v="0"/>
    <x v="500"/>
    <b v="1"/>
    <s v="theater/plays"/>
    <n v="104"/>
    <n v="81.13"/>
    <x v="1"/>
    <x v="6"/>
    <x v="3245"/>
    <d v="2015-06-12T02:00:00"/>
    <x v="0"/>
  </r>
  <r>
    <n v="3246"/>
    <s v="The Gray Man"/>
    <x v="3244"/>
    <x v="3"/>
    <n v="11122"/>
    <x v="0"/>
    <x v="0"/>
    <s v="USD"/>
    <n v="1442030340"/>
    <n v="1439551200"/>
    <b v="1"/>
    <x v="189"/>
    <b v="1"/>
    <s v="theater/plays"/>
    <n v="111"/>
    <n v="57.63"/>
    <x v="1"/>
    <x v="6"/>
    <x v="3246"/>
    <d v="2015-09-12T03:59:00"/>
    <x v="0"/>
  </r>
  <r>
    <n v="3247"/>
    <s v="Open Letter Theatre presents 'Boys' by Ella Hickson"/>
    <x v="3245"/>
    <x v="30"/>
    <n v="2646.5"/>
    <x v="0"/>
    <x v="1"/>
    <s v="GBP"/>
    <n v="1436696712"/>
    <n v="1434104712"/>
    <b v="1"/>
    <x v="7"/>
    <b v="1"/>
    <s v="theater/plays"/>
    <n v="106"/>
    <n v="46.43"/>
    <x v="1"/>
    <x v="6"/>
    <x v="3247"/>
    <d v="2015-07-12T10:25:12"/>
    <x v="0"/>
  </r>
  <r>
    <n v="3248"/>
    <s v="Honest Accomplice Theatre 2015-16 Season"/>
    <x v="3246"/>
    <x v="14"/>
    <n v="12095"/>
    <x v="0"/>
    <x v="0"/>
    <s v="USD"/>
    <n v="1428178757"/>
    <n v="1425590357"/>
    <b v="1"/>
    <x v="452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x v="3247"/>
    <x v="62"/>
    <n v="5771"/>
    <x v="0"/>
    <x v="0"/>
    <s v="USD"/>
    <n v="1434822914"/>
    <n v="1432230914"/>
    <b v="1"/>
    <x v="106"/>
    <b v="1"/>
    <s v="theater/plays"/>
    <n v="105"/>
    <n v="65.58"/>
    <x v="1"/>
    <x v="6"/>
    <x v="3249"/>
    <d v="2015-06-20T17:55:14"/>
    <x v="0"/>
  </r>
  <r>
    <n v="3250"/>
    <s v="Bring Love's Labour's Lost to Minnesota"/>
    <x v="3248"/>
    <x v="31"/>
    <n v="25388"/>
    <x v="0"/>
    <x v="0"/>
    <s v="USD"/>
    <n v="1415213324"/>
    <n v="1412617724"/>
    <b v="1"/>
    <x v="496"/>
    <b v="1"/>
    <s v="theater/plays"/>
    <n v="102"/>
    <n v="119.19"/>
    <x v="1"/>
    <x v="6"/>
    <x v="3250"/>
    <d v="2014-11-05T18:48:44"/>
    <x v="3"/>
  </r>
  <r>
    <n v="3251"/>
    <s v="The Metronome Society"/>
    <x v="3249"/>
    <x v="15"/>
    <n v="1661"/>
    <x v="0"/>
    <x v="0"/>
    <s v="USD"/>
    <n v="1434907966"/>
    <n v="1432315966"/>
    <b v="1"/>
    <x v="9"/>
    <b v="1"/>
    <s v="theater/plays"/>
    <n v="111"/>
    <n v="83.05"/>
    <x v="1"/>
    <x v="6"/>
    <x v="3251"/>
    <d v="2015-06-21T17:32:46"/>
    <x v="0"/>
  </r>
  <r>
    <n v="3252"/>
    <s v="Modern Love"/>
    <x v="3250"/>
    <x v="268"/>
    <n v="2876"/>
    <x v="0"/>
    <x v="1"/>
    <s v="GBP"/>
    <n v="1473247240"/>
    <n v="1470655240"/>
    <b v="1"/>
    <x v="133"/>
    <b v="1"/>
    <s v="theater/plays"/>
    <n v="128"/>
    <n v="57.52"/>
    <x v="1"/>
    <x v="6"/>
    <x v="3252"/>
    <d v="2016-09-07T11:20:40"/>
    <x v="2"/>
  </r>
  <r>
    <n v="3253"/>
    <s v="EMPATHITRAX, a new play by Ana Nogueira"/>
    <x v="3251"/>
    <x v="22"/>
    <n v="20365"/>
    <x v="0"/>
    <x v="0"/>
    <s v="USD"/>
    <n v="1473306300"/>
    <n v="1471701028"/>
    <b v="1"/>
    <x v="248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x v="3252"/>
    <x v="93"/>
    <n v="13163.5"/>
    <x v="0"/>
    <x v="1"/>
    <s v="GBP"/>
    <n v="1427331809"/>
    <n v="1424743409"/>
    <b v="1"/>
    <x v="153"/>
    <b v="1"/>
    <s v="theater/plays"/>
    <n v="101"/>
    <n v="70.77"/>
    <x v="1"/>
    <x v="6"/>
    <x v="3254"/>
    <d v="2015-03-26T01:03:29"/>
    <x v="0"/>
  </r>
  <r>
    <n v="3255"/>
    <s v="Henry V"/>
    <x v="3253"/>
    <x v="43"/>
    <n v="525"/>
    <x v="0"/>
    <x v="1"/>
    <s v="GBP"/>
    <n v="1412706375"/>
    <n v="1410114375"/>
    <b v="1"/>
    <x v="59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x v="3254"/>
    <x v="3"/>
    <n v="12806"/>
    <x v="0"/>
    <x v="0"/>
    <s v="USD"/>
    <n v="1433995140"/>
    <n v="1432129577"/>
    <b v="1"/>
    <x v="282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x v="3255"/>
    <x v="13"/>
    <n v="2125.9899999999998"/>
    <x v="0"/>
    <x v="1"/>
    <s v="GBP"/>
    <n v="1487769952"/>
    <n v="1485177952"/>
    <b v="0"/>
    <x v="14"/>
    <b v="1"/>
    <s v="theater/plays"/>
    <n v="106"/>
    <n v="51.85"/>
    <x v="1"/>
    <x v="6"/>
    <x v="3257"/>
    <d v="2017-02-22T13:25:52"/>
    <x v="1"/>
  </r>
  <r>
    <n v="3258"/>
    <s v="Bluebirds by Joe Brondo"/>
    <x v="3256"/>
    <x v="39"/>
    <n v="7365"/>
    <x v="0"/>
    <x v="0"/>
    <s v="USD"/>
    <n v="1420751861"/>
    <n v="1418159861"/>
    <b v="1"/>
    <x v="11"/>
    <b v="1"/>
    <s v="theater/plays"/>
    <n v="105"/>
    <n v="98.2"/>
    <x v="1"/>
    <x v="6"/>
    <x v="3258"/>
    <d v="2015-01-08T21:17:41"/>
    <x v="3"/>
  </r>
  <r>
    <n v="3259"/>
    <s v="Laughter is Sacred Space 2.0"/>
    <x v="3257"/>
    <x v="165"/>
    <n v="24418.6"/>
    <x v="0"/>
    <x v="0"/>
    <s v="USD"/>
    <n v="1475294340"/>
    <n v="1472753745"/>
    <b v="1"/>
    <x v="174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x v="3258"/>
    <x v="10"/>
    <n v="5462"/>
    <x v="0"/>
    <x v="0"/>
    <s v="USD"/>
    <n v="1448903318"/>
    <n v="1445875718"/>
    <b v="1"/>
    <x v="196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x v="3259"/>
    <x v="126"/>
    <n v="3315"/>
    <x v="0"/>
    <x v="0"/>
    <s v="USD"/>
    <n v="1437067476"/>
    <n v="1434475476"/>
    <b v="1"/>
    <x v="72"/>
    <b v="1"/>
    <s v="theater/plays"/>
    <n v="100"/>
    <n v="67.650000000000006"/>
    <x v="1"/>
    <x v="6"/>
    <x v="3261"/>
    <d v="2015-07-16T17:24:36"/>
    <x v="0"/>
  </r>
  <r>
    <n v="3262"/>
    <s v="Prison Boxing: A New Play by Leah Joki"/>
    <x v="3260"/>
    <x v="401"/>
    <n v="12571"/>
    <x v="0"/>
    <x v="0"/>
    <s v="USD"/>
    <n v="1419220800"/>
    <n v="1416555262"/>
    <b v="1"/>
    <x v="179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x v="3261"/>
    <x v="30"/>
    <n v="2804.16"/>
    <x v="0"/>
    <x v="0"/>
    <s v="USD"/>
    <n v="1446238800"/>
    <n v="1444220588"/>
    <b v="1"/>
    <x v="32"/>
    <b v="1"/>
    <s v="theater/plays"/>
    <n v="112"/>
    <n v="41.24"/>
    <x v="1"/>
    <x v="6"/>
    <x v="3263"/>
    <d v="2015-10-30T21:00:00"/>
    <x v="0"/>
  </r>
  <r>
    <n v="3264"/>
    <s v="Kapow-i GoGo at The PIT"/>
    <x v="3262"/>
    <x v="30"/>
    <n v="2575"/>
    <x v="0"/>
    <x v="0"/>
    <s v="USD"/>
    <n v="1422482400"/>
    <n v="1421089938"/>
    <b v="1"/>
    <x v="72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x v="3263"/>
    <x v="200"/>
    <n v="4428"/>
    <x v="0"/>
    <x v="17"/>
    <s v="EUR"/>
    <n v="1449162000"/>
    <n v="1446570315"/>
    <b v="1"/>
    <x v="287"/>
    <b v="1"/>
    <s v="theater/plays"/>
    <n v="164"/>
    <n v="70.290000000000006"/>
    <x v="1"/>
    <x v="6"/>
    <x v="3265"/>
    <d v="2015-12-03T17:00:00"/>
    <x v="0"/>
  </r>
  <r>
    <n v="3266"/>
    <s v="Macbeth"/>
    <x v="3264"/>
    <x v="12"/>
    <n v="7877"/>
    <x v="0"/>
    <x v="0"/>
    <s v="USD"/>
    <n v="1434142800"/>
    <n v="1431435122"/>
    <b v="1"/>
    <x v="430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x v="3265"/>
    <x v="36"/>
    <n v="15315"/>
    <x v="0"/>
    <x v="0"/>
    <s v="USD"/>
    <n v="1437156660"/>
    <n v="1434564660"/>
    <b v="1"/>
    <x v="449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x v="3266"/>
    <x v="13"/>
    <n v="2560"/>
    <x v="0"/>
    <x v="0"/>
    <s v="USD"/>
    <n v="1472074928"/>
    <n v="1470692528"/>
    <b v="1"/>
    <x v="288"/>
    <b v="1"/>
    <s v="theater/plays"/>
    <n v="128"/>
    <n v="60.95"/>
    <x v="1"/>
    <x v="6"/>
    <x v="3268"/>
    <d v="2016-08-24T21:42:08"/>
    <x v="2"/>
  </r>
  <r>
    <n v="3269"/>
    <s v="Cicada Studios presents &quot;Miss Sarah&quot;"/>
    <x v="3267"/>
    <x v="6"/>
    <n v="8120"/>
    <x v="0"/>
    <x v="1"/>
    <s v="GBP"/>
    <n v="1434452400"/>
    <n v="1431509397"/>
    <b v="1"/>
    <x v="16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x v="3268"/>
    <x v="40"/>
    <n v="1830"/>
    <x v="0"/>
    <x v="1"/>
    <s v="GBP"/>
    <n v="1436705265"/>
    <n v="1434113265"/>
    <b v="1"/>
    <x v="209"/>
    <b v="1"/>
    <s v="theater/plays"/>
    <n v="102"/>
    <n v="61"/>
    <x v="1"/>
    <x v="6"/>
    <x v="3270"/>
    <d v="2015-07-12T12:47:45"/>
    <x v="0"/>
  </r>
  <r>
    <n v="3271"/>
    <s v="Saxon Court at Southwark Playhouse"/>
    <x v="3269"/>
    <x v="15"/>
    <n v="1950"/>
    <x v="0"/>
    <x v="1"/>
    <s v="GBP"/>
    <n v="1414927775"/>
    <n v="1412332175"/>
    <b v="1"/>
    <x v="13"/>
    <b v="1"/>
    <s v="theater/plays"/>
    <n v="130"/>
    <n v="38.24"/>
    <x v="1"/>
    <x v="6"/>
    <x v="3271"/>
    <d v="2014-11-02T11:29:35"/>
    <x v="3"/>
  </r>
  <r>
    <n v="3272"/>
    <s v="&quot;Next Stop&quot; - Adjusting to dating in NYC"/>
    <x v="3270"/>
    <x v="3"/>
    <n v="15443"/>
    <x v="0"/>
    <x v="0"/>
    <s v="USD"/>
    <n v="1446814809"/>
    <n v="1444219209"/>
    <b v="1"/>
    <x v="108"/>
    <b v="1"/>
    <s v="theater/plays"/>
    <n v="154"/>
    <n v="106.5"/>
    <x v="1"/>
    <x v="6"/>
    <x v="3272"/>
    <d v="2015-11-06T13:00:09"/>
    <x v="0"/>
  </r>
  <r>
    <n v="3273"/>
    <s v="Toscana, or What I Remember"/>
    <x v="3271"/>
    <x v="23"/>
    <n v="4296"/>
    <x v="0"/>
    <x v="0"/>
    <s v="USD"/>
    <n v="1473879600"/>
    <n v="1472498042"/>
    <b v="1"/>
    <x v="64"/>
    <b v="1"/>
    <s v="theater/plays"/>
    <n v="107"/>
    <n v="204.57"/>
    <x v="1"/>
    <x v="6"/>
    <x v="3273"/>
    <d v="2016-09-14T19:00:00"/>
    <x v="2"/>
  </r>
  <r>
    <n v="3274"/>
    <s v="Orpheus Descending by Tennessee Williams"/>
    <x v="3272"/>
    <x v="289"/>
    <n v="15705"/>
    <x v="0"/>
    <x v="0"/>
    <s v="USD"/>
    <n v="1458075600"/>
    <n v="1454259272"/>
    <b v="1"/>
    <x v="172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x v="3273"/>
    <x v="40"/>
    <n v="1805"/>
    <x v="0"/>
    <x v="0"/>
    <s v="USD"/>
    <n v="1423456200"/>
    <n v="1421183271"/>
    <b v="1"/>
    <x v="8"/>
    <b v="1"/>
    <s v="theater/plays"/>
    <n v="100"/>
    <n v="150.41999999999999"/>
    <x v="1"/>
    <x v="6"/>
    <x v="3275"/>
    <d v="2015-02-09T04:30:00"/>
    <x v="0"/>
  </r>
  <r>
    <n v="3276"/>
    <s v="We The Astronomers"/>
    <x v="3274"/>
    <x v="37"/>
    <n v="5258"/>
    <x v="0"/>
    <x v="5"/>
    <s v="CAD"/>
    <n v="1459483140"/>
    <n v="1456526879"/>
    <b v="1"/>
    <x v="61"/>
    <b v="1"/>
    <s v="theater/plays"/>
    <n v="117"/>
    <n v="52.58"/>
    <x v="1"/>
    <x v="6"/>
    <x v="3276"/>
    <d v="2016-04-01T03:59:00"/>
    <x v="2"/>
  </r>
  <r>
    <n v="3277"/>
    <s v="Go People does 'Almost, Maine'"/>
    <x v="3275"/>
    <x v="10"/>
    <n v="5430"/>
    <x v="0"/>
    <x v="1"/>
    <s v="GBP"/>
    <n v="1416331406"/>
    <n v="1413735806"/>
    <b v="1"/>
    <x v="61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x v="3276"/>
    <x v="30"/>
    <n v="2585"/>
    <x v="0"/>
    <x v="1"/>
    <s v="GBP"/>
    <n v="1433017303"/>
    <n v="1430425303"/>
    <b v="1"/>
    <x v="69"/>
    <b v="1"/>
    <s v="theater/plays"/>
    <n v="103"/>
    <n v="76.03"/>
    <x v="1"/>
    <x v="6"/>
    <x v="3278"/>
    <d v="2015-05-30T20:21:43"/>
    <x v="0"/>
  </r>
  <r>
    <n v="3279"/>
    <s v="Good People at The Hudson Guild Theatre"/>
    <x v="3277"/>
    <x v="238"/>
    <n v="6628"/>
    <x v="0"/>
    <x v="0"/>
    <s v="USD"/>
    <n v="1459474059"/>
    <n v="1456885659"/>
    <b v="0"/>
    <x v="287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x v="3278"/>
    <x v="13"/>
    <n v="2060"/>
    <x v="0"/>
    <x v="0"/>
    <s v="USD"/>
    <n v="1433134800"/>
    <n v="1430158198"/>
    <b v="0"/>
    <x v="209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x v="3279"/>
    <x v="10"/>
    <n v="6080"/>
    <x v="0"/>
    <x v="0"/>
    <s v="USD"/>
    <n v="1441153705"/>
    <n v="1438561705"/>
    <b v="0"/>
    <x v="5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x v="3280"/>
    <x v="310"/>
    <n v="31820.5"/>
    <x v="0"/>
    <x v="0"/>
    <s v="USD"/>
    <n v="1461904788"/>
    <n v="1458103188"/>
    <b v="0"/>
    <x v="186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x v="3281"/>
    <x v="134"/>
    <n v="838"/>
    <x v="0"/>
    <x v="1"/>
    <s v="GBP"/>
    <n v="1455138000"/>
    <n v="1452448298"/>
    <b v="0"/>
    <x v="5"/>
    <b v="1"/>
    <s v="theater/plays"/>
    <n v="105"/>
    <n v="17.829999999999998"/>
    <x v="1"/>
    <x v="6"/>
    <x v="3283"/>
    <d v="2016-02-10T21:00:00"/>
    <x v="2"/>
  </r>
  <r>
    <n v="3284"/>
    <s v="Help fund Black Enough!"/>
    <x v="3282"/>
    <x v="9"/>
    <n v="3048"/>
    <x v="0"/>
    <x v="0"/>
    <s v="USD"/>
    <n v="1454047140"/>
    <n v="1452546853"/>
    <b v="0"/>
    <x v="41"/>
    <b v="1"/>
    <s v="theater/plays"/>
    <n v="102"/>
    <n v="203.2"/>
    <x v="1"/>
    <x v="6"/>
    <x v="3284"/>
    <d v="2016-01-29T05:59:00"/>
    <x v="2"/>
  </r>
  <r>
    <n v="3285"/>
    <s v="By Morning"/>
    <x v="3283"/>
    <x v="402"/>
    <n v="5604"/>
    <x v="0"/>
    <x v="0"/>
    <s v="USD"/>
    <n v="1488258000"/>
    <n v="1485556626"/>
    <b v="0"/>
    <x v="75"/>
    <b v="1"/>
    <s v="theater/plays"/>
    <n v="112"/>
    <n v="69.19"/>
    <x v="1"/>
    <x v="6"/>
    <x v="3285"/>
    <d v="2017-02-28T05:00:00"/>
    <x v="1"/>
  </r>
  <r>
    <n v="3286"/>
    <s v="THE FALL - A New Play at FringeNYC!"/>
    <x v="3284"/>
    <x v="36"/>
    <n v="15265"/>
    <x v="0"/>
    <x v="0"/>
    <s v="USD"/>
    <n v="1471291782"/>
    <n v="1468699782"/>
    <b v="0"/>
    <x v="259"/>
    <b v="1"/>
    <s v="theater/plays"/>
    <n v="102"/>
    <n v="125.12"/>
    <x v="1"/>
    <x v="6"/>
    <x v="3286"/>
    <d v="2016-08-15T20:09:42"/>
    <x v="2"/>
  </r>
  <r>
    <n v="3287"/>
    <s v="Three Things: Stories About Life"/>
    <x v="3285"/>
    <x v="30"/>
    <n v="2500"/>
    <x v="0"/>
    <x v="5"/>
    <s v="CAD"/>
    <n v="1448733628"/>
    <n v="1446573628"/>
    <b v="0"/>
    <x v="69"/>
    <b v="1"/>
    <s v="theater/plays"/>
    <n v="100"/>
    <n v="73.53"/>
    <x v="1"/>
    <x v="6"/>
    <x v="3287"/>
    <d v="2015-11-28T18:00:28"/>
    <x v="0"/>
  </r>
  <r>
    <n v="3288"/>
    <s v="Cancer patient Anne Bartram's bucket list wish..."/>
    <x v="3286"/>
    <x v="3"/>
    <n v="10026.49"/>
    <x v="0"/>
    <x v="1"/>
    <s v="GBP"/>
    <n v="1466463600"/>
    <n v="1463337315"/>
    <b v="0"/>
    <x v="44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x v="3287"/>
    <x v="2"/>
    <n v="665.21"/>
    <x v="0"/>
    <x v="1"/>
    <s v="GBP"/>
    <n v="1487580602"/>
    <n v="1485161402"/>
    <b v="0"/>
    <x v="20"/>
    <b v="1"/>
    <s v="theater/plays"/>
    <n v="133"/>
    <n v="26.61"/>
    <x v="1"/>
    <x v="6"/>
    <x v="3289"/>
    <d v="2017-02-20T08:50:02"/>
    <x v="1"/>
  </r>
  <r>
    <n v="3290"/>
    <s v="Get JunkBox Theatre To Edinburgh Fringe!"/>
    <x v="3288"/>
    <x v="13"/>
    <n v="2424"/>
    <x v="0"/>
    <x v="1"/>
    <s v="GBP"/>
    <n v="1489234891"/>
    <n v="1486642891"/>
    <b v="0"/>
    <x v="250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x v="3289"/>
    <x v="2"/>
    <n v="570"/>
    <x v="0"/>
    <x v="0"/>
    <s v="USD"/>
    <n v="1442462340"/>
    <n v="1439743900"/>
    <b v="0"/>
    <x v="25"/>
    <b v="1"/>
    <s v="theater/plays"/>
    <n v="114"/>
    <n v="40.71"/>
    <x v="1"/>
    <x v="6"/>
    <x v="3291"/>
    <d v="2015-09-17T03:59:00"/>
    <x v="0"/>
  </r>
  <r>
    <n v="3292"/>
    <s v="Dick Whittington - our 2016 community pantomime!"/>
    <x v="3290"/>
    <x v="403"/>
    <n v="289"/>
    <x v="0"/>
    <x v="1"/>
    <s v="GBP"/>
    <n v="1449257348"/>
    <n v="1444069748"/>
    <b v="0"/>
    <x v="41"/>
    <b v="1"/>
    <s v="theater/plays"/>
    <n v="286"/>
    <n v="19.27"/>
    <x v="1"/>
    <x v="6"/>
    <x v="3292"/>
    <d v="2015-12-04T19:29:08"/>
    <x v="0"/>
  </r>
  <r>
    <n v="3293"/>
    <s v="Threefold Social Organism Theatre Project"/>
    <x v="3291"/>
    <x v="37"/>
    <n v="7670"/>
    <x v="0"/>
    <x v="4"/>
    <s v="NZD"/>
    <n v="1488622352"/>
    <n v="1486030352"/>
    <b v="0"/>
    <x v="110"/>
    <b v="1"/>
    <s v="theater/plays"/>
    <n v="170"/>
    <n v="84.29"/>
    <x v="1"/>
    <x v="6"/>
    <x v="3293"/>
    <d v="2017-03-04T10:12:32"/>
    <x v="1"/>
  </r>
  <r>
    <n v="3294"/>
    <s v="old man's Gift"/>
    <x v="3292"/>
    <x v="20"/>
    <n v="710"/>
    <x v="0"/>
    <x v="1"/>
    <s v="GBP"/>
    <n v="1434459554"/>
    <n v="1431867554"/>
    <b v="0"/>
    <x v="54"/>
    <b v="1"/>
    <s v="theater/plays"/>
    <n v="118"/>
    <n v="29.58"/>
    <x v="1"/>
    <x v="6"/>
    <x v="3294"/>
    <d v="2015-06-16T12:59:14"/>
    <x v="0"/>
  </r>
  <r>
    <n v="3295"/>
    <s v="The Divine Comedy Show"/>
    <x v="3293"/>
    <x v="176"/>
    <n v="720.01"/>
    <x v="0"/>
    <x v="1"/>
    <s v="GBP"/>
    <n v="1474886229"/>
    <n v="1472294229"/>
    <b v="0"/>
    <x v="74"/>
    <b v="1"/>
    <s v="theater/plays"/>
    <n v="103"/>
    <n v="26.67"/>
    <x v="1"/>
    <x v="6"/>
    <x v="3295"/>
    <d v="2016-09-26T10:37:09"/>
    <x v="2"/>
  </r>
  <r>
    <n v="3296"/>
    <s v="Alix in Wundergarten"/>
    <x v="3294"/>
    <x v="15"/>
    <n v="2161"/>
    <x v="0"/>
    <x v="1"/>
    <s v="GBP"/>
    <n v="1448229600"/>
    <n v="1446401372"/>
    <b v="0"/>
    <x v="5"/>
    <b v="1"/>
    <s v="theater/plays"/>
    <n v="144"/>
    <n v="45.98"/>
    <x v="1"/>
    <x v="6"/>
    <x v="3296"/>
    <d v="2015-11-22T22:00:00"/>
    <x v="0"/>
  </r>
  <r>
    <n v="3297"/>
    <s v="MY EYES WENT DARK"/>
    <x v="3295"/>
    <x v="62"/>
    <n v="5504"/>
    <x v="0"/>
    <x v="1"/>
    <s v="GBP"/>
    <n v="1438037940"/>
    <n v="1436380256"/>
    <b v="0"/>
    <x v="3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x v="3296"/>
    <x v="3"/>
    <n v="10173"/>
    <x v="0"/>
    <x v="0"/>
    <s v="USD"/>
    <n v="1442102400"/>
    <n v="1440370768"/>
    <b v="0"/>
    <x v="250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x v="3297"/>
    <x v="9"/>
    <n v="3486"/>
    <x v="0"/>
    <x v="0"/>
    <s v="USD"/>
    <n v="1444860063"/>
    <n v="1442268063"/>
    <b v="0"/>
    <x v="287"/>
    <b v="1"/>
    <s v="theater/plays"/>
    <n v="116"/>
    <n v="55.33"/>
    <x v="1"/>
    <x v="6"/>
    <x v="3299"/>
    <d v="2015-10-14T22:01:03"/>
    <x v="0"/>
  </r>
  <r>
    <n v="3300"/>
    <s v="MAX &amp; ELSA: NO MUSIC. NO CHILDREN."/>
    <x v="3298"/>
    <x v="9"/>
    <n v="4085"/>
    <x v="0"/>
    <x v="0"/>
    <s v="USD"/>
    <n v="1430329862"/>
    <n v="1428515462"/>
    <b v="0"/>
    <x v="106"/>
    <b v="1"/>
    <s v="theater/plays"/>
    <n v="136"/>
    <n v="46.42"/>
    <x v="1"/>
    <x v="6"/>
    <x v="3300"/>
    <d v="2015-04-29T17:51:02"/>
    <x v="0"/>
  </r>
  <r>
    <n v="3301"/>
    <s v="right left with heels: US Premiere at City Garage"/>
    <x v="3299"/>
    <x v="9"/>
    <n v="4004"/>
    <x v="0"/>
    <x v="0"/>
    <s v="USD"/>
    <n v="1470034740"/>
    <n v="1466185176"/>
    <b v="0"/>
    <x v="16"/>
    <b v="1"/>
    <s v="theater/plays"/>
    <n v="133"/>
    <n v="57.2"/>
    <x v="1"/>
    <x v="6"/>
    <x v="3301"/>
    <d v="2016-08-01T06:59:00"/>
    <x v="2"/>
  </r>
  <r>
    <n v="3302"/>
    <s v="El muro de BorÃ­s KiÃ©n"/>
    <x v="3300"/>
    <x v="33"/>
    <n v="8685"/>
    <x v="0"/>
    <x v="3"/>
    <s v="EUR"/>
    <n v="1481099176"/>
    <n v="1478507176"/>
    <b v="0"/>
    <x v="133"/>
    <b v="1"/>
    <s v="theater/plays"/>
    <n v="103"/>
    <n v="173.7"/>
    <x v="1"/>
    <x v="6"/>
    <x v="3302"/>
    <d v="2016-12-07T08:26:16"/>
    <x v="2"/>
  </r>
  <r>
    <n v="3303"/>
    <s v="VisiÃ³n Latino Theatre Company"/>
    <x v="3301"/>
    <x v="40"/>
    <n v="2086"/>
    <x v="0"/>
    <x v="0"/>
    <s v="USD"/>
    <n v="1427553484"/>
    <n v="1424533084"/>
    <b v="0"/>
    <x v="2"/>
    <b v="1"/>
    <s v="theater/plays"/>
    <n v="116"/>
    <n v="59.6"/>
    <x v="1"/>
    <x v="6"/>
    <x v="3303"/>
    <d v="2015-03-28T14:38:04"/>
    <x v="0"/>
  </r>
  <r>
    <n v="3304"/>
    <s v="I Can Ski Forever 3"/>
    <x v="3302"/>
    <x v="36"/>
    <n v="15677.5"/>
    <x v="0"/>
    <x v="0"/>
    <s v="USD"/>
    <n v="1482418752"/>
    <n v="1479826752"/>
    <b v="0"/>
    <x v="489"/>
    <b v="1"/>
    <s v="theater/plays"/>
    <n v="105"/>
    <n v="89.59"/>
    <x v="1"/>
    <x v="6"/>
    <x v="3304"/>
    <d v="2016-12-22T14:59:12"/>
    <x v="2"/>
  </r>
  <r>
    <n v="3305"/>
    <s v="The Judgment of Paris"/>
    <x v="3303"/>
    <x v="23"/>
    <n v="4081"/>
    <x v="0"/>
    <x v="0"/>
    <s v="USD"/>
    <n v="1438374748"/>
    <n v="1435782748"/>
    <b v="0"/>
    <x v="9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x v="3304"/>
    <x v="15"/>
    <n v="2630"/>
    <x v="0"/>
    <x v="0"/>
    <s v="USD"/>
    <n v="1465527600"/>
    <n v="1462252542"/>
    <b v="0"/>
    <x v="241"/>
    <b v="1"/>
    <s v="theater/plays"/>
    <n v="175"/>
    <n v="48.7"/>
    <x v="1"/>
    <x v="6"/>
    <x v="3306"/>
    <d v="2016-06-10T03:00:00"/>
    <x v="2"/>
  </r>
  <r>
    <n v="3307"/>
    <s v="The Respectful Prostitute"/>
    <x v="3305"/>
    <x v="28"/>
    <n v="1066.8"/>
    <x v="0"/>
    <x v="0"/>
    <s v="USD"/>
    <n v="1463275339"/>
    <n v="1460683339"/>
    <b v="0"/>
    <x v="9"/>
    <b v="1"/>
    <s v="theater/plays"/>
    <n v="107"/>
    <n v="53.34"/>
    <x v="1"/>
    <x v="6"/>
    <x v="3307"/>
    <d v="2016-05-15T01:22:19"/>
    <x v="2"/>
  </r>
  <r>
    <n v="3308"/>
    <s v="A Hand of Talons"/>
    <x v="3306"/>
    <x v="8"/>
    <n v="4280"/>
    <x v="0"/>
    <x v="0"/>
    <s v="USD"/>
    <n v="1460581365"/>
    <n v="1458766965"/>
    <b v="0"/>
    <x v="7"/>
    <b v="1"/>
    <s v="theater/plays"/>
    <n v="122"/>
    <n v="75.09"/>
    <x v="1"/>
    <x v="6"/>
    <x v="3308"/>
    <d v="2016-04-13T21:02:45"/>
    <x v="2"/>
  </r>
  <r>
    <n v="3309"/>
    <s v="Collision Course"/>
    <x v="3307"/>
    <x v="18"/>
    <n v="558"/>
    <x v="0"/>
    <x v="1"/>
    <s v="GBP"/>
    <n v="1476632178"/>
    <n v="1473953778"/>
    <b v="0"/>
    <x v="162"/>
    <b v="1"/>
    <s v="theater/plays"/>
    <n v="159"/>
    <n v="18"/>
    <x v="1"/>
    <x v="6"/>
    <x v="3309"/>
    <d v="2016-10-16T15:36:18"/>
    <x v="2"/>
  </r>
  <r>
    <n v="3310"/>
    <s v="The Island Boys: A New Play"/>
    <x v="3308"/>
    <x v="115"/>
    <n v="6505"/>
    <x v="0"/>
    <x v="0"/>
    <s v="USD"/>
    <n v="1444169825"/>
    <n v="1441577825"/>
    <b v="0"/>
    <x v="162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x v="3309"/>
    <x v="30"/>
    <n v="2746"/>
    <x v="0"/>
    <x v="0"/>
    <s v="USD"/>
    <n v="1445065210"/>
    <n v="1442473210"/>
    <b v="0"/>
    <x v="43"/>
    <b v="1"/>
    <s v="theater/plays"/>
    <n v="110"/>
    <n v="61.02"/>
    <x v="1"/>
    <x v="6"/>
    <x v="3311"/>
    <d v="2015-10-17T07:00:10"/>
    <x v="0"/>
  </r>
  <r>
    <n v="3312"/>
    <s v="Richard III"/>
    <x v="3310"/>
    <x v="30"/>
    <n v="2501"/>
    <x v="0"/>
    <x v="0"/>
    <s v="USD"/>
    <n v="1478901600"/>
    <n v="1477077946"/>
    <b v="0"/>
    <x v="14"/>
    <b v="1"/>
    <s v="theater/plays"/>
    <n v="100"/>
    <n v="61"/>
    <x v="1"/>
    <x v="6"/>
    <x v="3312"/>
    <d v="2016-11-11T22:00:00"/>
    <x v="2"/>
  </r>
  <r>
    <n v="3313"/>
    <s v="Melbin the Accidental"/>
    <x v="3311"/>
    <x v="13"/>
    <n v="2321"/>
    <x v="0"/>
    <x v="0"/>
    <s v="USD"/>
    <n v="1453856400"/>
    <n v="1452664317"/>
    <b v="0"/>
    <x v="60"/>
    <b v="1"/>
    <s v="theater/plays"/>
    <n v="116"/>
    <n v="80.03"/>
    <x v="1"/>
    <x v="6"/>
    <x v="3313"/>
    <d v="2016-01-27T01:00:00"/>
    <x v="2"/>
  </r>
  <r>
    <n v="3314"/>
    <s v="The White Bike"/>
    <x v="3312"/>
    <x v="134"/>
    <n v="1686"/>
    <x v="0"/>
    <x v="1"/>
    <s v="GBP"/>
    <n v="1431115500"/>
    <n v="1428733511"/>
    <b v="0"/>
    <x v="6"/>
    <b v="1"/>
    <s v="theater/plays"/>
    <n v="211"/>
    <n v="29.07"/>
    <x v="1"/>
    <x v="6"/>
    <x v="3314"/>
    <d v="2015-05-08T20:05:00"/>
    <x v="0"/>
  </r>
  <r>
    <n v="3315"/>
    <s v="Red and The Wolf: A Prospero Theatre Production"/>
    <x v="3313"/>
    <x v="23"/>
    <n v="4400"/>
    <x v="0"/>
    <x v="1"/>
    <s v="GBP"/>
    <n v="1462519041"/>
    <n v="1459927041"/>
    <b v="0"/>
    <x v="30"/>
    <b v="1"/>
    <s v="theater/plays"/>
    <n v="110"/>
    <n v="49.44"/>
    <x v="1"/>
    <x v="6"/>
    <x v="3315"/>
    <d v="2016-05-06T07:17:21"/>
    <x v="2"/>
  </r>
  <r>
    <n v="3316"/>
    <s v="LOVENESS, the play @FringeNYC 2014"/>
    <x v="3314"/>
    <x v="404"/>
    <n v="11747.18"/>
    <x v="0"/>
    <x v="0"/>
    <s v="USD"/>
    <n v="1407506040"/>
    <n v="1404680075"/>
    <b v="0"/>
    <x v="207"/>
    <b v="1"/>
    <s v="theater/plays"/>
    <n v="100"/>
    <n v="93.98"/>
    <x v="1"/>
    <x v="6"/>
    <x v="3316"/>
    <d v="2014-08-08T13:54:00"/>
    <x v="3"/>
  </r>
  <r>
    <n v="3317"/>
    <s v="Seven Minutes in Eternity"/>
    <x v="3315"/>
    <x v="405"/>
    <n v="1115"/>
    <x v="0"/>
    <x v="0"/>
    <s v="USD"/>
    <n v="1465347424"/>
    <n v="1462755424"/>
    <b v="0"/>
    <x v="59"/>
    <b v="1"/>
    <s v="theater/plays"/>
    <n v="106"/>
    <n v="61.94"/>
    <x v="1"/>
    <x v="6"/>
    <x v="3317"/>
    <d v="2016-06-08T00:57:04"/>
    <x v="2"/>
  </r>
  <r>
    <n v="3318"/>
    <s v="ROOMIES - Atlantic Canada Tour 2016-17"/>
    <x v="3316"/>
    <x v="13"/>
    <n v="2512"/>
    <x v="0"/>
    <x v="5"/>
    <s v="CAD"/>
    <n v="1460341800"/>
    <n v="1456902893"/>
    <b v="0"/>
    <x v="58"/>
    <b v="1"/>
    <s v="theater/plays"/>
    <n v="126"/>
    <n v="78.5"/>
    <x v="1"/>
    <x v="6"/>
    <x v="3318"/>
    <d v="2016-04-11T02:30:00"/>
    <x v="2"/>
  </r>
  <r>
    <n v="3319"/>
    <s v="Down the Rabbit Hole"/>
    <x v="3317"/>
    <x v="2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  <x v="3"/>
  </r>
  <r>
    <n v="3320"/>
    <s v="Mama Threw Me So High &amp; He Who Speaks"/>
    <x v="3318"/>
    <x v="30"/>
    <n v="2525"/>
    <x v="0"/>
    <x v="0"/>
    <s v="USD"/>
    <n v="1466557557"/>
    <n v="1463965557"/>
    <b v="0"/>
    <x v="44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x v="3319"/>
    <x v="2"/>
    <n v="537"/>
    <x v="0"/>
    <x v="0"/>
    <s v="USD"/>
    <n v="1413431940"/>
    <n v="1412216665"/>
    <b v="0"/>
    <x v="41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x v="3320"/>
    <x v="126"/>
    <n v="3350"/>
    <x v="0"/>
    <x v="0"/>
    <s v="USD"/>
    <n v="1466567700"/>
    <n v="1464653696"/>
    <b v="0"/>
    <x v="23"/>
    <b v="1"/>
    <s v="theater/plays"/>
    <n v="102"/>
    <n v="145.65"/>
    <x v="1"/>
    <x v="6"/>
    <x v="3322"/>
    <d v="2016-06-22T03:55:00"/>
    <x v="2"/>
  </r>
  <r>
    <n v="3323"/>
    <s v="Migrants' Theatre"/>
    <x v="3321"/>
    <x v="28"/>
    <n v="1259"/>
    <x v="0"/>
    <x v="1"/>
    <s v="GBP"/>
    <n v="1474793208"/>
    <n v="1472201208"/>
    <b v="0"/>
    <x v="72"/>
    <b v="1"/>
    <s v="theater/plays"/>
    <n v="126"/>
    <n v="25.69"/>
    <x v="1"/>
    <x v="6"/>
    <x v="3323"/>
    <d v="2016-09-25T08:46:48"/>
    <x v="2"/>
  </r>
  <r>
    <n v="3324"/>
    <s v="At Swim, Two Boys"/>
    <x v="3322"/>
    <x v="15"/>
    <n v="1525"/>
    <x v="0"/>
    <x v="17"/>
    <s v="EUR"/>
    <n v="1465135190"/>
    <n v="1463925590"/>
    <b v="0"/>
    <x v="73"/>
    <b v="1"/>
    <s v="theater/plays"/>
    <n v="102"/>
    <n v="152.5"/>
    <x v="1"/>
    <x v="6"/>
    <x v="3324"/>
    <d v="2016-06-05T13:59:50"/>
    <x v="2"/>
  </r>
  <r>
    <n v="3325"/>
    <s v="Infectious, love at the end of the 21st century!"/>
    <x v="3323"/>
    <x v="44"/>
    <n v="450"/>
    <x v="0"/>
    <x v="1"/>
    <s v="GBP"/>
    <n v="1428256277"/>
    <n v="1425235877"/>
    <b v="0"/>
    <x v="41"/>
    <b v="1"/>
    <s v="theater/plays"/>
    <n v="113"/>
    <n v="30"/>
    <x v="1"/>
    <x v="6"/>
    <x v="3325"/>
    <d v="2015-04-05T17:51:17"/>
    <x v="0"/>
  </r>
  <r>
    <n v="3326"/>
    <s v="Me? A Caregiver?"/>
    <x v="3324"/>
    <x v="6"/>
    <n v="8110"/>
    <x v="0"/>
    <x v="0"/>
    <s v="USD"/>
    <n v="1425830905"/>
    <n v="1423242505"/>
    <b v="0"/>
    <x v="7"/>
    <b v="1"/>
    <s v="theater/plays"/>
    <n v="101"/>
    <n v="142.28"/>
    <x v="1"/>
    <x v="6"/>
    <x v="3326"/>
    <d v="2015-03-08T16:08:25"/>
    <x v="0"/>
  </r>
  <r>
    <n v="3327"/>
    <s v="Itch + Scratch at Hackney Showroom"/>
    <x v="3325"/>
    <x v="134"/>
    <n v="810"/>
    <x v="0"/>
    <x v="1"/>
    <s v="GBP"/>
    <n v="1462697966"/>
    <n v="1460105966"/>
    <b v="0"/>
    <x v="51"/>
    <b v="1"/>
    <s v="theater/plays"/>
    <n v="101"/>
    <n v="24.55"/>
    <x v="1"/>
    <x v="6"/>
    <x v="3327"/>
    <d v="2016-05-08T08:59:26"/>
    <x v="2"/>
  </r>
  <r>
    <n v="3328"/>
    <s v="3 Days In Savannah Part II"/>
    <x v="3326"/>
    <x v="40"/>
    <n v="2635"/>
    <x v="0"/>
    <x v="0"/>
    <s v="USD"/>
    <n v="1404522000"/>
    <n v="1404308883"/>
    <b v="0"/>
    <x v="82"/>
    <b v="1"/>
    <s v="theater/plays"/>
    <n v="146"/>
    <n v="292.77999999999997"/>
    <x v="1"/>
    <x v="6"/>
    <x v="3328"/>
    <d v="2014-07-05T01:00:00"/>
    <x v="3"/>
  </r>
  <r>
    <n v="3329"/>
    <s v="Jestia and Raedon"/>
    <x v="3327"/>
    <x v="28"/>
    <n v="1168"/>
    <x v="0"/>
    <x v="1"/>
    <s v="GBP"/>
    <n v="1406502000"/>
    <n v="1405583108"/>
    <b v="0"/>
    <x v="55"/>
    <b v="1"/>
    <s v="theater/plays"/>
    <n v="117"/>
    <n v="44.92"/>
    <x v="1"/>
    <x v="6"/>
    <x v="3329"/>
    <d v="2014-07-27T23:00:00"/>
    <x v="3"/>
  </r>
  <r>
    <n v="3330"/>
    <s v="Tissue by Louise Page. A play about Breast Cancer."/>
    <x v="3328"/>
    <x v="15"/>
    <n v="1594"/>
    <x v="0"/>
    <x v="1"/>
    <s v="GBP"/>
    <n v="1427919468"/>
    <n v="1425331068"/>
    <b v="0"/>
    <x v="50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x v="3329"/>
    <x v="10"/>
    <n v="5226"/>
    <x v="0"/>
    <x v="0"/>
    <s v="USD"/>
    <n v="1444149886"/>
    <n v="1441125886"/>
    <b v="0"/>
    <x v="71"/>
    <b v="1"/>
    <s v="theater/plays"/>
    <n v="105"/>
    <n v="80.400000000000006"/>
    <x v="1"/>
    <x v="6"/>
    <x v="3331"/>
    <d v="2015-10-06T16:44:46"/>
    <x v="0"/>
  </r>
  <r>
    <n v="3332"/>
    <s v="Cortez"/>
    <x v="3330"/>
    <x v="12"/>
    <n v="6000"/>
    <x v="0"/>
    <x v="0"/>
    <s v="USD"/>
    <n v="1405802330"/>
    <n v="1403210330"/>
    <b v="0"/>
    <x v="1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x v="3331"/>
    <x v="8"/>
    <n v="3660"/>
    <x v="0"/>
    <x v="0"/>
    <s v="USD"/>
    <n v="1434384880"/>
    <n v="1432484080"/>
    <b v="0"/>
    <x v="112"/>
    <b v="1"/>
    <s v="theater/plays"/>
    <n v="105"/>
    <n v="32.97"/>
    <x v="1"/>
    <x v="6"/>
    <x v="3333"/>
    <d v="2015-06-15T16:14:40"/>
    <x v="0"/>
  </r>
  <r>
    <n v="3334"/>
    <s v="The Saltbox Theatre Collective Seed Money Project"/>
    <x v="3332"/>
    <x v="406"/>
    <n v="5366"/>
    <x v="0"/>
    <x v="0"/>
    <s v="USD"/>
    <n v="1438259422"/>
    <n v="1435667422"/>
    <b v="0"/>
    <x v="67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x v="3333"/>
    <x v="10"/>
    <n v="5016"/>
    <x v="0"/>
    <x v="1"/>
    <s v="GBP"/>
    <n v="1407106800"/>
    <n v="1404749446"/>
    <b v="0"/>
    <x v="287"/>
    <b v="1"/>
    <s v="theater/plays"/>
    <n v="100"/>
    <n v="79.62"/>
    <x v="1"/>
    <x v="6"/>
    <x v="3335"/>
    <d v="2014-08-03T23:00:00"/>
    <x v="3"/>
  </r>
  <r>
    <n v="3336"/>
    <s v="WILDE TALES"/>
    <x v="3334"/>
    <x v="49"/>
    <n v="250"/>
    <x v="0"/>
    <x v="1"/>
    <s v="GBP"/>
    <n v="1459845246"/>
    <n v="1457429646"/>
    <b v="0"/>
    <x v="82"/>
    <b v="1"/>
    <s v="theater/plays"/>
    <n v="100"/>
    <n v="27.78"/>
    <x v="1"/>
    <x v="6"/>
    <x v="3336"/>
    <d v="2016-04-05T08:34:06"/>
    <x v="2"/>
  </r>
  <r>
    <n v="3337"/>
    <s v="Das Ding - A Globetrotting Comedy"/>
    <x v="3335"/>
    <x v="30"/>
    <n v="2755"/>
    <x v="0"/>
    <x v="1"/>
    <s v="GBP"/>
    <n v="1412974800"/>
    <n v="1411109167"/>
    <b v="0"/>
    <x v="69"/>
    <b v="1"/>
    <s v="theater/plays"/>
    <n v="110"/>
    <n v="81.03"/>
    <x v="1"/>
    <x v="6"/>
    <x v="3337"/>
    <d v="2014-10-10T21:00:00"/>
    <x v="3"/>
  </r>
  <r>
    <n v="3338"/>
    <s v="The Last Days of Judas Iscariot"/>
    <x v="3336"/>
    <x v="36"/>
    <n v="15327"/>
    <x v="0"/>
    <x v="0"/>
    <s v="USD"/>
    <n v="1487944080"/>
    <n v="1486129680"/>
    <b v="0"/>
    <x v="300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x v="3337"/>
    <x v="6"/>
    <n v="8348"/>
    <x v="0"/>
    <x v="0"/>
    <s v="USD"/>
    <n v="1469721518"/>
    <n v="1467129518"/>
    <b v="0"/>
    <x v="5"/>
    <b v="1"/>
    <s v="theater/plays"/>
    <n v="104"/>
    <n v="177.62"/>
    <x v="1"/>
    <x v="6"/>
    <x v="3339"/>
    <d v="2016-07-28T15:58:38"/>
    <x v="2"/>
  </r>
  <r>
    <n v="3340"/>
    <s v="King Lear"/>
    <x v="3338"/>
    <x v="9"/>
    <n v="4145"/>
    <x v="0"/>
    <x v="0"/>
    <s v="USD"/>
    <n v="1481066554"/>
    <n v="1478906554"/>
    <b v="0"/>
    <x v="44"/>
    <b v="1"/>
    <s v="theater/plays"/>
    <n v="138"/>
    <n v="109.08"/>
    <x v="1"/>
    <x v="6"/>
    <x v="3340"/>
    <d v="2016-12-06T23:22:34"/>
    <x v="2"/>
  </r>
  <r>
    <n v="3341"/>
    <s v="Today I Live"/>
    <x v="3339"/>
    <x v="295"/>
    <n v="3350"/>
    <x v="0"/>
    <x v="1"/>
    <s v="GBP"/>
    <n v="1465750800"/>
    <n v="1463771421"/>
    <b v="0"/>
    <x v="33"/>
    <b v="1"/>
    <s v="theater/plays"/>
    <n v="100"/>
    <n v="119.64"/>
    <x v="1"/>
    <x v="6"/>
    <x v="3341"/>
    <d v="2016-06-12T17:00:00"/>
    <x v="2"/>
  </r>
  <r>
    <n v="3342"/>
    <s v="Uprising Theatre Company's First Production"/>
    <x v="3340"/>
    <x v="12"/>
    <n v="6100"/>
    <x v="0"/>
    <x v="0"/>
    <s v="USD"/>
    <n v="1427864340"/>
    <n v="1425020810"/>
    <b v="0"/>
    <x v="76"/>
    <b v="1"/>
    <s v="theater/plays"/>
    <n v="102"/>
    <n v="78.209999999999994"/>
    <x v="1"/>
    <x v="6"/>
    <x v="3342"/>
    <d v="2015-04-01T04:59:00"/>
    <x v="0"/>
  </r>
  <r>
    <n v="3343"/>
    <s v="The Girl Who Touched the Stars"/>
    <x v="3341"/>
    <x v="176"/>
    <n v="1200"/>
    <x v="0"/>
    <x v="1"/>
    <s v="GBP"/>
    <n v="1460553480"/>
    <n v="1458770384"/>
    <b v="0"/>
    <x v="23"/>
    <b v="1"/>
    <s v="theater/plays"/>
    <n v="171"/>
    <n v="52.17"/>
    <x v="1"/>
    <x v="6"/>
    <x v="3343"/>
    <d v="2016-04-13T13:18:00"/>
    <x v="2"/>
  </r>
  <r>
    <n v="3344"/>
    <s v="The Other Group Theatre"/>
    <x v="3342"/>
    <x v="37"/>
    <n v="4565"/>
    <x v="0"/>
    <x v="0"/>
    <s v="USD"/>
    <n v="1409374093"/>
    <n v="1406782093"/>
    <b v="0"/>
    <x v="244"/>
    <b v="1"/>
    <s v="theater/plays"/>
    <n v="101"/>
    <n v="114.13"/>
    <x v="1"/>
    <x v="6"/>
    <x v="3344"/>
    <d v="2014-08-30T04:48:13"/>
    <x v="3"/>
  </r>
  <r>
    <n v="3345"/>
    <s v="Ultramarine Girl: A Cup Full of Courage"/>
    <x v="3343"/>
    <x v="2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  <x v="0"/>
  </r>
  <r>
    <n v="3346"/>
    <s v="Shakespearean Youth Theatre (SYT) - The Tempest"/>
    <x v="3344"/>
    <x v="15"/>
    <n v="1650"/>
    <x v="0"/>
    <x v="0"/>
    <s v="USD"/>
    <n v="1424910910"/>
    <n v="1424306110"/>
    <b v="0"/>
    <x v="59"/>
    <b v="1"/>
    <s v="theater/plays"/>
    <n v="110"/>
    <n v="91.67"/>
    <x v="1"/>
    <x v="6"/>
    <x v="3346"/>
    <d v="2015-02-26T00:35:10"/>
    <x v="0"/>
  </r>
  <r>
    <n v="3347"/>
    <s v="Sea Life by Lucy Catherine at The Hope Theatre"/>
    <x v="3345"/>
    <x v="13"/>
    <n v="2389"/>
    <x v="0"/>
    <x v="1"/>
    <s v="GBP"/>
    <n v="1462741200"/>
    <n v="1461503654"/>
    <b v="0"/>
    <x v="19"/>
    <b v="1"/>
    <s v="theater/plays"/>
    <n v="119"/>
    <n v="108.59"/>
    <x v="1"/>
    <x v="6"/>
    <x v="3347"/>
    <d v="2016-05-08T21:00:00"/>
    <x v="2"/>
  </r>
  <r>
    <n v="3348"/>
    <s v="Macbeth"/>
    <x v="3346"/>
    <x v="62"/>
    <n v="5516"/>
    <x v="0"/>
    <x v="0"/>
    <s v="USD"/>
    <n v="1461988740"/>
    <n v="1459949080"/>
    <b v="0"/>
    <x v="1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x v="3347"/>
    <x v="28"/>
    <n v="1534"/>
    <x v="0"/>
    <x v="0"/>
    <s v="USD"/>
    <n v="1465837200"/>
    <n v="1463971172"/>
    <b v="0"/>
    <x v="25"/>
    <b v="1"/>
    <s v="theater/plays"/>
    <n v="153"/>
    <n v="109.57"/>
    <x v="1"/>
    <x v="6"/>
    <x v="3349"/>
    <d v="2016-06-13T17:00:00"/>
    <x v="2"/>
  </r>
  <r>
    <n v="3350"/>
    <s v="Visions"/>
    <x v="3348"/>
    <x v="8"/>
    <n v="3655"/>
    <x v="0"/>
    <x v="19"/>
    <s v="EUR"/>
    <n v="1448838000"/>
    <n v="1445791811"/>
    <b v="0"/>
    <x v="13"/>
    <b v="1"/>
    <s v="theater/plays"/>
    <n v="104"/>
    <n v="71.67"/>
    <x v="1"/>
    <x v="6"/>
    <x v="3350"/>
    <d v="2015-11-29T23:00:00"/>
    <x v="0"/>
  </r>
  <r>
    <n v="3351"/>
    <s v="Action To The Word's DRACULA"/>
    <x v="3349"/>
    <x v="10"/>
    <n v="5055"/>
    <x v="0"/>
    <x v="1"/>
    <s v="GBP"/>
    <n v="1406113200"/>
    <n v="1402910965"/>
    <b v="0"/>
    <x v="241"/>
    <b v="1"/>
    <s v="theater/plays"/>
    <n v="101"/>
    <n v="93.61"/>
    <x v="1"/>
    <x v="6"/>
    <x v="3351"/>
    <d v="2014-07-23T11:00:00"/>
    <x v="3"/>
  </r>
  <r>
    <n v="3352"/>
    <s v="Brief Hiatus: Little Deaths 2016"/>
    <x v="3350"/>
    <x v="10"/>
    <n v="5376"/>
    <x v="0"/>
    <x v="1"/>
    <s v="GBP"/>
    <n v="1467414000"/>
    <n v="1462492178"/>
    <b v="0"/>
    <x v="16"/>
    <b v="1"/>
    <s v="theater/plays"/>
    <n v="108"/>
    <n v="76.8"/>
    <x v="1"/>
    <x v="6"/>
    <x v="3352"/>
    <d v="2016-07-01T23:00:00"/>
    <x v="2"/>
  </r>
  <r>
    <n v="3353"/>
    <s v="Nude: A play by Paul Hewitt"/>
    <x v="3351"/>
    <x v="2"/>
    <n v="1575"/>
    <x v="0"/>
    <x v="1"/>
    <s v="GBP"/>
    <n v="1462230000"/>
    <n v="1461061350"/>
    <b v="0"/>
    <x v="3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x v="3352"/>
    <x v="9"/>
    <n v="3058"/>
    <x v="0"/>
    <x v="0"/>
    <s v="USD"/>
    <n v="1446091260"/>
    <n v="1443029206"/>
    <b v="0"/>
    <x v="165"/>
    <b v="1"/>
    <s v="theater/plays"/>
    <n v="102"/>
    <n v="55.6"/>
    <x v="1"/>
    <x v="6"/>
    <x v="3354"/>
    <d v="2015-10-29T04:01:00"/>
    <x v="0"/>
  </r>
  <r>
    <n v="3355"/>
    <s v="Jelly Beans at Theatre503"/>
    <x v="3353"/>
    <x v="257"/>
    <n v="2210"/>
    <x v="0"/>
    <x v="1"/>
    <s v="GBP"/>
    <n v="1462879020"/>
    <n v="1461941527"/>
    <b v="0"/>
    <x v="41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x v="3354"/>
    <x v="15"/>
    <n v="1521"/>
    <x v="0"/>
    <x v="1"/>
    <s v="GBP"/>
    <n v="1468611272"/>
    <n v="1466019272"/>
    <b v="0"/>
    <x v="74"/>
    <b v="1"/>
    <s v="theater/plays"/>
    <n v="101"/>
    <n v="56.33"/>
    <x v="1"/>
    <x v="6"/>
    <x v="3356"/>
    <d v="2016-07-15T19:34:32"/>
    <x v="2"/>
  </r>
  <r>
    <n v="3357"/>
    <s v="Poleroid Theatre Present : FREE FALL by Vinay Patel"/>
    <x v="3355"/>
    <x v="13"/>
    <n v="2020"/>
    <x v="0"/>
    <x v="1"/>
    <s v="GBP"/>
    <n v="1406887310"/>
    <n v="1404295310"/>
    <b v="0"/>
    <x v="64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x v="3356"/>
    <x v="3"/>
    <n v="10299"/>
    <x v="0"/>
    <x v="0"/>
    <s v="USD"/>
    <n v="1416385679"/>
    <n v="1413790079"/>
    <b v="0"/>
    <x v="372"/>
    <b v="1"/>
    <s v="theater/plays"/>
    <n v="103"/>
    <n v="63.57"/>
    <x v="1"/>
    <x v="6"/>
    <x v="3358"/>
    <d v="2014-11-19T08:27:59"/>
    <x v="3"/>
  </r>
  <r>
    <n v="3359"/>
    <s v="BEIRUT, LADY OF LEBANON"/>
    <x v="3357"/>
    <x v="23"/>
    <n v="4250"/>
    <x v="0"/>
    <x v="0"/>
    <s v="USD"/>
    <n v="1487985734"/>
    <n v="1484097734"/>
    <b v="0"/>
    <x v="23"/>
    <b v="1"/>
    <s v="theater/plays"/>
    <n v="106"/>
    <n v="184.78"/>
    <x v="1"/>
    <x v="6"/>
    <x v="3359"/>
    <d v="2017-02-25T01:22:14"/>
    <x v="1"/>
  </r>
  <r>
    <n v="3360"/>
    <s v="Pretty Butch"/>
    <x v="3358"/>
    <x v="7"/>
    <n v="9124"/>
    <x v="0"/>
    <x v="20"/>
    <s v="SGD"/>
    <n v="1481731140"/>
    <n v="1479866343"/>
    <b v="0"/>
    <x v="250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x v="3359"/>
    <x v="10"/>
    <n v="5673"/>
    <x v="0"/>
    <x v="0"/>
    <s v="USD"/>
    <n v="1409587140"/>
    <n v="1408062990"/>
    <b v="0"/>
    <x v="32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x v="3360"/>
    <x v="2"/>
    <n v="1090"/>
    <x v="0"/>
    <x v="0"/>
    <s v="USD"/>
    <n v="1425704100"/>
    <n v="1424484717"/>
    <b v="0"/>
    <x v="9"/>
    <b v="1"/>
    <s v="theater/plays"/>
    <n v="218"/>
    <n v="54.5"/>
    <x v="1"/>
    <x v="6"/>
    <x v="3362"/>
    <d v="2015-03-07T04:55:00"/>
    <x v="0"/>
  </r>
  <r>
    <n v="3363"/>
    <s v="Making the Move--Edinburgh Fringe 2014"/>
    <x v="3361"/>
    <x v="407"/>
    <n v="7860"/>
    <x v="0"/>
    <x v="0"/>
    <s v="USD"/>
    <n v="1408464000"/>
    <n v="1406831445"/>
    <b v="0"/>
    <x v="55"/>
    <b v="1"/>
    <s v="theater/plays"/>
    <n v="101"/>
    <n v="302.31"/>
    <x v="1"/>
    <x v="6"/>
    <x v="3363"/>
    <d v="2014-08-19T16:00:00"/>
    <x v="3"/>
  </r>
  <r>
    <n v="3364"/>
    <s v="Cancel The Sunshine"/>
    <x v="3362"/>
    <x v="9"/>
    <n v="3178"/>
    <x v="0"/>
    <x v="1"/>
    <s v="GBP"/>
    <n v="1458075600"/>
    <n v="1456183649"/>
    <b v="0"/>
    <x v="250"/>
    <b v="1"/>
    <s v="theater/plays"/>
    <n v="106"/>
    <n v="44.14"/>
    <x v="1"/>
    <x v="6"/>
    <x v="3364"/>
    <d v="2016-03-15T21:00:00"/>
    <x v="2"/>
  </r>
  <r>
    <n v="3365"/>
    <s v="From the Pulpit to the Runway"/>
    <x v="3363"/>
    <x v="30"/>
    <n v="2600"/>
    <x v="0"/>
    <x v="0"/>
    <s v="USD"/>
    <n v="1449973592"/>
    <n v="1447381592"/>
    <b v="0"/>
    <x v="83"/>
    <b v="1"/>
    <s v="theater/plays"/>
    <n v="104"/>
    <n v="866.67"/>
    <x v="1"/>
    <x v="6"/>
    <x v="3365"/>
    <d v="2015-12-13T02:26:32"/>
    <x v="0"/>
  </r>
  <r>
    <n v="3366"/>
    <s v="Montclair Shakespeare Series"/>
    <x v="3364"/>
    <x v="2"/>
    <n v="1105"/>
    <x v="0"/>
    <x v="0"/>
    <s v="USD"/>
    <n v="1431481037"/>
    <n v="1428889037"/>
    <b v="0"/>
    <x v="59"/>
    <b v="1"/>
    <s v="theater/plays"/>
    <n v="221"/>
    <n v="61.39"/>
    <x v="1"/>
    <x v="6"/>
    <x v="3366"/>
    <d v="2015-05-13T01:37:17"/>
    <x v="0"/>
  </r>
  <r>
    <n v="3367"/>
    <s v="Only Forever at The Hope Theatre"/>
    <x v="3365"/>
    <x v="47"/>
    <n v="890"/>
    <x v="0"/>
    <x v="1"/>
    <s v="GBP"/>
    <n v="1438467894"/>
    <n v="1436307894"/>
    <b v="0"/>
    <x v="209"/>
    <b v="1"/>
    <s v="theater/plays"/>
    <n v="119"/>
    <n v="29.67"/>
    <x v="1"/>
    <x v="6"/>
    <x v="3367"/>
    <d v="2015-08-01T22:24:54"/>
    <x v="0"/>
  </r>
  <r>
    <n v="3368"/>
    <s v="Peter Pan by J.M. Barrie @ Open Space Arts"/>
    <x v="3366"/>
    <x v="28"/>
    <n v="1046"/>
    <x v="0"/>
    <x v="0"/>
    <s v="USD"/>
    <n v="1420088400"/>
    <n v="1416977259"/>
    <b v="0"/>
    <x v="23"/>
    <b v="1"/>
    <s v="theater/plays"/>
    <n v="105"/>
    <n v="45.48"/>
    <x v="1"/>
    <x v="6"/>
    <x v="3368"/>
    <d v="2015-01-01T05:00:00"/>
    <x v="3"/>
  </r>
  <r>
    <n v="3369"/>
    <s v="The Collector, a play by Daniel Wade"/>
    <x v="3367"/>
    <x v="10"/>
    <n v="5195"/>
    <x v="0"/>
    <x v="17"/>
    <s v="EUR"/>
    <n v="1484441980"/>
    <n v="1479257980"/>
    <b v="0"/>
    <x v="241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x v="3368"/>
    <x v="15"/>
    <n v="1766"/>
    <x v="0"/>
    <x v="0"/>
    <s v="USD"/>
    <n v="1481961600"/>
    <n v="1479283285"/>
    <b v="0"/>
    <x v="55"/>
    <b v="1"/>
    <s v="theater/plays"/>
    <n v="118"/>
    <n v="67.92"/>
    <x v="1"/>
    <x v="6"/>
    <x v="3370"/>
    <d v="2016-12-17T08:00:00"/>
    <x v="2"/>
  </r>
  <r>
    <n v="3371"/>
    <s v="Red Planet (or One Way Ticket) Staged Reading"/>
    <x v="3369"/>
    <x v="48"/>
    <n v="277"/>
    <x v="0"/>
    <x v="0"/>
    <s v="USD"/>
    <n v="1449089965"/>
    <n v="1446670765"/>
    <b v="0"/>
    <x v="82"/>
    <b v="1"/>
    <s v="theater/plays"/>
    <n v="139"/>
    <n v="30.78"/>
    <x v="1"/>
    <x v="6"/>
    <x v="3371"/>
    <d v="2015-12-02T20:59:25"/>
    <x v="0"/>
  </r>
  <r>
    <n v="3372"/>
    <s v="All the Best, Jack"/>
    <x v="3370"/>
    <x v="28"/>
    <n v="1035"/>
    <x v="0"/>
    <x v="0"/>
    <s v="USD"/>
    <n v="1408942740"/>
    <n v="1407157756"/>
    <b v="0"/>
    <x v="74"/>
    <b v="1"/>
    <s v="theater/plays"/>
    <n v="104"/>
    <n v="38.33"/>
    <x v="1"/>
    <x v="6"/>
    <x v="3372"/>
    <d v="2014-08-25T04:59:00"/>
    <x v="3"/>
  </r>
  <r>
    <n v="3373"/>
    <s v="The Rules: Sex, Lies &amp; Serial Killers"/>
    <x v="3371"/>
    <x v="13"/>
    <n v="2005"/>
    <x v="0"/>
    <x v="1"/>
    <s v="GBP"/>
    <n v="1437235200"/>
    <n v="1435177840"/>
    <b v="0"/>
    <x v="209"/>
    <b v="1"/>
    <s v="theater/plays"/>
    <n v="100"/>
    <n v="66.83"/>
    <x v="1"/>
    <x v="6"/>
    <x v="3373"/>
    <d v="2015-07-18T16:00:00"/>
    <x v="0"/>
  </r>
  <r>
    <n v="3374"/>
    <s v="HELP BUILD &quot;THE CASTLE&quot;"/>
    <x v="3372"/>
    <x v="8"/>
    <n v="3730"/>
    <x v="0"/>
    <x v="5"/>
    <s v="CAD"/>
    <n v="1446053616"/>
    <n v="1443461616"/>
    <b v="0"/>
    <x v="47"/>
    <b v="1"/>
    <s v="theater/plays"/>
    <n v="107"/>
    <n v="71.73"/>
    <x v="1"/>
    <x v="6"/>
    <x v="3374"/>
    <d v="2015-10-28T17:33:36"/>
    <x v="0"/>
  </r>
  <r>
    <n v="3375"/>
    <s v="The Frida Kahlo of Penge West"/>
    <x v="3373"/>
    <x v="9"/>
    <n v="3000"/>
    <x v="0"/>
    <x v="1"/>
    <s v="GBP"/>
    <n v="1400423973"/>
    <n v="1399387173"/>
    <b v="0"/>
    <x v="57"/>
    <b v="1"/>
    <s v="theater/plays"/>
    <n v="100"/>
    <n v="176.47"/>
    <x v="1"/>
    <x v="6"/>
    <x v="3375"/>
    <d v="2014-05-18T14:39:33"/>
    <x v="3"/>
  </r>
  <r>
    <n v="3376"/>
    <s v="The Tutors"/>
    <x v="3374"/>
    <x v="6"/>
    <n v="8001"/>
    <x v="0"/>
    <x v="0"/>
    <s v="USD"/>
    <n v="1429976994"/>
    <n v="1424796594"/>
    <b v="0"/>
    <x v="10"/>
    <b v="1"/>
    <s v="theater/plays"/>
    <n v="100"/>
    <n v="421.11"/>
    <x v="1"/>
    <x v="6"/>
    <x v="3376"/>
    <d v="2015-04-25T15:49:54"/>
    <x v="0"/>
  </r>
  <r>
    <n v="3377"/>
    <s v="To Kill a Machine"/>
    <x v="3375"/>
    <x v="6"/>
    <n v="8084"/>
    <x v="0"/>
    <x v="1"/>
    <s v="GBP"/>
    <n v="1426870560"/>
    <n v="1424280899"/>
    <b v="0"/>
    <x v="99"/>
    <b v="1"/>
    <s v="theater/plays"/>
    <n v="101"/>
    <n v="104.99"/>
    <x v="1"/>
    <x v="6"/>
    <x v="3377"/>
    <d v="2015-03-20T16:56:00"/>
    <x v="0"/>
  </r>
  <r>
    <n v="3378"/>
    <s v="Rose of June"/>
    <x v="3376"/>
    <x v="131"/>
    <n v="592"/>
    <x v="0"/>
    <x v="1"/>
    <s v="GBP"/>
    <n v="1409490480"/>
    <n v="1407400306"/>
    <b v="0"/>
    <x v="64"/>
    <b v="1"/>
    <s v="theater/plays"/>
    <n v="108"/>
    <n v="28.19"/>
    <x v="1"/>
    <x v="6"/>
    <x v="3378"/>
    <d v="2014-08-31T13:08:00"/>
    <x v="3"/>
  </r>
  <r>
    <n v="3379"/>
    <s v="The Promise"/>
    <x v="3377"/>
    <x v="13"/>
    <n v="2073"/>
    <x v="0"/>
    <x v="1"/>
    <s v="GBP"/>
    <n v="1440630000"/>
    <n v="1439122800"/>
    <b v="0"/>
    <x v="44"/>
    <b v="1"/>
    <s v="theater/plays"/>
    <n v="104"/>
    <n v="54.55"/>
    <x v="1"/>
    <x v="6"/>
    <x v="3379"/>
    <d v="2015-08-26T23:00:00"/>
    <x v="0"/>
  </r>
  <r>
    <n v="3380"/>
    <s v="A Hard Rain - New York Debut"/>
    <x v="3378"/>
    <x v="9"/>
    <n v="3133"/>
    <x v="0"/>
    <x v="0"/>
    <s v="USD"/>
    <n v="1417305178"/>
    <n v="1414277578"/>
    <b v="0"/>
    <x v="33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x v="3379"/>
    <x v="23"/>
    <n v="4090"/>
    <x v="0"/>
    <x v="0"/>
    <s v="USD"/>
    <n v="1426044383"/>
    <n v="1423455983"/>
    <b v="0"/>
    <x v="53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x v="3380"/>
    <x v="8"/>
    <n v="3526"/>
    <x v="0"/>
    <x v="1"/>
    <s v="GBP"/>
    <n v="1470092340"/>
    <n v="1467973256"/>
    <b v="0"/>
    <x v="67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x v="3381"/>
    <x v="257"/>
    <n v="1955"/>
    <x v="0"/>
    <x v="0"/>
    <s v="USD"/>
    <n v="1466707620"/>
    <n v="1464979620"/>
    <b v="0"/>
    <x v="209"/>
    <b v="1"/>
    <s v="theater/plays"/>
    <n v="112"/>
    <n v="65.17"/>
    <x v="1"/>
    <x v="6"/>
    <x v="3383"/>
    <d v="2016-06-23T18:47:00"/>
    <x v="2"/>
  </r>
  <r>
    <n v="3384"/>
    <s v="The Hat"/>
    <x v="3382"/>
    <x v="12"/>
    <n v="6000.66"/>
    <x v="0"/>
    <x v="0"/>
    <s v="USD"/>
    <n v="1448074800"/>
    <n v="1444874768"/>
    <b v="0"/>
    <x v="31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x v="3383"/>
    <x v="13"/>
    <n v="2000"/>
    <x v="0"/>
    <x v="0"/>
    <s v="USD"/>
    <n v="1418244552"/>
    <n v="1415652552"/>
    <b v="0"/>
    <x v="41"/>
    <b v="1"/>
    <s v="theater/plays"/>
    <n v="100"/>
    <n v="133.33000000000001"/>
    <x v="1"/>
    <x v="6"/>
    <x v="3385"/>
    <d v="2014-12-10T20:49:12"/>
    <x v="3"/>
  </r>
  <r>
    <n v="3386"/>
    <s v="Going To Market"/>
    <x v="3384"/>
    <x v="13"/>
    <n v="2100"/>
    <x v="0"/>
    <x v="0"/>
    <s v="USD"/>
    <n v="1417620506"/>
    <n v="1415028506"/>
    <b v="0"/>
    <x v="14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x v="3385"/>
    <x v="9"/>
    <n v="3506"/>
    <x v="0"/>
    <x v="0"/>
    <s v="USD"/>
    <n v="1418581088"/>
    <n v="1415125088"/>
    <b v="0"/>
    <x v="2"/>
    <b v="1"/>
    <s v="theater/plays"/>
    <n v="117"/>
    <n v="100.17"/>
    <x v="1"/>
    <x v="6"/>
    <x v="3387"/>
    <d v="2014-12-14T18:18:08"/>
    <x v="3"/>
  </r>
  <r>
    <n v="3388"/>
    <s v="ICONS"/>
    <x v="3386"/>
    <x v="15"/>
    <n v="1557"/>
    <x v="0"/>
    <x v="1"/>
    <s v="GBP"/>
    <n v="1434625441"/>
    <n v="1432033441"/>
    <b v="0"/>
    <x v="43"/>
    <b v="1"/>
    <s v="theater/plays"/>
    <n v="104"/>
    <n v="34.6"/>
    <x v="1"/>
    <x v="6"/>
    <x v="3388"/>
    <d v="2015-06-18T11:04:01"/>
    <x v="0"/>
  </r>
  <r>
    <n v="3389"/>
    <s v="Chimera Ensemble Productions Fund"/>
    <x v="3387"/>
    <x v="3"/>
    <n v="11450"/>
    <x v="0"/>
    <x v="0"/>
    <s v="USD"/>
    <n v="1464960682"/>
    <n v="1462368682"/>
    <b v="0"/>
    <x v="95"/>
    <b v="1"/>
    <s v="theater/plays"/>
    <n v="115"/>
    <n v="184.68"/>
    <x v="1"/>
    <x v="6"/>
    <x v="3389"/>
    <d v="2016-06-03T13:31:22"/>
    <x v="2"/>
  </r>
  <r>
    <n v="3390"/>
    <s v="Support 1140 Productions' 'Romeo Juliet'"/>
    <x v="3388"/>
    <x v="15"/>
    <n v="1536"/>
    <x v="0"/>
    <x v="0"/>
    <s v="USD"/>
    <n v="1405017345"/>
    <n v="1403721345"/>
    <b v="0"/>
    <x v="19"/>
    <b v="1"/>
    <s v="theater/plays"/>
    <n v="102"/>
    <n v="69.819999999999993"/>
    <x v="1"/>
    <x v="6"/>
    <x v="3390"/>
    <d v="2014-07-10T18:35:45"/>
    <x v="3"/>
  </r>
  <r>
    <n v="3391"/>
    <s v="TRAVELING needs a Reading"/>
    <x v="3389"/>
    <x v="2"/>
    <n v="1115"/>
    <x v="0"/>
    <x v="0"/>
    <s v="USD"/>
    <n v="1407536880"/>
    <n v="1404997548"/>
    <b v="0"/>
    <x v="59"/>
    <b v="1"/>
    <s v="theater/plays"/>
    <n v="223"/>
    <n v="61.94"/>
    <x v="1"/>
    <x v="6"/>
    <x v="3391"/>
    <d v="2014-08-08T22:28:00"/>
    <x v="3"/>
  </r>
  <r>
    <n v="3392"/>
    <s v="1 in 3"/>
    <x v="3390"/>
    <x v="2"/>
    <n v="500"/>
    <x v="0"/>
    <x v="1"/>
    <s v="GBP"/>
    <n v="1462565855"/>
    <n v="1458245855"/>
    <b v="0"/>
    <x v="8"/>
    <b v="1"/>
    <s v="theater/plays"/>
    <n v="100"/>
    <n v="41.67"/>
    <x v="1"/>
    <x v="6"/>
    <x v="3392"/>
    <d v="2016-05-06T20:17:35"/>
    <x v="2"/>
  </r>
  <r>
    <n v="3393"/>
    <s v="The Maltese Bodkin"/>
    <x v="3391"/>
    <x v="15"/>
    <n v="1587"/>
    <x v="0"/>
    <x v="0"/>
    <s v="USD"/>
    <n v="1415234760"/>
    <n v="1413065230"/>
    <b v="0"/>
    <x v="34"/>
    <b v="1"/>
    <s v="theater/plays"/>
    <n v="106"/>
    <n v="36.07"/>
    <x v="1"/>
    <x v="6"/>
    <x v="3393"/>
    <d v="2014-11-06T00:46:00"/>
    <x v="3"/>
  </r>
  <r>
    <n v="3394"/>
    <s v="Buffer: Edinburgh Fringe 2014"/>
    <x v="3392"/>
    <x v="131"/>
    <n v="783"/>
    <x v="0"/>
    <x v="1"/>
    <s v="GBP"/>
    <n v="1406470645"/>
    <n v="1403878645"/>
    <b v="0"/>
    <x v="74"/>
    <b v="1"/>
    <s v="theater/plays"/>
    <n v="142"/>
    <n v="29"/>
    <x v="1"/>
    <x v="6"/>
    <x v="3394"/>
    <d v="2014-07-27T14:17:25"/>
    <x v="3"/>
  </r>
  <r>
    <n v="3395"/>
    <s v="MIRAMAR"/>
    <x v="3393"/>
    <x v="2"/>
    <n v="920"/>
    <x v="0"/>
    <x v="1"/>
    <s v="GBP"/>
    <n v="1433009400"/>
    <n v="1431795944"/>
    <b v="0"/>
    <x v="44"/>
    <b v="1"/>
    <s v="theater/plays"/>
    <n v="184"/>
    <n v="24.21"/>
    <x v="1"/>
    <x v="6"/>
    <x v="3395"/>
    <d v="2015-05-30T18:10:00"/>
    <x v="0"/>
  </r>
  <r>
    <n v="3396"/>
    <s v="Rainbowtown"/>
    <x v="3394"/>
    <x v="15"/>
    <n v="1565"/>
    <x v="0"/>
    <x v="0"/>
    <s v="USD"/>
    <n v="1401595140"/>
    <n v="1399286589"/>
    <b v="0"/>
    <x v="33"/>
    <b v="1"/>
    <s v="theater/plays"/>
    <n v="104"/>
    <n v="55.89"/>
    <x v="1"/>
    <x v="6"/>
    <x v="3396"/>
    <d v="2014-06-01T03:59:00"/>
    <x v="3"/>
  </r>
  <r>
    <n v="3397"/>
    <s v="Waiting for Godot - Blue Sky Theatre &amp; Arts"/>
    <x v="3395"/>
    <x v="49"/>
    <n v="280"/>
    <x v="0"/>
    <x v="1"/>
    <s v="GBP"/>
    <n v="1455832800"/>
    <n v="1452338929"/>
    <b v="0"/>
    <x v="54"/>
    <b v="1"/>
    <s v="theater/plays"/>
    <n v="112"/>
    <n v="11.67"/>
    <x v="1"/>
    <x v="6"/>
    <x v="3397"/>
    <d v="2016-02-18T22:00:00"/>
    <x v="2"/>
  </r>
  <r>
    <n v="3398"/>
    <s v="Lord of the Flies - Syracuse University"/>
    <x v="3396"/>
    <x v="23"/>
    <n v="4443"/>
    <x v="0"/>
    <x v="0"/>
    <s v="USD"/>
    <n v="1416589200"/>
    <n v="1414605776"/>
    <b v="0"/>
    <x v="71"/>
    <b v="1"/>
    <s v="theater/plays"/>
    <n v="111"/>
    <n v="68.349999999999994"/>
    <x v="1"/>
    <x v="6"/>
    <x v="3398"/>
    <d v="2014-11-21T17:00:00"/>
    <x v="3"/>
  </r>
  <r>
    <n v="3399"/>
    <s v="Spinning Wheel Youth Takeover"/>
    <x v="3397"/>
    <x v="38"/>
    <n v="1245"/>
    <x v="0"/>
    <x v="1"/>
    <s v="GBP"/>
    <n v="1424556325"/>
    <n v="1421964325"/>
    <b v="0"/>
    <x v="67"/>
    <b v="1"/>
    <s v="theater/plays"/>
    <n v="104"/>
    <n v="27.07"/>
    <x v="1"/>
    <x v="6"/>
    <x v="3399"/>
    <d v="2015-02-21T22:05:25"/>
    <x v="0"/>
  </r>
  <r>
    <n v="3400"/>
    <s v="You, Me and That Guy"/>
    <x v="3398"/>
    <x v="3"/>
    <n v="10041"/>
    <x v="0"/>
    <x v="0"/>
    <s v="USD"/>
    <n v="1409266414"/>
    <n v="1405378414"/>
    <b v="0"/>
    <x v="268"/>
    <b v="1"/>
    <s v="theater/plays"/>
    <n v="100"/>
    <n v="118.13"/>
    <x v="1"/>
    <x v="6"/>
    <x v="3400"/>
    <d v="2014-08-28T22:53:34"/>
    <x v="3"/>
  </r>
  <r>
    <n v="3401"/>
    <s v="This is why we Live ... (Astonishment)"/>
    <x v="3399"/>
    <x v="193"/>
    <n v="2954"/>
    <x v="0"/>
    <x v="1"/>
    <s v="GBP"/>
    <n v="1438968146"/>
    <n v="1436376146"/>
    <b v="0"/>
    <x v="36"/>
    <b v="1"/>
    <s v="theater/plays"/>
    <n v="102"/>
    <n v="44.76"/>
    <x v="1"/>
    <x v="6"/>
    <x v="3401"/>
    <d v="2015-08-07T17:22:26"/>
    <x v="0"/>
  </r>
  <r>
    <n v="3402"/>
    <s v="Liberty Falls, 54321"/>
    <x v="3400"/>
    <x v="36"/>
    <n v="16465"/>
    <x v="0"/>
    <x v="0"/>
    <s v="USD"/>
    <n v="1447295460"/>
    <n v="1444747843"/>
    <b v="0"/>
    <x v="111"/>
    <b v="1"/>
    <s v="theater/plays"/>
    <n v="110"/>
    <n v="99.79"/>
    <x v="1"/>
    <x v="6"/>
    <x v="3402"/>
    <d v="2015-11-12T02:31:00"/>
    <x v="0"/>
  </r>
  <r>
    <n v="3403"/>
    <s v="'Fats and Tanya' - a play by Lucy Gallagher"/>
    <x v="3401"/>
    <x v="13"/>
    <n v="2000"/>
    <x v="0"/>
    <x v="1"/>
    <s v="GBP"/>
    <n v="1435230324"/>
    <n v="1432638324"/>
    <b v="0"/>
    <x v="5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x v="3402"/>
    <x v="2"/>
    <n v="610"/>
    <x v="0"/>
    <x v="0"/>
    <s v="USD"/>
    <n v="1434542702"/>
    <n v="1432814702"/>
    <b v="0"/>
    <x v="8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x v="3403"/>
    <x v="18"/>
    <n v="481.5"/>
    <x v="0"/>
    <x v="1"/>
    <s v="GBP"/>
    <n v="1456876740"/>
    <n v="1455063886"/>
    <b v="0"/>
    <x v="57"/>
    <b v="1"/>
    <s v="theater/plays"/>
    <n v="138"/>
    <n v="28.32"/>
    <x v="1"/>
    <x v="6"/>
    <x v="3405"/>
    <d v="2016-03-01T23:59:00"/>
    <x v="2"/>
  </r>
  <r>
    <n v="3406"/>
    <s v="Voices of Swords"/>
    <x v="3404"/>
    <x v="3"/>
    <n v="10031"/>
    <x v="0"/>
    <x v="0"/>
    <s v="USD"/>
    <n v="1405511376"/>
    <n v="1401623376"/>
    <b v="0"/>
    <x v="110"/>
    <b v="1"/>
    <s v="theater/plays"/>
    <n v="100"/>
    <n v="110.23"/>
    <x v="1"/>
    <x v="6"/>
    <x v="3406"/>
    <d v="2014-07-16T11:49:36"/>
    <x v="3"/>
  </r>
  <r>
    <n v="3407"/>
    <s v="Chlorine Edinburgh 2014"/>
    <x v="3405"/>
    <x v="13"/>
    <n v="2142"/>
    <x v="0"/>
    <x v="1"/>
    <s v="GBP"/>
    <n v="1404641289"/>
    <n v="1402049289"/>
    <b v="0"/>
    <x v="85"/>
    <b v="1"/>
    <s v="theater/plays"/>
    <n v="107"/>
    <n v="31.97"/>
    <x v="1"/>
    <x v="6"/>
    <x v="3407"/>
    <d v="2014-07-06T10:08:09"/>
    <x v="3"/>
  </r>
  <r>
    <n v="3408"/>
    <s v="&quot;She Has a Name&quot; on tour"/>
    <x v="3406"/>
    <x v="2"/>
    <n v="1055"/>
    <x v="0"/>
    <x v="0"/>
    <s v="USD"/>
    <n v="1405727304"/>
    <n v="1403135304"/>
    <b v="0"/>
    <x v="59"/>
    <b v="1"/>
    <s v="theater/plays"/>
    <n v="211"/>
    <n v="58.61"/>
    <x v="1"/>
    <x v="6"/>
    <x v="3408"/>
    <d v="2014-07-18T23:48:24"/>
    <x v="3"/>
  </r>
  <r>
    <n v="3409"/>
    <s v="Who Said Theatre Presents: The Calm"/>
    <x v="3407"/>
    <x v="2"/>
    <n v="618"/>
    <x v="0"/>
    <x v="1"/>
    <s v="GBP"/>
    <n v="1469998680"/>
    <n v="1466710358"/>
    <b v="0"/>
    <x v="64"/>
    <b v="1"/>
    <s v="theater/plays"/>
    <n v="124"/>
    <n v="29.43"/>
    <x v="1"/>
    <x v="6"/>
    <x v="3409"/>
    <d v="2016-07-31T20:58:00"/>
    <x v="2"/>
  </r>
  <r>
    <n v="3410"/>
    <s v="the southland company - LAUNCH LOS ANGELES"/>
    <x v="3408"/>
    <x v="9"/>
    <n v="3255"/>
    <x v="0"/>
    <x v="0"/>
    <s v="USD"/>
    <n v="1465196400"/>
    <n v="1462841990"/>
    <b v="0"/>
    <x v="244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x v="3409"/>
    <x v="36"/>
    <n v="15535"/>
    <x v="0"/>
    <x v="0"/>
    <s v="USD"/>
    <n v="1444264372"/>
    <n v="1442536372"/>
    <b v="0"/>
    <x v="76"/>
    <b v="1"/>
    <s v="theater/plays"/>
    <n v="104"/>
    <n v="199.17"/>
    <x v="1"/>
    <x v="6"/>
    <x v="3411"/>
    <d v="2015-10-08T00:32:52"/>
    <x v="0"/>
  </r>
  <r>
    <n v="3412"/>
    <s v="Joe Orton's Fred &amp; Madge"/>
    <x v="3410"/>
    <x v="9"/>
    <n v="3000"/>
    <x v="0"/>
    <x v="1"/>
    <s v="GBP"/>
    <n v="1411858862"/>
    <n v="1409266862"/>
    <b v="0"/>
    <x v="55"/>
    <b v="1"/>
    <s v="theater/plays"/>
    <n v="100"/>
    <n v="115.38"/>
    <x v="1"/>
    <x v="6"/>
    <x v="3412"/>
    <d v="2014-09-27T23:01:02"/>
    <x v="3"/>
  </r>
  <r>
    <n v="3413"/>
    <s v="Edward Albee's The Goat, or Who is Sylvia?"/>
    <x v="3411"/>
    <x v="2"/>
    <n v="650"/>
    <x v="0"/>
    <x v="0"/>
    <s v="USD"/>
    <n v="1425099540"/>
    <n v="1424280938"/>
    <b v="0"/>
    <x v="25"/>
    <b v="1"/>
    <s v="theater/plays"/>
    <n v="130"/>
    <n v="46.43"/>
    <x v="1"/>
    <x v="6"/>
    <x v="3413"/>
    <d v="2015-02-28T04:59:00"/>
    <x v="0"/>
  </r>
  <r>
    <n v="3414"/>
    <s v="PCSF PlayOffs 2016"/>
    <x v="3412"/>
    <x v="9"/>
    <n v="3105"/>
    <x v="0"/>
    <x v="0"/>
    <s v="USD"/>
    <n v="1480579140"/>
    <n v="1478030325"/>
    <b v="0"/>
    <x v="34"/>
    <b v="1"/>
    <s v="theater/plays"/>
    <n v="104"/>
    <n v="70.569999999999993"/>
    <x v="1"/>
    <x v="6"/>
    <x v="3414"/>
    <d v="2016-12-01T07:59:00"/>
    <x v="2"/>
  </r>
  <r>
    <n v="3415"/>
    <s v="Balm in Gilead at Columbia"/>
    <x v="3413"/>
    <x v="48"/>
    <n v="200"/>
    <x v="0"/>
    <x v="0"/>
    <s v="USD"/>
    <n v="1460935800"/>
    <n v="1459999656"/>
    <b v="0"/>
    <x v="82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x v="3414"/>
    <x v="23"/>
    <n v="4784"/>
    <x v="0"/>
    <x v="1"/>
    <s v="GBP"/>
    <n v="1429813800"/>
    <n v="1427363645"/>
    <b v="0"/>
    <x v="209"/>
    <b v="1"/>
    <s v="theater/plays"/>
    <n v="120"/>
    <n v="159.47"/>
    <x v="1"/>
    <x v="6"/>
    <x v="3416"/>
    <d v="2015-04-23T18:30:00"/>
    <x v="0"/>
  </r>
  <r>
    <n v="3417"/>
    <s v="Fury Theatre is Producing Oleanna"/>
    <x v="3415"/>
    <x v="180"/>
    <n v="1700.01"/>
    <x v="0"/>
    <x v="0"/>
    <s v="USD"/>
    <n v="1414284180"/>
    <n v="1410558948"/>
    <b v="0"/>
    <x v="43"/>
    <b v="1"/>
    <s v="theater/plays"/>
    <n v="100"/>
    <n v="37.78"/>
    <x v="1"/>
    <x v="6"/>
    <x v="3417"/>
    <d v="2014-10-26T00:43:00"/>
    <x v="3"/>
  </r>
  <r>
    <n v="3418"/>
    <s v="&quot;Mukha-Tsokotukha&quot; SoloSchool Youth Play"/>
    <x v="3416"/>
    <x v="23"/>
    <n v="4035"/>
    <x v="0"/>
    <x v="0"/>
    <s v="USD"/>
    <n v="1400875307"/>
    <n v="1398283307"/>
    <b v="0"/>
    <x v="66"/>
    <b v="1"/>
    <s v="theater/plays"/>
    <n v="101"/>
    <n v="72.05"/>
    <x v="1"/>
    <x v="6"/>
    <x v="3418"/>
    <d v="2014-05-23T20:01:47"/>
    <x v="3"/>
  </r>
  <r>
    <n v="3419"/>
    <s v="HAMLET presented by AC Productions"/>
    <x v="3417"/>
    <x v="181"/>
    <n v="2930"/>
    <x v="0"/>
    <x v="17"/>
    <s v="EUR"/>
    <n v="1459978200"/>
    <n v="1458416585"/>
    <b v="0"/>
    <x v="67"/>
    <b v="1"/>
    <s v="theater/plays"/>
    <n v="107"/>
    <n v="63.7"/>
    <x v="1"/>
    <x v="6"/>
    <x v="3419"/>
    <d v="2016-04-06T21:30:00"/>
    <x v="2"/>
  </r>
  <r>
    <n v="3420"/>
    <s v="Rounds. Set design campaign."/>
    <x v="3418"/>
    <x v="176"/>
    <n v="966"/>
    <x v="0"/>
    <x v="1"/>
    <s v="GBP"/>
    <n v="1455408000"/>
    <n v="1454638202"/>
    <b v="0"/>
    <x v="69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x v="3419"/>
    <x v="3"/>
    <n v="10115"/>
    <x v="0"/>
    <x v="0"/>
    <s v="USD"/>
    <n v="1425495563"/>
    <n v="1422903563"/>
    <b v="0"/>
    <x v="15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x v="3420"/>
    <x v="9"/>
    <n v="3273"/>
    <x v="0"/>
    <x v="1"/>
    <s v="GBP"/>
    <n v="1450051200"/>
    <n v="1447594176"/>
    <b v="0"/>
    <x v="67"/>
    <b v="1"/>
    <s v="theater/plays"/>
    <n v="109"/>
    <n v="71.150000000000006"/>
    <x v="1"/>
    <x v="6"/>
    <x v="3422"/>
    <d v="2015-12-14T00:00:00"/>
    <x v="0"/>
  </r>
  <r>
    <n v="3423"/>
    <s v="And That's How The Story Goes"/>
    <x v="3421"/>
    <x v="49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x v="3422"/>
    <x v="12"/>
    <n v="6215"/>
    <x v="0"/>
    <x v="0"/>
    <s v="USD"/>
    <n v="1423119540"/>
    <n v="1421252084"/>
    <b v="0"/>
    <x v="88"/>
    <b v="1"/>
    <s v="theater/plays"/>
    <n v="104"/>
    <n v="81.78"/>
    <x v="1"/>
    <x v="6"/>
    <x v="3424"/>
    <d v="2015-02-05T06:59:00"/>
    <x v="0"/>
  </r>
  <r>
    <n v="3425"/>
    <s v="The Erlkings"/>
    <x v="3423"/>
    <x v="11"/>
    <n v="30891.1"/>
    <x v="0"/>
    <x v="0"/>
    <s v="USD"/>
    <n v="1412434136"/>
    <n v="1409669336"/>
    <b v="0"/>
    <x v="201"/>
    <b v="1"/>
    <s v="theater/plays"/>
    <n v="103"/>
    <n v="297.02999999999997"/>
    <x v="1"/>
    <x v="6"/>
    <x v="3425"/>
    <d v="2014-10-04T14:48:56"/>
    <x v="3"/>
  </r>
  <r>
    <n v="3426"/>
    <s v="Holocene"/>
    <x v="3424"/>
    <x v="192"/>
    <n v="4055"/>
    <x v="0"/>
    <x v="0"/>
    <s v="USD"/>
    <n v="1411264800"/>
    <n v="1409620903"/>
    <b v="0"/>
    <x v="45"/>
    <b v="1"/>
    <s v="theater/plays"/>
    <n v="108"/>
    <n v="46.61"/>
    <x v="1"/>
    <x v="6"/>
    <x v="3426"/>
    <d v="2014-09-21T02:00:00"/>
    <x v="3"/>
  </r>
  <r>
    <n v="3427"/>
    <s v="We Were Kings"/>
    <x v="3425"/>
    <x v="15"/>
    <n v="1500"/>
    <x v="0"/>
    <x v="1"/>
    <s v="GBP"/>
    <n v="1404314952"/>
    <n v="1401722952"/>
    <b v="0"/>
    <x v="60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x v="3426"/>
    <x v="13"/>
    <n v="2055"/>
    <x v="0"/>
    <x v="1"/>
    <s v="GBP"/>
    <n v="1425142800"/>
    <n v="1422983847"/>
    <b v="0"/>
    <x v="13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x v="3427"/>
    <x v="325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  <x v="2"/>
  </r>
  <r>
    <n v="3430"/>
    <s v="Being Patient"/>
    <x v="3428"/>
    <x v="13"/>
    <n v="2170.9899999999998"/>
    <x v="0"/>
    <x v="1"/>
    <s v="GBP"/>
    <n v="1406760101"/>
    <n v="1404168101"/>
    <b v="0"/>
    <x v="250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x v="3429"/>
    <x v="13"/>
    <n v="2000"/>
    <x v="0"/>
    <x v="0"/>
    <s v="USD"/>
    <n v="1408383153"/>
    <n v="1405791153"/>
    <b v="0"/>
    <x v="64"/>
    <b v="1"/>
    <s v="theater/plays"/>
    <n v="100"/>
    <n v="95.24"/>
    <x v="1"/>
    <x v="6"/>
    <x v="3431"/>
    <d v="2014-08-18T17:32:33"/>
    <x v="3"/>
  </r>
  <r>
    <n v="3432"/>
    <s v="Love Letters"/>
    <x v="3430"/>
    <x v="13"/>
    <n v="2193"/>
    <x v="0"/>
    <x v="0"/>
    <s v="USD"/>
    <n v="1454709600"/>
    <n v="1452520614"/>
    <b v="0"/>
    <x v="288"/>
    <b v="1"/>
    <s v="theater/plays"/>
    <n v="110"/>
    <n v="52.21"/>
    <x v="1"/>
    <x v="6"/>
    <x v="3432"/>
    <d v="2016-02-05T22:00:00"/>
    <x v="2"/>
  </r>
  <r>
    <n v="3433"/>
    <s v="The Dybbuk"/>
    <x v="3431"/>
    <x v="196"/>
    <n v="9525"/>
    <x v="0"/>
    <x v="0"/>
    <s v="USD"/>
    <n v="1402974000"/>
    <n v="1400290255"/>
    <b v="0"/>
    <x v="26"/>
    <b v="1"/>
    <s v="theater/plays"/>
    <n v="100"/>
    <n v="134.15"/>
    <x v="1"/>
    <x v="6"/>
    <x v="3433"/>
    <d v="2014-06-17T03:00:00"/>
    <x v="3"/>
  </r>
  <r>
    <n v="3434"/>
    <s v="The Williams Project"/>
    <x v="3432"/>
    <x v="3"/>
    <n v="10555"/>
    <x v="0"/>
    <x v="0"/>
    <s v="USD"/>
    <n v="1404983269"/>
    <n v="1402391269"/>
    <b v="0"/>
    <x v="129"/>
    <b v="1"/>
    <s v="theater/plays"/>
    <n v="106"/>
    <n v="62.83"/>
    <x v="1"/>
    <x v="6"/>
    <x v="3434"/>
    <d v="2014-07-10T09:07:49"/>
    <x v="3"/>
  </r>
  <r>
    <n v="3435"/>
    <s v="Tickets for the Tenderloin"/>
    <x v="3433"/>
    <x v="28"/>
    <n v="1120"/>
    <x v="0"/>
    <x v="0"/>
    <s v="USD"/>
    <n v="1470538800"/>
    <n v="1469112493"/>
    <b v="0"/>
    <x v="10"/>
    <b v="1"/>
    <s v="theater/plays"/>
    <n v="112"/>
    <n v="58.95"/>
    <x v="1"/>
    <x v="6"/>
    <x v="3435"/>
    <d v="2016-08-07T03:00:00"/>
    <x v="2"/>
  </r>
  <r>
    <n v="3436"/>
    <s v="â€œDamselflyâ€ Gracing the stage"/>
    <x v="3434"/>
    <x v="10"/>
    <n v="5295"/>
    <x v="0"/>
    <x v="0"/>
    <s v="USD"/>
    <n v="1408638480"/>
    <n v="1406811593"/>
    <b v="0"/>
    <x v="7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x v="3435"/>
    <x v="9"/>
    <n v="3030"/>
    <x v="0"/>
    <x v="0"/>
    <s v="USD"/>
    <n v="1440003820"/>
    <n v="1437411820"/>
    <b v="0"/>
    <x v="17"/>
    <b v="1"/>
    <s v="theater/plays"/>
    <n v="101"/>
    <n v="84.17"/>
    <x v="1"/>
    <x v="6"/>
    <x v="3437"/>
    <d v="2015-08-19T17:03:40"/>
    <x v="0"/>
  </r>
  <r>
    <n v="3438"/>
    <s v="KLIPPIES"/>
    <x v="3436"/>
    <x v="30"/>
    <n v="2605"/>
    <x v="0"/>
    <x v="1"/>
    <s v="GBP"/>
    <n v="1430600400"/>
    <n v="1428358567"/>
    <b v="0"/>
    <x v="25"/>
    <b v="1"/>
    <s v="theater/plays"/>
    <n v="104"/>
    <n v="186.07"/>
    <x v="1"/>
    <x v="6"/>
    <x v="3438"/>
    <d v="2015-05-02T21:00:00"/>
    <x v="0"/>
  </r>
  <r>
    <n v="3439"/>
    <s v="Cirque Inspired Alice's Adventures in Wonderland"/>
    <x v="3437"/>
    <x v="38"/>
    <n v="1616.14"/>
    <x v="0"/>
    <x v="0"/>
    <s v="USD"/>
    <n v="1453179540"/>
    <n v="1452030730"/>
    <b v="0"/>
    <x v="59"/>
    <b v="1"/>
    <s v="theater/plays"/>
    <n v="135"/>
    <n v="89.79"/>
    <x v="1"/>
    <x v="6"/>
    <x v="3439"/>
    <d v="2016-01-19T04:59:00"/>
    <x v="2"/>
  </r>
  <r>
    <n v="3440"/>
    <s v="Gruesome Playground Injuries"/>
    <x v="3438"/>
    <x v="10"/>
    <n v="5260.92"/>
    <x v="0"/>
    <x v="0"/>
    <s v="USD"/>
    <n v="1405095300"/>
    <n v="1403146628"/>
    <b v="0"/>
    <x v="141"/>
    <b v="1"/>
    <s v="theater/plays"/>
    <n v="105"/>
    <n v="64.16"/>
    <x v="1"/>
    <x v="6"/>
    <x v="3440"/>
    <d v="2014-07-11T16:15:00"/>
    <x v="3"/>
  </r>
  <r>
    <n v="3441"/>
    <s v="Putting on a great play in Los Angeles!"/>
    <x v="3439"/>
    <x v="30"/>
    <n v="2565"/>
    <x v="0"/>
    <x v="0"/>
    <s v="USD"/>
    <n v="1447445820"/>
    <n v="1445077121"/>
    <b v="0"/>
    <x v="68"/>
    <b v="1"/>
    <s v="theater/plays"/>
    <n v="103"/>
    <n v="59.65"/>
    <x v="1"/>
    <x v="6"/>
    <x v="3441"/>
    <d v="2015-11-13T20:17:00"/>
    <x v="0"/>
  </r>
  <r>
    <n v="3442"/>
    <s v="An Evening of Radio"/>
    <x v="3440"/>
    <x v="49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  <x v="0"/>
  </r>
  <r>
    <n v="3443"/>
    <s v="Reading of a New Play by Garrett Zuercher"/>
    <x v="3441"/>
    <x v="28"/>
    <n v="1855"/>
    <x v="0"/>
    <x v="0"/>
    <s v="USD"/>
    <n v="1410266146"/>
    <n v="1407674146"/>
    <b v="0"/>
    <x v="43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x v="3442"/>
    <x v="43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  <x v="2"/>
  </r>
  <r>
    <n v="3445"/>
    <s v="Axon Theatre - First Project (Phase 1)"/>
    <x v="3443"/>
    <x v="13"/>
    <n v="2000"/>
    <x v="0"/>
    <x v="1"/>
    <s v="GBP"/>
    <n v="1445604236"/>
    <n v="1443185036"/>
    <b v="0"/>
    <x v="162"/>
    <b v="1"/>
    <s v="theater/plays"/>
    <n v="100"/>
    <n v="64.52"/>
    <x v="1"/>
    <x v="6"/>
    <x v="3445"/>
    <d v="2015-10-23T12:43:56"/>
    <x v="0"/>
  </r>
  <r>
    <n v="3446"/>
    <s v="'Pope Head' - The World Tour of Australia"/>
    <x v="3444"/>
    <x v="28"/>
    <n v="1082"/>
    <x v="0"/>
    <x v="1"/>
    <s v="GBP"/>
    <n v="1423138800"/>
    <n v="1421092725"/>
    <b v="0"/>
    <x v="20"/>
    <b v="1"/>
    <s v="theater/plays"/>
    <n v="108"/>
    <n v="43.28"/>
    <x v="1"/>
    <x v="6"/>
    <x v="3446"/>
    <d v="2015-02-05T12:20:00"/>
    <x v="0"/>
  </r>
  <r>
    <n v="3447"/>
    <s v="The Vagabond Halfback"/>
    <x v="3445"/>
    <x v="28"/>
    <n v="1078"/>
    <x v="0"/>
    <x v="0"/>
    <s v="USD"/>
    <n v="1458332412"/>
    <n v="1454448012"/>
    <b v="0"/>
    <x v="25"/>
    <b v="1"/>
    <s v="theater/plays"/>
    <n v="108"/>
    <n v="77"/>
    <x v="1"/>
    <x v="6"/>
    <x v="3447"/>
    <d v="2016-03-18T20:20:12"/>
    <x v="2"/>
  </r>
  <r>
    <n v="3448"/>
    <s v="The Mount, new play about Edith Wharton"/>
    <x v="3446"/>
    <x v="190"/>
    <n v="2305"/>
    <x v="0"/>
    <x v="0"/>
    <s v="USD"/>
    <n v="1418784689"/>
    <n v="1416192689"/>
    <b v="0"/>
    <x v="43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x v="3447"/>
    <x v="134"/>
    <n v="1365"/>
    <x v="0"/>
    <x v="0"/>
    <s v="USD"/>
    <n v="1468036800"/>
    <n v="1465607738"/>
    <b v="0"/>
    <x v="9"/>
    <b v="1"/>
    <s v="theater/plays"/>
    <n v="171"/>
    <n v="68.25"/>
    <x v="1"/>
    <x v="6"/>
    <x v="3449"/>
    <d v="2016-07-09T04:00:00"/>
    <x v="2"/>
  </r>
  <r>
    <n v="3450"/>
    <s v="The Beautiful House"/>
    <x v="3448"/>
    <x v="2"/>
    <n v="760"/>
    <x v="0"/>
    <x v="1"/>
    <s v="GBP"/>
    <n v="1427990071"/>
    <n v="1422809671"/>
    <b v="0"/>
    <x v="70"/>
    <b v="1"/>
    <s v="theater/plays"/>
    <n v="152"/>
    <n v="19.489999999999998"/>
    <x v="1"/>
    <x v="6"/>
    <x v="3450"/>
    <d v="2015-04-02T15:54:31"/>
    <x v="0"/>
  </r>
  <r>
    <n v="3451"/>
    <s v="The Twilight Zone Play"/>
    <x v="3449"/>
    <x v="81"/>
    <n v="658"/>
    <x v="0"/>
    <x v="0"/>
    <s v="USD"/>
    <n v="1429636927"/>
    <n v="1427304127"/>
    <b v="0"/>
    <x v="38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x v="3450"/>
    <x v="28"/>
    <n v="1532"/>
    <x v="0"/>
    <x v="0"/>
    <s v="USD"/>
    <n v="1406087940"/>
    <n v="1404141626"/>
    <b v="0"/>
    <x v="77"/>
    <b v="1"/>
    <s v="theater/plays"/>
    <n v="153"/>
    <n v="41.41"/>
    <x v="1"/>
    <x v="6"/>
    <x v="3452"/>
    <d v="2014-07-23T03:59:00"/>
    <x v="3"/>
  </r>
  <r>
    <n v="3453"/>
    <s v="'Patagonia' - by Robert George"/>
    <x v="3451"/>
    <x v="43"/>
    <n v="385"/>
    <x v="0"/>
    <x v="1"/>
    <s v="GBP"/>
    <n v="1471130956"/>
    <n v="1465946956"/>
    <b v="0"/>
    <x v="25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x v="3452"/>
    <x v="176"/>
    <n v="705"/>
    <x v="0"/>
    <x v="1"/>
    <s v="GBP"/>
    <n v="1406825159"/>
    <n v="1404233159"/>
    <b v="0"/>
    <x v="64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x v="3453"/>
    <x v="3"/>
    <n v="10065"/>
    <x v="0"/>
    <x v="0"/>
    <s v="USD"/>
    <n v="1476381627"/>
    <n v="1473789627"/>
    <b v="0"/>
    <x v="50"/>
    <b v="1"/>
    <s v="theater/plays"/>
    <n v="101"/>
    <n v="145.87"/>
    <x v="1"/>
    <x v="6"/>
    <x v="3455"/>
    <d v="2016-10-13T18:00:27"/>
    <x v="2"/>
  </r>
  <r>
    <n v="3456"/>
    <s v="THIEF"/>
    <x v="3454"/>
    <x v="9"/>
    <n v="5739"/>
    <x v="0"/>
    <x v="0"/>
    <s v="USD"/>
    <n v="1406876340"/>
    <n v="1404190567"/>
    <b v="0"/>
    <x v="38"/>
    <b v="1"/>
    <s v="theater/plays"/>
    <n v="191"/>
    <n v="358.69"/>
    <x v="1"/>
    <x v="6"/>
    <x v="3456"/>
    <d v="2014-08-01T06:59:00"/>
    <x v="3"/>
  </r>
  <r>
    <n v="3457"/>
    <s v="The Impossible Adventures Of Supernova Jones"/>
    <x v="3455"/>
    <x v="13"/>
    <n v="2804"/>
    <x v="0"/>
    <x v="0"/>
    <s v="USD"/>
    <n v="1423720740"/>
    <n v="1421081857"/>
    <b v="0"/>
    <x v="165"/>
    <b v="1"/>
    <s v="theater/plays"/>
    <n v="140"/>
    <n v="50.98"/>
    <x v="1"/>
    <x v="6"/>
    <x v="3457"/>
    <d v="2015-02-12T05:59:00"/>
    <x v="0"/>
  </r>
  <r>
    <n v="3458"/>
    <s v="J. Lee Vocque's BASED ON ACTUAL EVENTS"/>
    <x v="3456"/>
    <x v="408"/>
    <n v="1216"/>
    <x v="0"/>
    <x v="0"/>
    <s v="USD"/>
    <n v="1422937620"/>
    <n v="1420606303"/>
    <b v="0"/>
    <x v="74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x v="3457"/>
    <x v="2"/>
    <n v="631"/>
    <x v="0"/>
    <x v="1"/>
    <s v="GBP"/>
    <n v="1463743860"/>
    <n v="1461151860"/>
    <b v="0"/>
    <x v="17"/>
    <b v="1"/>
    <s v="theater/plays"/>
    <n v="126"/>
    <n v="17.53"/>
    <x v="1"/>
    <x v="6"/>
    <x v="3459"/>
    <d v="2016-05-20T11:31:00"/>
    <x v="2"/>
  </r>
  <r>
    <n v="3460"/>
    <s v="Pushers"/>
    <x v="3458"/>
    <x v="2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  <x v="3"/>
  </r>
  <r>
    <n v="3461"/>
    <s v="Foolish Mortals present Shakespeare's Twelfth Night"/>
    <x v="3459"/>
    <x v="2"/>
    <n v="695"/>
    <x v="0"/>
    <x v="0"/>
    <s v="USD"/>
    <n v="1477710000"/>
    <n v="1475248279"/>
    <b v="0"/>
    <x v="8"/>
    <b v="1"/>
    <s v="theater/plays"/>
    <n v="139"/>
    <n v="57.92"/>
    <x v="1"/>
    <x v="6"/>
    <x v="3461"/>
    <d v="2016-10-29T03:00:00"/>
    <x v="2"/>
  </r>
  <r>
    <n v="3462"/>
    <s v="Upstart Crows of Santa Fe Stage Weapons"/>
    <x v="3460"/>
    <x v="49"/>
    <n v="505"/>
    <x v="0"/>
    <x v="0"/>
    <s v="USD"/>
    <n v="1436551200"/>
    <n v="1435181628"/>
    <b v="0"/>
    <x v="57"/>
    <b v="1"/>
    <s v="theater/plays"/>
    <n v="202"/>
    <n v="29.71"/>
    <x v="1"/>
    <x v="6"/>
    <x v="3462"/>
    <d v="2015-07-10T18:00:00"/>
    <x v="0"/>
  </r>
  <r>
    <n v="3463"/>
    <s v="Uncalled For Presents: Playday Mayday in Toronto!"/>
    <x v="3461"/>
    <x v="3"/>
    <n v="10338"/>
    <x v="0"/>
    <x v="5"/>
    <s v="CAD"/>
    <n v="1476158340"/>
    <n v="1472594585"/>
    <b v="0"/>
    <x v="229"/>
    <b v="1"/>
    <s v="theater/plays"/>
    <n v="103"/>
    <n v="90.68"/>
    <x v="1"/>
    <x v="6"/>
    <x v="3463"/>
    <d v="2016-10-11T03:59:00"/>
    <x v="2"/>
  </r>
  <r>
    <n v="3464"/>
    <s v="SHE! Is History!"/>
    <x v="3462"/>
    <x v="10"/>
    <n v="5116.18"/>
    <x v="0"/>
    <x v="0"/>
    <s v="USD"/>
    <n v="1471921637"/>
    <n v="1469329637"/>
    <b v="0"/>
    <x v="251"/>
    <b v="1"/>
    <s v="theater/plays"/>
    <n v="102"/>
    <n v="55.01"/>
    <x v="1"/>
    <x v="6"/>
    <x v="3464"/>
    <d v="2016-08-23T03:07:17"/>
    <x v="2"/>
  </r>
  <r>
    <n v="3465"/>
    <s v="Crooked Tree Theatre Presents Family Duels"/>
    <x v="3463"/>
    <x v="13"/>
    <n v="2060"/>
    <x v="0"/>
    <x v="1"/>
    <s v="GBP"/>
    <n v="1439136000"/>
    <n v="1436972472"/>
    <b v="0"/>
    <x v="17"/>
    <b v="1"/>
    <s v="theater/plays"/>
    <n v="103"/>
    <n v="57.22"/>
    <x v="1"/>
    <x v="6"/>
    <x v="3465"/>
    <d v="2015-08-09T16:00:00"/>
    <x v="0"/>
  </r>
  <r>
    <n v="3466"/>
    <s v="Spotlight Youth Theater Production of Wizard"/>
    <x v="3464"/>
    <x v="8"/>
    <n v="4450"/>
    <x v="0"/>
    <x v="0"/>
    <s v="USD"/>
    <n v="1461108450"/>
    <n v="1455928050"/>
    <b v="0"/>
    <x v="42"/>
    <b v="1"/>
    <s v="theater/plays"/>
    <n v="127"/>
    <n v="72.95"/>
    <x v="1"/>
    <x v="6"/>
    <x v="3466"/>
    <d v="2016-04-19T23:27:30"/>
    <x v="2"/>
  </r>
  <r>
    <n v="3467"/>
    <s v="Venus in Fur, Los Angeles."/>
    <x v="3465"/>
    <x v="9"/>
    <n v="3030"/>
    <x v="0"/>
    <x v="0"/>
    <s v="USD"/>
    <n v="1426864032"/>
    <n v="1424275632"/>
    <b v="0"/>
    <x v="5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x v="3466"/>
    <x v="3"/>
    <n v="12178"/>
    <x v="0"/>
    <x v="0"/>
    <s v="USD"/>
    <n v="1474426800"/>
    <n v="1471976529"/>
    <b v="0"/>
    <x v="57"/>
    <b v="1"/>
    <s v="theater/plays"/>
    <n v="122"/>
    <n v="716.35"/>
    <x v="1"/>
    <x v="6"/>
    <x v="3468"/>
    <d v="2016-09-21T03:00:00"/>
    <x v="2"/>
  </r>
  <r>
    <n v="3469"/>
    <s v="An Evening of Original One Acts"/>
    <x v="3467"/>
    <x v="70"/>
    <n v="3175"/>
    <x v="0"/>
    <x v="0"/>
    <s v="USD"/>
    <n v="1461857045"/>
    <n v="1459265045"/>
    <b v="0"/>
    <x v="287"/>
    <b v="1"/>
    <s v="theater/plays"/>
    <n v="113"/>
    <n v="50.4"/>
    <x v="1"/>
    <x v="6"/>
    <x v="3469"/>
    <d v="2016-04-28T15:24:05"/>
    <x v="2"/>
  </r>
  <r>
    <n v="3470"/>
    <s v="She Kills Monsters"/>
    <x v="3468"/>
    <x v="49"/>
    <n v="375"/>
    <x v="0"/>
    <x v="0"/>
    <s v="USD"/>
    <n v="1468618680"/>
    <n v="1465345902"/>
    <b v="0"/>
    <x v="82"/>
    <b v="1"/>
    <s v="theater/plays"/>
    <n v="150"/>
    <n v="41.67"/>
    <x v="1"/>
    <x v="6"/>
    <x v="3470"/>
    <d v="2016-07-15T21:38:00"/>
    <x v="2"/>
  </r>
  <r>
    <n v="3471"/>
    <s v="Different is Dangerous"/>
    <x v="3469"/>
    <x v="2"/>
    <n v="1073"/>
    <x v="0"/>
    <x v="1"/>
    <s v="GBP"/>
    <n v="1409515200"/>
    <n v="1405971690"/>
    <b v="0"/>
    <x v="209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x v="3470"/>
    <x v="13"/>
    <n v="2041"/>
    <x v="0"/>
    <x v="0"/>
    <s v="USD"/>
    <n v="1415253540"/>
    <n v="1413432331"/>
    <b v="0"/>
    <x v="23"/>
    <b v="1"/>
    <s v="theater/plays"/>
    <n v="102"/>
    <n v="88.74"/>
    <x v="1"/>
    <x v="6"/>
    <x v="3472"/>
    <d v="2014-11-06T05:59:00"/>
    <x v="3"/>
  </r>
  <r>
    <n v="3473"/>
    <s v="King Sisyphus"/>
    <x v="3471"/>
    <x v="244"/>
    <n v="4900"/>
    <x v="0"/>
    <x v="0"/>
    <s v="USD"/>
    <n v="1426883220"/>
    <n v="1425067296"/>
    <b v="0"/>
    <x v="51"/>
    <b v="1"/>
    <s v="theater/plays"/>
    <n v="100"/>
    <n v="148.47999999999999"/>
    <x v="1"/>
    <x v="6"/>
    <x v="3473"/>
    <d v="2015-03-20T20:27:00"/>
    <x v="0"/>
  </r>
  <r>
    <n v="3474"/>
    <s v="Be Prepared"/>
    <x v="3472"/>
    <x v="13"/>
    <n v="2020"/>
    <x v="0"/>
    <x v="1"/>
    <s v="GBP"/>
    <n v="1469016131"/>
    <n v="1466424131"/>
    <b v="0"/>
    <x v="70"/>
    <b v="1"/>
    <s v="theater/plays"/>
    <n v="101"/>
    <n v="51.79"/>
    <x v="1"/>
    <x v="6"/>
    <x v="3474"/>
    <d v="2016-07-20T12:02:11"/>
    <x v="2"/>
  </r>
  <r>
    <n v="3475"/>
    <s v="Score"/>
    <x v="3473"/>
    <x v="43"/>
    <n v="340"/>
    <x v="0"/>
    <x v="1"/>
    <s v="GBP"/>
    <n v="1414972800"/>
    <n v="1412629704"/>
    <b v="0"/>
    <x v="57"/>
    <b v="1"/>
    <s v="theater/plays"/>
    <n v="113"/>
    <n v="20"/>
    <x v="1"/>
    <x v="6"/>
    <x v="3475"/>
    <d v="2014-11-03T00:00:00"/>
    <x v="3"/>
  </r>
  <r>
    <n v="3476"/>
    <s v="REBATEnsemble Presents: ICONS - The Martin Show"/>
    <x v="3474"/>
    <x v="43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  <x v="3"/>
  </r>
  <r>
    <n v="3477"/>
    <s v="PCSF's Biannual 24-Hour Play Festival"/>
    <x v="3475"/>
    <x v="40"/>
    <n v="2076"/>
    <x v="0"/>
    <x v="0"/>
    <s v="USD"/>
    <n v="1431831600"/>
    <n v="1430761243"/>
    <b v="0"/>
    <x v="70"/>
    <b v="1"/>
    <s v="theater/plays"/>
    <n v="115"/>
    <n v="53.23"/>
    <x v="1"/>
    <x v="6"/>
    <x v="3477"/>
    <d v="2015-05-17T03:00:00"/>
    <x v="0"/>
  </r>
  <r>
    <n v="3478"/>
    <s v="Measure for Measure"/>
    <x v="3476"/>
    <x v="13"/>
    <n v="2257"/>
    <x v="0"/>
    <x v="0"/>
    <s v="USD"/>
    <n v="1426539600"/>
    <n v="1424296822"/>
    <b v="0"/>
    <x v="7"/>
    <b v="1"/>
    <s v="theater/plays"/>
    <n v="113"/>
    <n v="39.6"/>
    <x v="1"/>
    <x v="6"/>
    <x v="3478"/>
    <d v="2015-03-16T21:00:00"/>
    <x v="0"/>
  </r>
  <r>
    <n v="3479"/>
    <s v="Civil Rogues"/>
    <x v="3477"/>
    <x v="15"/>
    <n v="1918"/>
    <x v="0"/>
    <x v="1"/>
    <s v="GBP"/>
    <n v="1403382680"/>
    <n v="1400790680"/>
    <b v="0"/>
    <x v="66"/>
    <b v="1"/>
    <s v="theater/plays"/>
    <n v="128"/>
    <n v="34.25"/>
    <x v="1"/>
    <x v="6"/>
    <x v="3479"/>
    <d v="2014-06-21T20:31:20"/>
    <x v="3"/>
  </r>
  <r>
    <n v="3480"/>
    <s v="Georgia - the full cast production"/>
    <x v="3478"/>
    <x v="15"/>
    <n v="2140"/>
    <x v="0"/>
    <x v="0"/>
    <s v="USD"/>
    <n v="1436562000"/>
    <n v="1434440227"/>
    <b v="0"/>
    <x v="62"/>
    <b v="1"/>
    <s v="theater/plays"/>
    <n v="143"/>
    <n v="164.62"/>
    <x v="1"/>
    <x v="6"/>
    <x v="3480"/>
    <d v="2015-07-10T21:00:00"/>
    <x v="0"/>
  </r>
  <r>
    <n v="3481"/>
    <s v="FIX THE FITZ"/>
    <x v="3479"/>
    <x v="3"/>
    <n v="11880"/>
    <x v="0"/>
    <x v="2"/>
    <s v="AUD"/>
    <n v="1420178188"/>
    <n v="1418709388"/>
    <b v="0"/>
    <x v="195"/>
    <b v="1"/>
    <s v="theater/plays"/>
    <n v="119"/>
    <n v="125.05"/>
    <x v="1"/>
    <x v="6"/>
    <x v="3481"/>
    <d v="2015-01-02T05:56:28"/>
    <x v="3"/>
  </r>
  <r>
    <n v="3482"/>
    <s v="Old Trunk - Edinburgh 2014"/>
    <x v="3480"/>
    <x v="9"/>
    <n v="4150"/>
    <x v="0"/>
    <x v="1"/>
    <s v="GBP"/>
    <n v="1404671466"/>
    <n v="1402079466"/>
    <b v="0"/>
    <x v="144"/>
    <b v="1"/>
    <s v="theater/plays"/>
    <n v="138"/>
    <n v="51.88"/>
    <x v="1"/>
    <x v="6"/>
    <x v="3482"/>
    <d v="2014-07-06T18:31:06"/>
    <x v="3"/>
  </r>
  <r>
    <n v="3483"/>
    <s v="The Faculty Lounge"/>
    <x v="3481"/>
    <x v="295"/>
    <n v="5358"/>
    <x v="0"/>
    <x v="0"/>
    <s v="USD"/>
    <n v="1404403381"/>
    <n v="1401811381"/>
    <b v="0"/>
    <x v="182"/>
    <b v="1"/>
    <s v="theater/plays"/>
    <n v="160"/>
    <n v="40.29"/>
    <x v="1"/>
    <x v="6"/>
    <x v="3483"/>
    <d v="2014-07-03T16:03:01"/>
    <x v="3"/>
  </r>
  <r>
    <n v="3484"/>
    <s v="Macbeth in the Basement"/>
    <x v="3482"/>
    <x v="30"/>
    <n v="2856"/>
    <x v="0"/>
    <x v="0"/>
    <s v="USD"/>
    <n v="1466014499"/>
    <n v="1463422499"/>
    <b v="0"/>
    <x v="34"/>
    <b v="1"/>
    <s v="theater/plays"/>
    <n v="114"/>
    <n v="64.91"/>
    <x v="1"/>
    <x v="6"/>
    <x v="3484"/>
    <d v="2016-06-15T18:14:59"/>
    <x v="2"/>
  </r>
  <r>
    <n v="3485"/>
    <s v="An Evening with Sarah Pettyfer"/>
    <x v="3483"/>
    <x v="409"/>
    <n v="1660"/>
    <x v="0"/>
    <x v="0"/>
    <s v="USD"/>
    <n v="1454431080"/>
    <n v="1451839080"/>
    <b v="0"/>
    <x v="209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x v="3484"/>
    <x v="9"/>
    <n v="4656"/>
    <x v="0"/>
    <x v="0"/>
    <s v="USD"/>
    <n v="1433314740"/>
    <n v="1430600401"/>
    <b v="0"/>
    <x v="66"/>
    <b v="1"/>
    <s v="theater/plays"/>
    <n v="155"/>
    <n v="83.14"/>
    <x v="1"/>
    <x v="6"/>
    <x v="3486"/>
    <d v="2015-06-03T06:59:00"/>
    <x v="0"/>
  </r>
  <r>
    <n v="3487"/>
    <s v="Jericho Creek"/>
    <x v="3485"/>
    <x v="13"/>
    <n v="2555"/>
    <x v="0"/>
    <x v="1"/>
    <s v="GBP"/>
    <n v="1435185252"/>
    <n v="1432593252"/>
    <b v="0"/>
    <x v="36"/>
    <b v="1"/>
    <s v="theater/plays"/>
    <n v="128"/>
    <n v="38.71"/>
    <x v="1"/>
    <x v="6"/>
    <x v="3487"/>
    <d v="2015-06-24T22:34:12"/>
    <x v="0"/>
  </r>
  <r>
    <n v="3488"/>
    <s v="Gorilla Theater Productions Presents: Phase 3"/>
    <x v="3486"/>
    <x v="9"/>
    <n v="3636"/>
    <x v="0"/>
    <x v="0"/>
    <s v="USD"/>
    <n v="1429286400"/>
    <n v="1427221560"/>
    <b v="0"/>
    <x v="60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x v="3487"/>
    <x v="10"/>
    <n v="5635"/>
    <x v="0"/>
    <x v="1"/>
    <s v="GBP"/>
    <n v="1400965200"/>
    <n v="1398352531"/>
    <b v="0"/>
    <x v="250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x v="3488"/>
    <x v="28"/>
    <n v="1275"/>
    <x v="0"/>
    <x v="0"/>
    <s v="USD"/>
    <n v="1460574924"/>
    <n v="1457982924"/>
    <b v="0"/>
    <x v="74"/>
    <b v="1"/>
    <s v="theater/plays"/>
    <n v="128"/>
    <n v="47.22"/>
    <x v="1"/>
    <x v="6"/>
    <x v="3490"/>
    <d v="2016-04-13T19:15:24"/>
    <x v="2"/>
  </r>
  <r>
    <n v="3491"/>
    <s v="William Shakespeare's The Tempest"/>
    <x v="3489"/>
    <x v="2"/>
    <n v="791"/>
    <x v="0"/>
    <x v="0"/>
    <s v="USD"/>
    <n v="1431928784"/>
    <n v="1430114384"/>
    <b v="0"/>
    <x v="73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x v="3490"/>
    <x v="276"/>
    <n v="4000.22"/>
    <x v="0"/>
    <x v="0"/>
    <s v="USD"/>
    <n v="1445818397"/>
    <n v="1442794397"/>
    <b v="0"/>
    <x v="2"/>
    <b v="1"/>
    <s v="theater/plays"/>
    <n v="105"/>
    <n v="114.29"/>
    <x v="1"/>
    <x v="6"/>
    <x v="3492"/>
    <d v="2015-10-26T00:13:17"/>
    <x v="0"/>
  </r>
  <r>
    <n v="3493"/>
    <s v="Not Your Garden Variety Theater"/>
    <x v="3491"/>
    <x v="15"/>
    <n v="1500"/>
    <x v="0"/>
    <x v="0"/>
    <s v="USD"/>
    <n v="1408252260"/>
    <n v="1406580436"/>
    <b v="0"/>
    <x v="60"/>
    <b v="1"/>
    <s v="theater/plays"/>
    <n v="100"/>
    <n v="51.72"/>
    <x v="1"/>
    <x v="6"/>
    <x v="3493"/>
    <d v="2014-08-17T05:11:00"/>
    <x v="3"/>
  </r>
  <r>
    <n v="3494"/>
    <s v="Special in a Bad Way"/>
    <x v="3492"/>
    <x v="44"/>
    <n v="400"/>
    <x v="0"/>
    <x v="0"/>
    <s v="USD"/>
    <n v="1480140000"/>
    <n v="1479186575"/>
    <b v="0"/>
    <x v="62"/>
    <b v="1"/>
    <s v="theater/plays"/>
    <n v="100"/>
    <n v="30.77"/>
    <x v="1"/>
    <x v="6"/>
    <x v="3494"/>
    <d v="2016-11-26T06:00:00"/>
    <x v="2"/>
  </r>
  <r>
    <n v="3495"/>
    <s v="The Village - one woman show"/>
    <x v="3493"/>
    <x v="10"/>
    <n v="5343"/>
    <x v="0"/>
    <x v="5"/>
    <s v="CAD"/>
    <n v="1414862280"/>
    <n v="1412360309"/>
    <b v="0"/>
    <x v="250"/>
    <b v="1"/>
    <s v="theater/plays"/>
    <n v="107"/>
    <n v="74.209999999999994"/>
    <x v="1"/>
    <x v="6"/>
    <x v="3495"/>
    <d v="2014-11-01T17:18:00"/>
    <x v="3"/>
  </r>
  <r>
    <n v="3496"/>
    <s v="Resurrecting LIZZIE BORDEN LIVE"/>
    <x v="3494"/>
    <x v="9"/>
    <n v="3732"/>
    <x v="0"/>
    <x v="0"/>
    <s v="USD"/>
    <n v="1473625166"/>
    <n v="1470169166"/>
    <b v="0"/>
    <x v="76"/>
    <b v="1"/>
    <s v="theater/plays"/>
    <n v="124"/>
    <n v="47.85"/>
    <x v="1"/>
    <x v="6"/>
    <x v="3496"/>
    <d v="2016-09-11T20:19:26"/>
    <x v="2"/>
  </r>
  <r>
    <n v="3497"/>
    <s v="Send SACKERSON to SD Fringe"/>
    <x v="3495"/>
    <x v="410"/>
    <n v="1686"/>
    <x v="0"/>
    <x v="0"/>
    <s v="USD"/>
    <n v="1464904800"/>
    <n v="1463852904"/>
    <b v="0"/>
    <x v="72"/>
    <b v="1"/>
    <s v="theater/plays"/>
    <n v="109"/>
    <n v="34.409999999999997"/>
    <x v="1"/>
    <x v="6"/>
    <x v="3497"/>
    <d v="2016-06-02T22:00:00"/>
    <x v="2"/>
  </r>
  <r>
    <n v="3498"/>
    <s v="Mamahood: turn and face the strange"/>
    <x v="3496"/>
    <x v="409"/>
    <n v="1690"/>
    <x v="0"/>
    <x v="5"/>
    <s v="CAD"/>
    <n v="1464471840"/>
    <n v="1459309704"/>
    <b v="0"/>
    <x v="288"/>
    <b v="1"/>
    <s v="theater/plays"/>
    <n v="102"/>
    <n v="40.24"/>
    <x v="1"/>
    <x v="6"/>
    <x v="3498"/>
    <d v="2016-05-28T21:44:00"/>
    <x v="2"/>
  </r>
  <r>
    <n v="3499"/>
    <s v="Fefu and Her Friends"/>
    <x v="3497"/>
    <x v="13"/>
    <n v="2110"/>
    <x v="0"/>
    <x v="0"/>
    <s v="USD"/>
    <n v="1435733940"/>
    <n v="1431046325"/>
    <b v="0"/>
    <x v="2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x v="3498"/>
    <x v="28"/>
    <n v="1063"/>
    <x v="0"/>
    <x v="0"/>
    <s v="USD"/>
    <n v="1457326740"/>
    <n v="1455919438"/>
    <b v="0"/>
    <x v="288"/>
    <b v="1"/>
    <s v="theater/plays"/>
    <n v="106"/>
    <n v="25.31"/>
    <x v="1"/>
    <x v="6"/>
    <x v="3500"/>
    <d v="2016-03-07T04:59:00"/>
    <x v="2"/>
  </r>
  <r>
    <n v="3501"/>
    <s v="Pig by Alex Oates (London Run)"/>
    <x v="3499"/>
    <x v="15"/>
    <n v="1510"/>
    <x v="0"/>
    <x v="1"/>
    <s v="GBP"/>
    <n v="1441995595"/>
    <n v="1439835595"/>
    <b v="0"/>
    <x v="288"/>
    <b v="1"/>
    <s v="theater/plays"/>
    <n v="101"/>
    <n v="35.950000000000003"/>
    <x v="1"/>
    <x v="6"/>
    <x v="3501"/>
    <d v="2015-09-11T18:19:55"/>
    <x v="0"/>
  </r>
  <r>
    <n v="3502"/>
    <s v="Dickhead"/>
    <x v="3500"/>
    <x v="23"/>
    <n v="4216"/>
    <x v="0"/>
    <x v="0"/>
    <s v="USD"/>
    <n v="1458100740"/>
    <n v="1456862924"/>
    <b v="0"/>
    <x v="162"/>
    <b v="1"/>
    <s v="theater/plays"/>
    <n v="105"/>
    <n v="136"/>
    <x v="1"/>
    <x v="6"/>
    <x v="3502"/>
    <d v="2016-03-16T03:59:00"/>
    <x v="2"/>
  </r>
  <r>
    <n v="3503"/>
    <s v="Tarantella"/>
    <x v="3501"/>
    <x v="30"/>
    <n v="2689"/>
    <x v="0"/>
    <x v="1"/>
    <s v="GBP"/>
    <n v="1469359728"/>
    <n v="1466767728"/>
    <b v="0"/>
    <x v="44"/>
    <b v="1"/>
    <s v="theater/plays"/>
    <n v="108"/>
    <n v="70.760000000000005"/>
    <x v="1"/>
    <x v="6"/>
    <x v="3503"/>
    <d v="2016-07-24T11:28:48"/>
    <x v="2"/>
  </r>
  <r>
    <n v="3504"/>
    <s v="Sterling Lion Theater Company"/>
    <x v="3502"/>
    <x v="28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  <x v="0"/>
  </r>
  <r>
    <n v="3505"/>
    <s v="Second Act: The Four Disgracers"/>
    <x v="3503"/>
    <x v="30"/>
    <n v="2594"/>
    <x v="0"/>
    <x v="0"/>
    <s v="USD"/>
    <n v="1399953600"/>
    <n v="1398983245"/>
    <b v="0"/>
    <x v="70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x v="3504"/>
    <x v="9"/>
    <n v="3045"/>
    <x v="0"/>
    <x v="0"/>
    <s v="USD"/>
    <n v="1408815440"/>
    <n v="1404927440"/>
    <b v="0"/>
    <x v="60"/>
    <b v="1"/>
    <s v="theater/plays"/>
    <n v="102"/>
    <n v="105"/>
    <x v="1"/>
    <x v="6"/>
    <x v="3506"/>
    <d v="2014-08-23T17:37:20"/>
    <x v="3"/>
  </r>
  <r>
    <n v="3507"/>
    <s v="The Chameleon Fools Theatre Troupe Project"/>
    <x v="3505"/>
    <x v="3"/>
    <n v="10440"/>
    <x v="0"/>
    <x v="0"/>
    <s v="USD"/>
    <n v="1464732537"/>
    <n v="1462140537"/>
    <b v="0"/>
    <x v="250"/>
    <b v="1"/>
    <s v="theater/plays"/>
    <n v="104"/>
    <n v="145"/>
    <x v="1"/>
    <x v="6"/>
    <x v="3507"/>
    <d v="2016-05-31T22:08:57"/>
    <x v="2"/>
  </r>
  <r>
    <n v="3508"/>
    <s v="Roll The Dice Theatre Company"/>
    <x v="3506"/>
    <x v="213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x v="3507"/>
    <x v="9"/>
    <n v="3190"/>
    <x v="0"/>
    <x v="0"/>
    <s v="USD"/>
    <n v="1416545700"/>
    <n v="1415392666"/>
    <b v="0"/>
    <x v="51"/>
    <b v="1"/>
    <s v="theater/plays"/>
    <n v="106"/>
    <n v="96.67"/>
    <x v="1"/>
    <x v="6"/>
    <x v="3509"/>
    <d v="2014-11-21T04:55:00"/>
    <x v="3"/>
  </r>
  <r>
    <n v="3510"/>
    <s v="Shakespeare in the Park: Much Ado About Nothing"/>
    <x v="3508"/>
    <x v="42"/>
    <n v="905"/>
    <x v="0"/>
    <x v="0"/>
    <s v="USD"/>
    <n v="1404312846"/>
    <n v="1402584846"/>
    <b v="0"/>
    <x v="41"/>
    <b v="1"/>
    <s v="theater/plays"/>
    <n v="101"/>
    <n v="60.33"/>
    <x v="1"/>
    <x v="6"/>
    <x v="3510"/>
    <d v="2014-07-02T14:54:06"/>
    <x v="3"/>
  </r>
  <r>
    <n v="3511"/>
    <s v="Silent Planet"/>
    <x v="3509"/>
    <x v="15"/>
    <n v="1518"/>
    <x v="0"/>
    <x v="1"/>
    <s v="GBP"/>
    <n v="1415385000"/>
    <n v="1413406695"/>
    <b v="0"/>
    <x v="10"/>
    <b v="1"/>
    <s v="theater/plays"/>
    <n v="101"/>
    <n v="79.89"/>
    <x v="1"/>
    <x v="6"/>
    <x v="3511"/>
    <d v="2014-11-07T18:30:00"/>
    <x v="3"/>
  </r>
  <r>
    <n v="3512"/>
    <s v="With My Eyes Wide Open"/>
    <x v="3510"/>
    <x v="28"/>
    <n v="1000"/>
    <x v="0"/>
    <x v="1"/>
    <s v="GBP"/>
    <n v="1429789992"/>
    <n v="1424609592"/>
    <b v="0"/>
    <x v="5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x v="3511"/>
    <x v="70"/>
    <n v="3315"/>
    <x v="0"/>
    <x v="0"/>
    <s v="USD"/>
    <n v="1401857940"/>
    <n v="1400725112"/>
    <b v="0"/>
    <x v="3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x v="3512"/>
    <x v="2"/>
    <n v="550"/>
    <x v="0"/>
    <x v="0"/>
    <s v="USD"/>
    <n v="1422853140"/>
    <n v="1421439552"/>
    <b v="0"/>
    <x v="73"/>
    <b v="1"/>
    <s v="theater/plays"/>
    <n v="110"/>
    <n v="55"/>
    <x v="1"/>
    <x v="6"/>
    <x v="3514"/>
    <d v="2015-02-02T04:59:00"/>
    <x v="0"/>
  </r>
  <r>
    <n v="3515"/>
    <s v="Twelfth Night by William Shakespeare"/>
    <x v="3513"/>
    <x v="9"/>
    <n v="3080"/>
    <x v="0"/>
    <x v="0"/>
    <s v="USD"/>
    <n v="1433097171"/>
    <n v="1430505171"/>
    <b v="0"/>
    <x v="67"/>
    <b v="1"/>
    <s v="theater/plays"/>
    <n v="103"/>
    <n v="66.959999999999994"/>
    <x v="1"/>
    <x v="6"/>
    <x v="3515"/>
    <d v="2015-05-31T18:32:51"/>
    <x v="0"/>
  </r>
  <r>
    <n v="3516"/>
    <s v="The March of the Bonus Army"/>
    <x v="3514"/>
    <x v="30"/>
    <n v="2500"/>
    <x v="0"/>
    <x v="0"/>
    <s v="USD"/>
    <n v="1410145200"/>
    <n v="1407197670"/>
    <b v="0"/>
    <x v="202"/>
    <b v="1"/>
    <s v="theater/plays"/>
    <n v="100"/>
    <n v="227.27"/>
    <x v="1"/>
    <x v="6"/>
    <x v="3516"/>
    <d v="2014-09-08T03:00:00"/>
    <x v="3"/>
  </r>
  <r>
    <n v="3517"/>
    <s v="A Bright Room Called Day by Tony Kushner"/>
    <x v="3515"/>
    <x v="23"/>
    <n v="4000"/>
    <x v="0"/>
    <x v="1"/>
    <s v="GBP"/>
    <n v="1404471600"/>
    <n v="1401910634"/>
    <b v="0"/>
    <x v="62"/>
    <b v="1"/>
    <s v="theater/plays"/>
    <n v="100"/>
    <n v="307.69"/>
    <x v="1"/>
    <x v="6"/>
    <x v="3517"/>
    <d v="2014-07-04T11:00:00"/>
    <x v="3"/>
  </r>
  <r>
    <n v="3518"/>
    <s v="BEASTS OF BAVERLY GROVE"/>
    <x v="3516"/>
    <x v="15"/>
    <n v="1650.69"/>
    <x v="0"/>
    <x v="0"/>
    <s v="USD"/>
    <n v="1412259660"/>
    <n v="1410461299"/>
    <b v="0"/>
    <x v="51"/>
    <b v="1"/>
    <s v="theater/plays"/>
    <n v="110"/>
    <n v="50.02"/>
    <x v="1"/>
    <x v="6"/>
    <x v="3518"/>
    <d v="2014-10-02T14:21:00"/>
    <x v="3"/>
  </r>
  <r>
    <n v="3519"/>
    <s v="Bookstory"/>
    <x v="3517"/>
    <x v="13"/>
    <n v="2027"/>
    <x v="0"/>
    <x v="1"/>
    <s v="GBP"/>
    <n v="1425478950"/>
    <n v="1422886950"/>
    <b v="0"/>
    <x v="33"/>
    <b v="1"/>
    <s v="theater/plays"/>
    <n v="101"/>
    <n v="72.39"/>
    <x v="1"/>
    <x v="6"/>
    <x v="3519"/>
    <d v="2015-03-04T14:22:30"/>
    <x v="0"/>
  </r>
  <r>
    <n v="3520"/>
    <s v="Protocols"/>
    <x v="3518"/>
    <x v="13"/>
    <n v="2015"/>
    <x v="0"/>
    <x v="1"/>
    <s v="GBP"/>
    <n v="1441547220"/>
    <n v="1439322412"/>
    <b v="0"/>
    <x v="64"/>
    <b v="1"/>
    <s v="theater/plays"/>
    <n v="101"/>
    <n v="95.95"/>
    <x v="1"/>
    <x v="6"/>
    <x v="3520"/>
    <d v="2015-09-06T13:47:00"/>
    <x v="0"/>
  </r>
  <r>
    <n v="3521"/>
    <s v="As the Naked Lead the Blind (Play)"/>
    <x v="3519"/>
    <x v="18"/>
    <n v="593"/>
    <x v="0"/>
    <x v="0"/>
    <s v="USD"/>
    <n v="1411980020"/>
    <n v="1409388020"/>
    <b v="0"/>
    <x v="62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x v="3520"/>
    <x v="411"/>
    <n v="1395"/>
    <x v="0"/>
    <x v="1"/>
    <s v="GBP"/>
    <n v="1442311560"/>
    <n v="1439924246"/>
    <b v="0"/>
    <x v="69"/>
    <b v="1"/>
    <s v="theater/plays"/>
    <n v="100"/>
    <n v="41.03"/>
    <x v="1"/>
    <x v="6"/>
    <x v="3522"/>
    <d v="2015-09-15T10:06:00"/>
    <x v="0"/>
  </r>
  <r>
    <n v="3523"/>
    <s v="Magnificence"/>
    <x v="3521"/>
    <x v="23"/>
    <n v="4546"/>
    <x v="0"/>
    <x v="1"/>
    <s v="GBP"/>
    <n v="1474844400"/>
    <n v="1469871148"/>
    <b v="0"/>
    <x v="144"/>
    <b v="1"/>
    <s v="theater/plays"/>
    <n v="114"/>
    <n v="56.83"/>
    <x v="1"/>
    <x v="6"/>
    <x v="3523"/>
    <d v="2016-09-25T23:00:00"/>
    <x v="2"/>
  </r>
  <r>
    <n v="3524"/>
    <s v="Sweet, Sweet Spirit"/>
    <x v="3522"/>
    <x v="3"/>
    <n v="10156"/>
    <x v="0"/>
    <x v="0"/>
    <s v="USD"/>
    <n v="1410580800"/>
    <n v="1409336373"/>
    <b v="0"/>
    <x v="142"/>
    <b v="1"/>
    <s v="theater/plays"/>
    <n v="102"/>
    <n v="137.24"/>
    <x v="1"/>
    <x v="6"/>
    <x v="3524"/>
    <d v="2014-09-13T04:00:00"/>
    <x v="3"/>
  </r>
  <r>
    <n v="3525"/>
    <s v="Talk to Me Like The Rain and Let Me Listen"/>
    <x v="3523"/>
    <x v="2"/>
    <n v="530"/>
    <x v="0"/>
    <x v="0"/>
    <s v="USD"/>
    <n v="1439136000"/>
    <n v="1438188106"/>
    <b v="0"/>
    <x v="63"/>
    <b v="1"/>
    <s v="theater/plays"/>
    <n v="106"/>
    <n v="75.709999999999994"/>
    <x v="1"/>
    <x v="6"/>
    <x v="3525"/>
    <d v="2015-08-09T16:00:00"/>
    <x v="0"/>
  </r>
  <r>
    <n v="3526"/>
    <s v="Human, Kind Theater Project"/>
    <x v="3524"/>
    <x v="126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x v="3525"/>
    <x v="12"/>
    <n v="7015"/>
    <x v="0"/>
    <x v="0"/>
    <s v="USD"/>
    <n v="1436587140"/>
    <n v="1434069205"/>
    <b v="0"/>
    <x v="48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x v="3526"/>
    <x v="409"/>
    <n v="1669"/>
    <x v="0"/>
    <x v="1"/>
    <s v="GBP"/>
    <n v="1484740918"/>
    <n v="1483012918"/>
    <b v="0"/>
    <x v="7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x v="3527"/>
    <x v="2"/>
    <n v="660"/>
    <x v="0"/>
    <x v="0"/>
    <s v="USD"/>
    <n v="1436749200"/>
    <n v="1434997018"/>
    <b v="0"/>
    <x v="59"/>
    <b v="1"/>
    <s v="theater/plays"/>
    <n v="132"/>
    <n v="36.67"/>
    <x v="1"/>
    <x v="6"/>
    <x v="3529"/>
    <d v="2015-07-13T01:00:00"/>
    <x v="0"/>
  </r>
  <r>
    <n v="3530"/>
    <s v="Far From Fiction"/>
    <x v="3528"/>
    <x v="181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  <x v="2"/>
  </r>
  <r>
    <n v="3531"/>
    <s v="The Reinvention of Lily Johnson"/>
    <x v="3529"/>
    <x v="28"/>
    <n v="1280"/>
    <x v="0"/>
    <x v="0"/>
    <s v="USD"/>
    <n v="1467301334"/>
    <n v="1464709334"/>
    <b v="0"/>
    <x v="55"/>
    <b v="1"/>
    <s v="theater/plays"/>
    <n v="128"/>
    <n v="49.23"/>
    <x v="1"/>
    <x v="6"/>
    <x v="3531"/>
    <d v="2016-06-30T15:42:14"/>
    <x v="2"/>
  </r>
  <r>
    <n v="3532"/>
    <s v="&quot;I Will Speak For Myself&quot;"/>
    <x v="3530"/>
    <x v="412"/>
    <n v="1142"/>
    <x v="0"/>
    <x v="0"/>
    <s v="USD"/>
    <n v="1411012740"/>
    <n v="1409667827"/>
    <b v="0"/>
    <x v="74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x v="3531"/>
    <x v="2"/>
    <n v="631"/>
    <x v="0"/>
    <x v="0"/>
    <s v="USD"/>
    <n v="1447269367"/>
    <n v="1444673767"/>
    <b v="0"/>
    <x v="22"/>
    <b v="1"/>
    <s v="theater/plays"/>
    <n v="126"/>
    <n v="78.88"/>
    <x v="1"/>
    <x v="6"/>
    <x v="3533"/>
    <d v="2015-11-11T19:16:07"/>
    <x v="0"/>
  </r>
  <r>
    <n v="3534"/>
    <s v="Night of Ashes"/>
    <x v="3532"/>
    <x v="10"/>
    <n v="7810"/>
    <x v="0"/>
    <x v="0"/>
    <s v="USD"/>
    <n v="1443711623"/>
    <n v="1440687623"/>
    <b v="0"/>
    <x v="386"/>
    <b v="1"/>
    <s v="theater/plays"/>
    <n v="156"/>
    <n v="38.28"/>
    <x v="1"/>
    <x v="6"/>
    <x v="3534"/>
    <d v="2015-10-01T15:00:23"/>
    <x v="0"/>
  </r>
  <r>
    <n v="3535"/>
    <s v="Twelve Angry Women"/>
    <x v="3533"/>
    <x v="13"/>
    <n v="2063"/>
    <x v="0"/>
    <x v="1"/>
    <s v="GBP"/>
    <n v="1443808800"/>
    <n v="1441120910"/>
    <b v="0"/>
    <x v="67"/>
    <b v="1"/>
    <s v="theater/plays"/>
    <n v="103"/>
    <n v="44.85"/>
    <x v="1"/>
    <x v="6"/>
    <x v="3535"/>
    <d v="2015-10-02T18:00:00"/>
    <x v="0"/>
  </r>
  <r>
    <n v="3536"/>
    <s v="Paria Exchange at Dave's Leicester Comedy Festival"/>
    <x v="3534"/>
    <x v="325"/>
    <n v="230"/>
    <x v="0"/>
    <x v="1"/>
    <s v="GBP"/>
    <n v="1450612740"/>
    <n v="1448040425"/>
    <b v="0"/>
    <x v="57"/>
    <b v="1"/>
    <s v="theater/plays"/>
    <n v="153"/>
    <n v="13.53"/>
    <x v="1"/>
    <x v="6"/>
    <x v="3536"/>
    <d v="2015-12-20T11:59:00"/>
    <x v="0"/>
  </r>
  <r>
    <n v="3537"/>
    <s v="The Untold Tales of the Brothers Grimm"/>
    <x v="3535"/>
    <x v="413"/>
    <n v="1218"/>
    <x v="0"/>
    <x v="5"/>
    <s v="CAD"/>
    <n v="1416211140"/>
    <n v="1413016216"/>
    <b v="0"/>
    <x v="33"/>
    <b v="1"/>
    <s v="theater/plays"/>
    <n v="180"/>
    <n v="43.5"/>
    <x v="1"/>
    <x v="6"/>
    <x v="3537"/>
    <d v="2014-11-17T07:59:00"/>
    <x v="3"/>
  </r>
  <r>
    <n v="3538"/>
    <s v="'Mooring' - Vocal Point Theatre Project"/>
    <x v="3536"/>
    <x v="13"/>
    <n v="2569"/>
    <x v="0"/>
    <x v="1"/>
    <s v="GBP"/>
    <n v="1471428340"/>
    <n v="1469009140"/>
    <b v="0"/>
    <x v="183"/>
    <b v="1"/>
    <s v="theater/plays"/>
    <n v="128"/>
    <n v="30.95"/>
    <x v="1"/>
    <x v="6"/>
    <x v="3538"/>
    <d v="2016-08-17T10:05:40"/>
    <x v="2"/>
  </r>
  <r>
    <n v="3539"/>
    <s v="Chokehold"/>
    <x v="3537"/>
    <x v="20"/>
    <n v="718"/>
    <x v="0"/>
    <x v="0"/>
    <s v="USD"/>
    <n v="1473358122"/>
    <n v="1471543722"/>
    <b v="0"/>
    <x v="62"/>
    <b v="1"/>
    <s v="theater/plays"/>
    <n v="120"/>
    <n v="55.23"/>
    <x v="1"/>
    <x v="6"/>
    <x v="3539"/>
    <d v="2016-09-08T18:08:42"/>
    <x v="2"/>
  </r>
  <r>
    <n v="3540"/>
    <s v="The Silence at the Song's End"/>
    <x v="3538"/>
    <x v="43"/>
    <n v="369"/>
    <x v="0"/>
    <x v="1"/>
    <s v="GBP"/>
    <n v="1466899491"/>
    <n v="1464307491"/>
    <b v="0"/>
    <x v="22"/>
    <b v="1"/>
    <s v="theater/plays"/>
    <n v="123"/>
    <n v="46.13"/>
    <x v="1"/>
    <x v="6"/>
    <x v="3540"/>
    <d v="2016-06-26T00:04:51"/>
    <x v="2"/>
  </r>
  <r>
    <n v="3541"/>
    <s v="Twelfth Night or What You Will"/>
    <x v="3539"/>
    <x v="38"/>
    <n v="1260"/>
    <x v="0"/>
    <x v="1"/>
    <s v="GBP"/>
    <n v="1441042275"/>
    <n v="1438882275"/>
    <b v="0"/>
    <x v="58"/>
    <b v="1"/>
    <s v="theater/plays"/>
    <n v="105"/>
    <n v="39.380000000000003"/>
    <x v="1"/>
    <x v="6"/>
    <x v="3541"/>
    <d v="2015-08-31T17:31:15"/>
    <x v="0"/>
  </r>
  <r>
    <n v="3542"/>
    <s v="Gifts of War"/>
    <x v="3540"/>
    <x v="62"/>
    <n v="5623"/>
    <x v="0"/>
    <x v="0"/>
    <s v="USD"/>
    <n v="1410099822"/>
    <n v="1404915822"/>
    <b v="0"/>
    <x v="268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x v="3541"/>
    <x v="15"/>
    <n v="1570"/>
    <x v="0"/>
    <x v="12"/>
    <s v="EUR"/>
    <n v="1435255659"/>
    <n v="1432663659"/>
    <b v="0"/>
    <x v="60"/>
    <b v="1"/>
    <s v="theater/plays"/>
    <n v="105"/>
    <n v="54.14"/>
    <x v="1"/>
    <x v="6"/>
    <x v="3543"/>
    <d v="2015-06-25T18:07:39"/>
    <x v="0"/>
  </r>
  <r>
    <n v="3544"/>
    <s v="Gruoch, or Lady Macbeth"/>
    <x v="3542"/>
    <x v="30"/>
    <n v="2500"/>
    <x v="0"/>
    <x v="0"/>
    <s v="USD"/>
    <n v="1425758257"/>
    <n v="1423166257"/>
    <b v="0"/>
    <x v="5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x v="3543"/>
    <x v="49"/>
    <n v="251"/>
    <x v="0"/>
    <x v="0"/>
    <s v="USD"/>
    <n v="1428780159"/>
    <n v="1426188159"/>
    <b v="0"/>
    <x v="22"/>
    <b v="1"/>
    <s v="theater/plays"/>
    <n v="100"/>
    <n v="31.38"/>
    <x v="1"/>
    <x v="6"/>
    <x v="3545"/>
    <d v="2015-04-11T19:22:39"/>
    <x v="0"/>
  </r>
  <r>
    <n v="3546"/>
    <s v="2015 Philadelphia Premier: Bonhoeffer's Cost"/>
    <x v="3544"/>
    <x v="184"/>
    <n v="1125"/>
    <x v="0"/>
    <x v="0"/>
    <s v="USD"/>
    <n v="1427860740"/>
    <n v="1426002684"/>
    <b v="0"/>
    <x v="10"/>
    <b v="1"/>
    <s v="theater/plays"/>
    <n v="102"/>
    <n v="59.21"/>
    <x v="1"/>
    <x v="6"/>
    <x v="3546"/>
    <d v="2015-04-01T03:59:00"/>
    <x v="0"/>
  </r>
  <r>
    <n v="3547"/>
    <s v="Tommy and Me by Ray Didinger - Theatre Exile"/>
    <x v="3545"/>
    <x v="19"/>
    <n v="40043.25"/>
    <x v="0"/>
    <x v="0"/>
    <s v="USD"/>
    <n v="1463198340"/>
    <n v="1461117201"/>
    <b v="0"/>
    <x v="226"/>
    <b v="1"/>
    <s v="theater/plays"/>
    <n v="114"/>
    <n v="119.18"/>
    <x v="1"/>
    <x v="6"/>
    <x v="3547"/>
    <d v="2016-05-14T03:59:00"/>
    <x v="2"/>
  </r>
  <r>
    <n v="3548"/>
    <s v="THE UNDERSTUDY @ WORKING STAGE"/>
    <x v="3546"/>
    <x v="190"/>
    <n v="2140"/>
    <x v="0"/>
    <x v="0"/>
    <s v="USD"/>
    <n v="1457139600"/>
    <n v="1455230214"/>
    <b v="0"/>
    <x v="62"/>
    <b v="1"/>
    <s v="theater/plays"/>
    <n v="102"/>
    <n v="164.62"/>
    <x v="1"/>
    <x v="6"/>
    <x v="3548"/>
    <d v="2016-03-05T01:00:00"/>
    <x v="2"/>
  </r>
  <r>
    <n v="3549"/>
    <s v="The Munitionettes"/>
    <x v="3547"/>
    <x v="28"/>
    <n v="1020"/>
    <x v="0"/>
    <x v="1"/>
    <s v="GBP"/>
    <n v="1441358873"/>
    <n v="1438939673"/>
    <b v="0"/>
    <x v="288"/>
    <b v="1"/>
    <s v="theater/plays"/>
    <n v="102"/>
    <n v="24.29"/>
    <x v="1"/>
    <x v="6"/>
    <x v="3549"/>
    <d v="2015-09-04T09:27:53"/>
    <x v="0"/>
  </r>
  <r>
    <n v="3550"/>
    <s v="MOONFACE"/>
    <x v="3548"/>
    <x v="30"/>
    <n v="2620"/>
    <x v="0"/>
    <x v="1"/>
    <s v="GBP"/>
    <n v="1462224398"/>
    <n v="1459632398"/>
    <b v="0"/>
    <x v="31"/>
    <b v="1"/>
    <s v="theater/plays"/>
    <n v="105"/>
    <n v="40.94"/>
    <x v="1"/>
    <x v="6"/>
    <x v="3550"/>
    <d v="2016-05-02T21:26:38"/>
    <x v="2"/>
  </r>
  <r>
    <n v="3551"/>
    <s v="2014 UASPA Theatre Showcase"/>
    <x v="3549"/>
    <x v="15"/>
    <n v="1527.5"/>
    <x v="0"/>
    <x v="0"/>
    <s v="USD"/>
    <n v="1400796420"/>
    <n v="1398342170"/>
    <b v="0"/>
    <x v="20"/>
    <b v="1"/>
    <s v="theater/plays"/>
    <n v="102"/>
    <n v="61.1"/>
    <x v="1"/>
    <x v="6"/>
    <x v="3551"/>
    <d v="2014-05-22T22:07:00"/>
    <x v="3"/>
  </r>
  <r>
    <n v="3552"/>
    <s v="Lock&amp;Key Theatre present 'Timon of Athens'"/>
    <x v="3550"/>
    <x v="414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  <x v="3"/>
  </r>
  <r>
    <n v="3553"/>
    <s v="Coming Home"/>
    <x v="3551"/>
    <x v="62"/>
    <n v="5845"/>
    <x v="0"/>
    <x v="0"/>
    <s v="USD"/>
    <n v="1439337600"/>
    <n v="1436575280"/>
    <b v="0"/>
    <x v="201"/>
    <b v="1"/>
    <s v="theater/plays"/>
    <n v="106"/>
    <n v="56.2"/>
    <x v="1"/>
    <x v="6"/>
    <x v="3553"/>
    <d v="2015-08-12T00:00:00"/>
    <x v="0"/>
  </r>
  <r>
    <n v="3554"/>
    <s v="MASKS: Off-Broadway Debut"/>
    <x v="3552"/>
    <x v="10"/>
    <n v="5671.11"/>
    <x v="0"/>
    <x v="0"/>
    <s v="USD"/>
    <n v="1423674000"/>
    <n v="1421025159"/>
    <b v="0"/>
    <x v="28"/>
    <b v="1"/>
    <s v="theater/plays"/>
    <n v="113"/>
    <n v="107"/>
    <x v="1"/>
    <x v="6"/>
    <x v="3554"/>
    <d v="2015-02-11T17:00:00"/>
    <x v="0"/>
  </r>
  <r>
    <n v="3555"/>
    <s v="Free Theatre for Kids: Baby Living Room"/>
    <x v="3553"/>
    <x v="262"/>
    <n v="2400"/>
    <x v="0"/>
    <x v="13"/>
    <s v="EUR"/>
    <n v="1479382594"/>
    <n v="1476786994"/>
    <b v="0"/>
    <x v="25"/>
    <b v="1"/>
    <s v="theater/plays"/>
    <n v="100"/>
    <n v="171.43"/>
    <x v="1"/>
    <x v="6"/>
    <x v="3555"/>
    <d v="2016-11-17T11:36:34"/>
    <x v="2"/>
  </r>
  <r>
    <n v="3556"/>
    <s v="Immortal"/>
    <x v="3554"/>
    <x v="41"/>
    <n v="2210"/>
    <x v="0"/>
    <x v="1"/>
    <s v="GBP"/>
    <n v="1408289724"/>
    <n v="1403105724"/>
    <b v="0"/>
    <x v="9"/>
    <b v="1"/>
    <s v="theater/plays"/>
    <n v="100"/>
    <n v="110.5"/>
    <x v="1"/>
    <x v="6"/>
    <x v="3556"/>
    <d v="2014-08-17T15:35:24"/>
    <x v="3"/>
  </r>
  <r>
    <n v="3557"/>
    <s v="Good Bread Alley"/>
    <x v="3555"/>
    <x v="57"/>
    <n v="100036"/>
    <x v="0"/>
    <x v="0"/>
    <s v="USD"/>
    <n v="1399271911"/>
    <n v="1396334311"/>
    <b v="0"/>
    <x v="501"/>
    <b v="1"/>
    <s v="theater/plays"/>
    <n v="100"/>
    <n v="179.28"/>
    <x v="1"/>
    <x v="6"/>
    <x v="3557"/>
    <d v="2014-05-05T06:38:31"/>
    <x v="3"/>
  </r>
  <r>
    <n v="3558"/>
    <s v="SPILL - A verbatim show about sex"/>
    <x v="3556"/>
    <x v="18"/>
    <n v="504"/>
    <x v="0"/>
    <x v="1"/>
    <s v="GBP"/>
    <n v="1435352400"/>
    <n v="1431718575"/>
    <b v="0"/>
    <x v="19"/>
    <b v="1"/>
    <s v="theater/plays"/>
    <n v="144"/>
    <n v="22.91"/>
    <x v="1"/>
    <x v="6"/>
    <x v="3558"/>
    <d v="2015-06-26T21:00:00"/>
    <x v="0"/>
  </r>
  <r>
    <n v="3559"/>
    <s v="Let's Launch Disco Turtle Productions"/>
    <x v="3557"/>
    <x v="28"/>
    <n v="1035"/>
    <x v="0"/>
    <x v="2"/>
    <s v="AUD"/>
    <n v="1438333080"/>
    <n v="1436408308"/>
    <b v="0"/>
    <x v="54"/>
    <b v="1"/>
    <s v="theater/plays"/>
    <n v="104"/>
    <n v="43.13"/>
    <x v="1"/>
    <x v="6"/>
    <x v="3559"/>
    <d v="2015-07-31T08:58:00"/>
    <x v="0"/>
  </r>
  <r>
    <n v="3560"/>
    <s v="Book Club: A Comedy"/>
    <x v="3558"/>
    <x v="50"/>
    <n v="3470"/>
    <x v="0"/>
    <x v="5"/>
    <s v="CAD"/>
    <n v="1432694700"/>
    <n v="1429651266"/>
    <b v="0"/>
    <x v="142"/>
    <b v="1"/>
    <s v="theater/plays"/>
    <n v="108"/>
    <n v="46.89"/>
    <x v="1"/>
    <x v="6"/>
    <x v="3560"/>
    <d v="2015-05-27T02:45:00"/>
    <x v="0"/>
  </r>
  <r>
    <n v="3561"/>
    <s v="How You Kiss Me... at FringeNYC 2015"/>
    <x v="3559"/>
    <x v="30"/>
    <n v="2560"/>
    <x v="0"/>
    <x v="0"/>
    <s v="USD"/>
    <n v="1438799760"/>
    <n v="1437236378"/>
    <b v="0"/>
    <x v="241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x v="3560"/>
    <x v="415"/>
    <n v="469"/>
    <x v="0"/>
    <x v="1"/>
    <s v="GBP"/>
    <n v="1457906400"/>
    <n v="1457115427"/>
    <b v="0"/>
    <x v="162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x v="3561"/>
    <x v="2"/>
    <n v="527.45000000000005"/>
    <x v="0"/>
    <x v="1"/>
    <s v="GBP"/>
    <n v="1470078000"/>
    <n v="1467648456"/>
    <b v="0"/>
    <x v="20"/>
    <b v="1"/>
    <s v="theater/plays"/>
    <n v="105"/>
    <n v="21.1"/>
    <x v="1"/>
    <x v="6"/>
    <x v="3563"/>
    <d v="2016-08-01T19:00:00"/>
    <x v="2"/>
  </r>
  <r>
    <n v="3564"/>
    <s v="The Pillowman Aberdeen"/>
    <x v="3562"/>
    <x v="28"/>
    <n v="1005"/>
    <x v="0"/>
    <x v="1"/>
    <s v="GBP"/>
    <n v="1444060800"/>
    <n v="1440082649"/>
    <b v="0"/>
    <x v="5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x v="3563"/>
    <x v="42"/>
    <n v="1175"/>
    <x v="0"/>
    <x v="0"/>
    <s v="USD"/>
    <n v="1420048208"/>
    <n v="1417456208"/>
    <b v="0"/>
    <x v="8"/>
    <b v="1"/>
    <s v="theater/plays"/>
    <n v="131"/>
    <n v="97.92"/>
    <x v="1"/>
    <x v="6"/>
    <x v="3565"/>
    <d v="2014-12-31T17:50:08"/>
    <x v="3"/>
  </r>
  <r>
    <n v="3566"/>
    <s v="VANITY BITES BACK by Helen Duff"/>
    <x v="3564"/>
    <x v="13"/>
    <n v="2095"/>
    <x v="0"/>
    <x v="1"/>
    <s v="GBP"/>
    <n v="1422015083"/>
    <n v="1419423083"/>
    <b v="0"/>
    <x v="44"/>
    <b v="1"/>
    <s v="theater/plays"/>
    <n v="105"/>
    <n v="55.13"/>
    <x v="1"/>
    <x v="6"/>
    <x v="3566"/>
    <d v="2015-01-23T12:11:23"/>
    <x v="3"/>
  </r>
  <r>
    <n v="3567"/>
    <s v="Back To Blackbrick- A new play with live music"/>
    <x v="3565"/>
    <x v="28"/>
    <n v="1088"/>
    <x v="0"/>
    <x v="1"/>
    <s v="GBP"/>
    <n v="1433964444"/>
    <n v="1431372444"/>
    <b v="0"/>
    <x v="14"/>
    <b v="1"/>
    <s v="theater/plays"/>
    <n v="109"/>
    <n v="26.54"/>
    <x v="1"/>
    <x v="6"/>
    <x v="3567"/>
    <d v="2015-06-10T19:27:24"/>
    <x v="0"/>
  </r>
  <r>
    <n v="3568"/>
    <s v="The Fairy Tale: A Little Daylight"/>
    <x v="3566"/>
    <x v="28"/>
    <n v="1110"/>
    <x v="0"/>
    <x v="0"/>
    <s v="USD"/>
    <n v="1410975994"/>
    <n v="1408383994"/>
    <b v="0"/>
    <x v="10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x v="3567"/>
    <x v="10"/>
    <n v="5024"/>
    <x v="0"/>
    <x v="0"/>
    <s v="USD"/>
    <n v="1420734696"/>
    <n v="1418142696"/>
    <b v="0"/>
    <x v="14"/>
    <b v="1"/>
    <s v="theater/plays"/>
    <n v="100"/>
    <n v="122.54"/>
    <x v="1"/>
    <x v="6"/>
    <x v="3569"/>
    <d v="2015-01-08T16:31:36"/>
    <x v="3"/>
  </r>
  <r>
    <n v="3570"/>
    <s v="The Lower Depths"/>
    <x v="3568"/>
    <x v="13"/>
    <n v="2287"/>
    <x v="0"/>
    <x v="0"/>
    <s v="USD"/>
    <n v="1420009200"/>
    <n v="1417593483"/>
    <b v="0"/>
    <x v="55"/>
    <b v="1"/>
    <s v="theater/plays"/>
    <n v="114"/>
    <n v="87.96"/>
    <x v="1"/>
    <x v="6"/>
    <x v="3570"/>
    <d v="2014-12-31T07:00:00"/>
    <x v="3"/>
  </r>
  <r>
    <n v="3571"/>
    <s v="Cans at Theatre503"/>
    <x v="3569"/>
    <x v="15"/>
    <n v="1831"/>
    <x v="0"/>
    <x v="1"/>
    <s v="GBP"/>
    <n v="1414701413"/>
    <n v="1412109413"/>
    <b v="0"/>
    <x v="20"/>
    <b v="1"/>
    <s v="theater/plays"/>
    <n v="122"/>
    <n v="73.239999999999995"/>
    <x v="1"/>
    <x v="6"/>
    <x v="3571"/>
    <d v="2014-10-30T20:36:53"/>
    <x v="3"/>
  </r>
  <r>
    <n v="3572"/>
    <s v="Monster"/>
    <x v="3570"/>
    <x v="2"/>
    <n v="500"/>
    <x v="0"/>
    <x v="1"/>
    <s v="GBP"/>
    <n v="1434894082"/>
    <n v="1432302082"/>
    <b v="0"/>
    <x v="82"/>
    <b v="1"/>
    <s v="theater/plays"/>
    <n v="100"/>
    <n v="55.56"/>
    <x v="1"/>
    <x v="6"/>
    <x v="3572"/>
    <d v="2015-06-21T13:41:22"/>
    <x v="0"/>
  </r>
  <r>
    <n v="3573"/>
    <s v="Licensed To Ill"/>
    <x v="3571"/>
    <x v="9"/>
    <n v="3084"/>
    <x v="0"/>
    <x v="1"/>
    <s v="GBP"/>
    <n v="1415440846"/>
    <n v="1412845246"/>
    <b v="0"/>
    <x v="76"/>
    <b v="1"/>
    <s v="theater/plays"/>
    <n v="103"/>
    <n v="39.54"/>
    <x v="1"/>
    <x v="6"/>
    <x v="3573"/>
    <d v="2014-11-08T10:00:46"/>
    <x v="3"/>
  </r>
  <r>
    <n v="3574"/>
    <s v="Galli Theater Fresh Start Fundraiser"/>
    <x v="3572"/>
    <x v="238"/>
    <n v="6155"/>
    <x v="0"/>
    <x v="0"/>
    <s v="USD"/>
    <n v="1415921848"/>
    <n v="1413326248"/>
    <b v="0"/>
    <x v="43"/>
    <b v="1"/>
    <s v="theater/plays"/>
    <n v="106"/>
    <n v="136.78"/>
    <x v="1"/>
    <x v="6"/>
    <x v="3574"/>
    <d v="2014-11-13T23:37:28"/>
    <x v="3"/>
  </r>
  <r>
    <n v="3575"/>
    <s v="AnaiÌˆs Nin Goes to Hell"/>
    <x v="3573"/>
    <x v="3"/>
    <n v="10133"/>
    <x v="0"/>
    <x v="0"/>
    <s v="USD"/>
    <n v="1470887940"/>
    <n v="1468176527"/>
    <b v="0"/>
    <x v="332"/>
    <b v="1"/>
    <s v="theater/plays"/>
    <n v="101"/>
    <n v="99.34"/>
    <x v="1"/>
    <x v="6"/>
    <x v="3575"/>
    <d v="2016-08-11T03:59:00"/>
    <x v="2"/>
  </r>
  <r>
    <n v="3576"/>
    <s v="Vote for Next Season's Shows!"/>
    <x v="3574"/>
    <x v="213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  <x v="2"/>
  </r>
  <r>
    <n v="3577"/>
    <s v="The Laramie Project in Utah County"/>
    <x v="3575"/>
    <x v="20"/>
    <n v="780"/>
    <x v="0"/>
    <x v="0"/>
    <s v="USD"/>
    <n v="1430029680"/>
    <n v="1427741583"/>
    <b v="0"/>
    <x v="74"/>
    <b v="1"/>
    <s v="theater/plays"/>
    <n v="130"/>
    <n v="28.89"/>
    <x v="1"/>
    <x v="6"/>
    <x v="3577"/>
    <d v="2015-04-26T06:28:00"/>
    <x v="0"/>
  </r>
  <r>
    <n v="3578"/>
    <s v="Home"/>
    <x v="3576"/>
    <x v="15"/>
    <n v="1500.2"/>
    <x v="0"/>
    <x v="1"/>
    <s v="GBP"/>
    <n v="1462037777"/>
    <n v="1459445777"/>
    <b v="0"/>
    <x v="7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x v="3577"/>
    <x v="2"/>
    <n v="500"/>
    <x v="0"/>
    <x v="1"/>
    <s v="GBP"/>
    <n v="1459444656"/>
    <n v="1456856256"/>
    <b v="0"/>
    <x v="25"/>
    <b v="1"/>
    <s v="theater/plays"/>
    <n v="100"/>
    <n v="35.71"/>
    <x v="1"/>
    <x v="6"/>
    <x v="3579"/>
    <d v="2016-03-31T17:17:36"/>
    <x v="2"/>
  </r>
  <r>
    <n v="3580"/>
    <s v="Annabel Lost"/>
    <x v="3578"/>
    <x v="42"/>
    <n v="1025"/>
    <x v="0"/>
    <x v="0"/>
    <s v="USD"/>
    <n v="1425185940"/>
    <n v="1421900022"/>
    <b v="0"/>
    <x v="74"/>
    <b v="1"/>
    <s v="theater/plays"/>
    <n v="114"/>
    <n v="37.96"/>
    <x v="1"/>
    <x v="6"/>
    <x v="3580"/>
    <d v="2015-03-01T04:59:00"/>
    <x v="0"/>
  </r>
  <r>
    <n v="3581"/>
    <s v="Get FREAK to the Edinburgh Fringe"/>
    <x v="3579"/>
    <x v="15"/>
    <n v="1500"/>
    <x v="0"/>
    <x v="1"/>
    <s v="GBP"/>
    <n v="1406719110"/>
    <n v="1405509510"/>
    <b v="0"/>
    <x v="43"/>
    <b v="1"/>
    <s v="theater/plays"/>
    <n v="100"/>
    <n v="33.33"/>
    <x v="1"/>
    <x v="6"/>
    <x v="3581"/>
    <d v="2014-07-30T11:18:30"/>
    <x v="3"/>
  </r>
  <r>
    <n v="3582"/>
    <s v="REALLY REALLY"/>
    <x v="3580"/>
    <x v="28"/>
    <n v="2870"/>
    <x v="0"/>
    <x v="0"/>
    <s v="USD"/>
    <n v="1459822682"/>
    <n v="1458613082"/>
    <b v="0"/>
    <x v="72"/>
    <b v="1"/>
    <s v="theater/plays"/>
    <n v="287"/>
    <n v="58.57"/>
    <x v="1"/>
    <x v="6"/>
    <x v="3582"/>
    <d v="2016-04-05T02:18:02"/>
    <x v="2"/>
  </r>
  <r>
    <n v="3583"/>
    <s v="The Tragedy of Mario and Juliet"/>
    <x v="3581"/>
    <x v="9"/>
    <n v="3255"/>
    <x v="0"/>
    <x v="0"/>
    <s v="USD"/>
    <n v="1460970805"/>
    <n v="1455790405"/>
    <b v="0"/>
    <x v="54"/>
    <b v="1"/>
    <s v="theater/plays"/>
    <n v="109"/>
    <n v="135.63"/>
    <x v="1"/>
    <x v="6"/>
    <x v="3583"/>
    <d v="2016-04-18T09:13:25"/>
    <x v="2"/>
  </r>
  <r>
    <n v="3584"/>
    <s v="Pramkicker - Edinburgh and Beyond"/>
    <x v="3582"/>
    <x v="9"/>
    <n v="3465"/>
    <x v="0"/>
    <x v="1"/>
    <s v="GBP"/>
    <n v="1436772944"/>
    <n v="1434180944"/>
    <b v="0"/>
    <x v="300"/>
    <b v="1"/>
    <s v="theater/plays"/>
    <n v="116"/>
    <n v="30.94"/>
    <x v="1"/>
    <x v="6"/>
    <x v="3584"/>
    <d v="2015-07-13T07:35:44"/>
    <x v="0"/>
  </r>
  <r>
    <n v="3585"/>
    <s v="The Lost Boy (a play)"/>
    <x v="3583"/>
    <x v="104"/>
    <n v="4050"/>
    <x v="0"/>
    <x v="0"/>
    <s v="USD"/>
    <n v="1419181890"/>
    <n v="1416589890"/>
    <b v="0"/>
    <x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x v="3584"/>
    <x v="51"/>
    <n v="8207"/>
    <x v="0"/>
    <x v="0"/>
    <s v="USD"/>
    <n v="1474649070"/>
    <n v="1469465070"/>
    <b v="0"/>
    <x v="241"/>
    <b v="1"/>
    <s v="theater/plays"/>
    <n v="109"/>
    <n v="151.97999999999999"/>
    <x v="1"/>
    <x v="6"/>
    <x v="3586"/>
    <d v="2016-09-23T16:44:30"/>
    <x v="2"/>
  </r>
  <r>
    <n v="3587"/>
    <s v="Blue Stockings @ The Cockpit Theatre"/>
    <x v="3585"/>
    <x v="2"/>
    <n v="633"/>
    <x v="0"/>
    <x v="1"/>
    <s v="GBP"/>
    <n v="1467054000"/>
    <n v="1463144254"/>
    <b v="0"/>
    <x v="33"/>
    <b v="1"/>
    <s v="theater/plays"/>
    <n v="127"/>
    <n v="22.61"/>
    <x v="1"/>
    <x v="6"/>
    <x v="3587"/>
    <d v="2016-06-27T19:00:00"/>
    <x v="2"/>
  </r>
  <r>
    <n v="3588"/>
    <s v="MENTAL Play short-tour 2015!"/>
    <x v="3586"/>
    <x v="48"/>
    <n v="201"/>
    <x v="0"/>
    <x v="1"/>
    <s v="GBP"/>
    <n v="1430348400"/>
    <n v="1428436410"/>
    <b v="0"/>
    <x v="202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x v="3587"/>
    <x v="23"/>
    <n v="5100"/>
    <x v="0"/>
    <x v="0"/>
    <s v="USD"/>
    <n v="1432654347"/>
    <n v="1430494347"/>
    <b v="0"/>
    <x v="95"/>
    <b v="1"/>
    <s v="theater/plays"/>
    <n v="128"/>
    <n v="82.26"/>
    <x v="1"/>
    <x v="6"/>
    <x v="3589"/>
    <d v="2015-05-26T15:32:27"/>
    <x v="0"/>
  </r>
  <r>
    <n v="3590"/>
    <s v="The Glasshouse"/>
    <x v="3588"/>
    <x v="10"/>
    <n v="5003"/>
    <x v="0"/>
    <x v="1"/>
    <s v="GBP"/>
    <n v="1413792034"/>
    <n v="1411200034"/>
    <b v="0"/>
    <x v="196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x v="3589"/>
    <x v="176"/>
    <n v="1225"/>
    <x v="0"/>
    <x v="0"/>
    <s v="USD"/>
    <n v="1422075540"/>
    <n v="1419979544"/>
    <b v="0"/>
    <x v="59"/>
    <b v="1"/>
    <s v="theater/plays"/>
    <n v="175"/>
    <n v="68.06"/>
    <x v="1"/>
    <x v="6"/>
    <x v="3591"/>
    <d v="2015-01-24T04:59:00"/>
    <x v="3"/>
  </r>
  <r>
    <n v="3592"/>
    <s v="boom- a play by Peter Sinn Nachtrieb"/>
    <x v="3590"/>
    <x v="13"/>
    <n v="2545"/>
    <x v="0"/>
    <x v="0"/>
    <s v="USD"/>
    <n v="1423630740"/>
    <n v="1418673307"/>
    <b v="0"/>
    <x v="2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x v="3591"/>
    <x v="9"/>
    <n v="3319"/>
    <x v="0"/>
    <x v="0"/>
    <s v="USD"/>
    <n v="1420489560"/>
    <n v="1417469639"/>
    <b v="0"/>
    <x v="68"/>
    <b v="1"/>
    <s v="theater/plays"/>
    <n v="111"/>
    <n v="77.19"/>
    <x v="1"/>
    <x v="6"/>
    <x v="3593"/>
    <d v="2015-01-05T20:26:00"/>
    <x v="3"/>
  </r>
  <r>
    <n v="3594"/>
    <s v="HEDDA"/>
    <x v="3592"/>
    <x v="183"/>
    <n v="2015"/>
    <x v="0"/>
    <x v="0"/>
    <s v="USD"/>
    <n v="1472952982"/>
    <n v="1470792982"/>
    <b v="0"/>
    <x v="17"/>
    <b v="1"/>
    <s v="theater/plays"/>
    <n v="126"/>
    <n v="55.97"/>
    <x v="1"/>
    <x v="6"/>
    <x v="3594"/>
    <d v="2016-09-04T01:36:22"/>
    <x v="2"/>
  </r>
  <r>
    <n v="3595"/>
    <s v="The Flu Season"/>
    <x v="3593"/>
    <x v="27"/>
    <n v="3081"/>
    <x v="0"/>
    <x v="0"/>
    <s v="USD"/>
    <n v="1426229940"/>
    <n v="1423959123"/>
    <b v="0"/>
    <x v="95"/>
    <b v="1"/>
    <s v="theater/plays"/>
    <n v="119"/>
    <n v="49.69"/>
    <x v="1"/>
    <x v="6"/>
    <x v="3595"/>
    <d v="2015-03-13T06:59:00"/>
    <x v="0"/>
  </r>
  <r>
    <n v="3596"/>
    <s v="SHADFLY - NEW PLAY AT THE ARTS PROJECT"/>
    <x v="3594"/>
    <x v="184"/>
    <n v="1185"/>
    <x v="0"/>
    <x v="5"/>
    <s v="CAD"/>
    <n v="1409072982"/>
    <n v="1407258582"/>
    <b v="0"/>
    <x v="41"/>
    <b v="1"/>
    <s v="theater/plays"/>
    <n v="108"/>
    <n v="79"/>
    <x v="1"/>
    <x v="6"/>
    <x v="3596"/>
    <d v="2014-08-26T17:09:42"/>
    <x v="3"/>
  </r>
  <r>
    <n v="3597"/>
    <s v="Akvavit Theatre presents NOTHING OF ME by Arne Lygre"/>
    <x v="3595"/>
    <x v="30"/>
    <n v="2565"/>
    <x v="0"/>
    <x v="0"/>
    <s v="USD"/>
    <n v="1456984740"/>
    <n v="1455717790"/>
    <b v="0"/>
    <x v="51"/>
    <b v="1"/>
    <s v="theater/plays"/>
    <n v="103"/>
    <n v="77.73"/>
    <x v="1"/>
    <x v="6"/>
    <x v="3597"/>
    <d v="2016-03-03T05:59:00"/>
    <x v="2"/>
  </r>
  <r>
    <n v="3598"/>
    <s v="Cinderella"/>
    <x v="3596"/>
    <x v="28"/>
    <n v="1101"/>
    <x v="0"/>
    <x v="0"/>
    <s v="USD"/>
    <n v="1409720340"/>
    <n v="1408129822"/>
    <b v="0"/>
    <x v="74"/>
    <b v="1"/>
    <s v="theater/plays"/>
    <n v="110"/>
    <n v="40.78"/>
    <x v="1"/>
    <x v="6"/>
    <x v="3598"/>
    <d v="2014-09-03T04:59:00"/>
    <x v="3"/>
  </r>
  <r>
    <n v="3599"/>
    <s v="Promised Land"/>
    <x v="3597"/>
    <x v="2"/>
    <n v="1010"/>
    <x v="0"/>
    <x v="0"/>
    <s v="USD"/>
    <n v="1440892800"/>
    <n v="1438715077"/>
    <b v="0"/>
    <x v="57"/>
    <b v="1"/>
    <s v="theater/plays"/>
    <n v="202"/>
    <n v="59.41"/>
    <x v="1"/>
    <x v="6"/>
    <x v="3599"/>
    <d v="2015-08-30T00:00:00"/>
    <x v="0"/>
  </r>
  <r>
    <n v="3600"/>
    <s v="Pariah"/>
    <x v="3598"/>
    <x v="185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  <x v="2"/>
  </r>
  <r>
    <n v="3601"/>
    <s v="Pink Confetti at The Courtyard Theatre, Hoxton"/>
    <x v="3599"/>
    <x v="13"/>
    <n v="2087"/>
    <x v="0"/>
    <x v="1"/>
    <s v="GBP"/>
    <n v="1421452682"/>
    <n v="1418860682"/>
    <b v="0"/>
    <x v="28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x v="3600"/>
    <x v="23"/>
    <n v="4002"/>
    <x v="0"/>
    <x v="0"/>
    <s v="USD"/>
    <n v="1463520479"/>
    <n v="1458336479"/>
    <b v="0"/>
    <x v="72"/>
    <b v="1"/>
    <s v="theater/plays"/>
    <n v="100"/>
    <n v="81.67"/>
    <x v="1"/>
    <x v="6"/>
    <x v="3602"/>
    <d v="2016-05-17T21:27:59"/>
    <x v="2"/>
  </r>
  <r>
    <n v="3603"/>
    <s v="Thank You For Waiting"/>
    <x v="3601"/>
    <x v="15"/>
    <n v="2560"/>
    <x v="0"/>
    <x v="0"/>
    <s v="USD"/>
    <n v="1446759880"/>
    <n v="1444164280"/>
    <b v="0"/>
    <x v="7"/>
    <b v="1"/>
    <s v="theater/plays"/>
    <n v="171"/>
    <n v="44.91"/>
    <x v="1"/>
    <x v="6"/>
    <x v="3603"/>
    <d v="2015-11-05T21:44:40"/>
    <x v="0"/>
  </r>
  <r>
    <n v="3604"/>
    <s v="Suddenly Split &amp; Swiping Over"/>
    <x v="3602"/>
    <x v="9"/>
    <n v="3385"/>
    <x v="0"/>
    <x v="0"/>
    <s v="USD"/>
    <n v="1461913140"/>
    <n v="1461370956"/>
    <b v="0"/>
    <x v="50"/>
    <b v="1"/>
    <s v="theater/plays"/>
    <n v="113"/>
    <n v="49.06"/>
    <x v="1"/>
    <x v="6"/>
    <x v="3604"/>
    <d v="2016-04-29T06:59:00"/>
    <x v="2"/>
  </r>
  <r>
    <n v="3605"/>
    <s v="Amateur production of The Blue Room by David Hare"/>
    <x v="3603"/>
    <x v="49"/>
    <n v="460"/>
    <x v="0"/>
    <x v="1"/>
    <s v="GBP"/>
    <n v="1455390126"/>
    <n v="1452798126"/>
    <b v="0"/>
    <x v="41"/>
    <b v="1"/>
    <s v="theater/plays"/>
    <n v="184"/>
    <n v="30.67"/>
    <x v="1"/>
    <x v="6"/>
    <x v="3605"/>
    <d v="2016-02-13T19:02:06"/>
    <x v="2"/>
  </r>
  <r>
    <n v="3606"/>
    <s v="Critical Ambition - BLINK by Phil Porter"/>
    <x v="3604"/>
    <x v="9"/>
    <n v="3908"/>
    <x v="0"/>
    <x v="1"/>
    <s v="GBP"/>
    <n v="1471185057"/>
    <n v="1468593057"/>
    <b v="0"/>
    <x v="31"/>
    <b v="1"/>
    <s v="theater/plays"/>
    <n v="130"/>
    <n v="61.06"/>
    <x v="1"/>
    <x v="6"/>
    <x v="3606"/>
    <d v="2016-08-14T14:30:57"/>
    <x v="2"/>
  </r>
  <r>
    <n v="3607"/>
    <s v="E15 at The Pleasance and CPT"/>
    <x v="3605"/>
    <x v="131"/>
    <n v="580"/>
    <x v="0"/>
    <x v="1"/>
    <s v="GBP"/>
    <n v="1450137600"/>
    <n v="1448924882"/>
    <b v="0"/>
    <x v="9"/>
    <b v="1"/>
    <s v="theater/plays"/>
    <n v="105"/>
    <n v="29"/>
    <x v="1"/>
    <x v="6"/>
    <x v="3607"/>
    <d v="2015-12-15T00:00:00"/>
    <x v="0"/>
  </r>
  <r>
    <n v="3608"/>
    <s v="Petrification"/>
    <x v="3606"/>
    <x v="134"/>
    <n v="800"/>
    <x v="0"/>
    <x v="1"/>
    <s v="GBP"/>
    <n v="1466172000"/>
    <n v="1463418090"/>
    <b v="0"/>
    <x v="74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x v="3607"/>
    <x v="416"/>
    <n v="3005"/>
    <x v="0"/>
    <x v="1"/>
    <s v="GBP"/>
    <n v="1459378085"/>
    <n v="1456789685"/>
    <b v="0"/>
    <x v="64"/>
    <b v="1"/>
    <s v="theater/plays"/>
    <n v="153"/>
    <n v="143.1"/>
    <x v="1"/>
    <x v="6"/>
    <x v="3609"/>
    <d v="2016-03-30T22:48:05"/>
    <x v="2"/>
  </r>
  <r>
    <n v="3610"/>
    <s v="The Florence Company presents 'America'"/>
    <x v="3608"/>
    <x v="28"/>
    <n v="1623"/>
    <x v="0"/>
    <x v="1"/>
    <s v="GBP"/>
    <n v="1439806936"/>
    <n v="1437214936"/>
    <b v="0"/>
    <x v="162"/>
    <b v="1"/>
    <s v="theater/plays"/>
    <n v="162"/>
    <n v="52.35"/>
    <x v="1"/>
    <x v="6"/>
    <x v="3610"/>
    <d v="2015-08-17T10:22:16"/>
    <x v="0"/>
  </r>
  <r>
    <n v="3611"/>
    <s v="Xavier Project: Leftovers"/>
    <x v="3609"/>
    <x v="30"/>
    <n v="3400"/>
    <x v="0"/>
    <x v="1"/>
    <s v="GBP"/>
    <n v="1428483201"/>
    <n v="1425891201"/>
    <b v="0"/>
    <x v="13"/>
    <b v="1"/>
    <s v="theater/plays"/>
    <n v="136"/>
    <n v="66.67"/>
    <x v="1"/>
    <x v="6"/>
    <x v="3611"/>
    <d v="2015-04-08T08:53:21"/>
    <x v="0"/>
  </r>
  <r>
    <n v="3612"/>
    <s v="Welcome Back To Harlem: A Hellfighter's Story"/>
    <x v="3610"/>
    <x v="10"/>
    <n v="7220"/>
    <x v="0"/>
    <x v="5"/>
    <s v="CAD"/>
    <n v="1402334811"/>
    <n v="1401470811"/>
    <b v="0"/>
    <x v="7"/>
    <b v="1"/>
    <s v="theater/plays"/>
    <n v="144"/>
    <n v="126.67"/>
    <x v="1"/>
    <x v="6"/>
    <x v="3612"/>
    <d v="2014-06-09T17:26:51"/>
    <x v="3"/>
  </r>
  <r>
    <n v="3613"/>
    <s v="HIS NAME IS ARTHUR HOLMBERG"/>
    <x v="3611"/>
    <x v="21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  <x v="3"/>
  </r>
  <r>
    <n v="3614"/>
    <s v="Gruesome Playground Injuries"/>
    <x v="3612"/>
    <x v="30"/>
    <n v="2520"/>
    <x v="0"/>
    <x v="0"/>
    <s v="USD"/>
    <n v="1434675616"/>
    <n v="1432083616"/>
    <b v="0"/>
    <x v="26"/>
    <b v="1"/>
    <s v="theater/plays"/>
    <n v="101"/>
    <n v="35.49"/>
    <x v="1"/>
    <x v="6"/>
    <x v="3614"/>
    <d v="2015-06-19T01:00:16"/>
    <x v="0"/>
  </r>
  <r>
    <n v="3615"/>
    <s v="See Bob Run by Daniel MacIvor"/>
    <x v="3613"/>
    <x v="30"/>
    <n v="2670"/>
    <x v="0"/>
    <x v="1"/>
    <s v="GBP"/>
    <n v="1449756896"/>
    <n v="1447164896"/>
    <b v="0"/>
    <x v="250"/>
    <b v="1"/>
    <s v="theater/plays"/>
    <n v="107"/>
    <n v="37.08"/>
    <x v="1"/>
    <x v="6"/>
    <x v="3615"/>
    <d v="2015-12-10T14:14:56"/>
    <x v="0"/>
  </r>
  <r>
    <n v="3616"/>
    <s v="Taming of the Shrew - New Wimbledon Theatre"/>
    <x v="3614"/>
    <x v="30"/>
    <n v="3120"/>
    <x v="0"/>
    <x v="1"/>
    <s v="GBP"/>
    <n v="1426801664"/>
    <n v="1424213264"/>
    <b v="0"/>
    <x v="43"/>
    <b v="1"/>
    <s v="theater/plays"/>
    <n v="125"/>
    <n v="69.33"/>
    <x v="1"/>
    <x v="6"/>
    <x v="3616"/>
    <d v="2015-03-19T21:47:44"/>
    <x v="0"/>
  </r>
  <r>
    <n v="3617"/>
    <s v="One Good Night by Aisling Caffrey"/>
    <x v="3615"/>
    <x v="417"/>
    <n v="880"/>
    <x v="0"/>
    <x v="1"/>
    <s v="GBP"/>
    <n v="1488240000"/>
    <n v="1486996729"/>
    <b v="0"/>
    <x v="13"/>
    <b v="1"/>
    <s v="theater/plays"/>
    <n v="119"/>
    <n v="17.25"/>
    <x v="1"/>
    <x v="6"/>
    <x v="3617"/>
    <d v="2017-02-28T00:00:00"/>
    <x v="1"/>
  </r>
  <r>
    <n v="3618"/>
    <s v="Checkpoint 22"/>
    <x v="3616"/>
    <x v="13"/>
    <n v="2020"/>
    <x v="0"/>
    <x v="1"/>
    <s v="GBP"/>
    <n v="1433343850"/>
    <n v="1430751850"/>
    <b v="0"/>
    <x v="66"/>
    <b v="1"/>
    <s v="theater/plays"/>
    <n v="101"/>
    <n v="36.07"/>
    <x v="1"/>
    <x v="6"/>
    <x v="3618"/>
    <d v="2015-06-03T15:04:10"/>
    <x v="0"/>
  </r>
  <r>
    <n v="3619"/>
    <s v="VST presents Sincerity Forever"/>
    <x v="3617"/>
    <x v="28"/>
    <n v="1130"/>
    <x v="0"/>
    <x v="0"/>
    <s v="USD"/>
    <n v="1479592800"/>
    <n v="1476760226"/>
    <b v="0"/>
    <x v="5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x v="3618"/>
    <x v="124"/>
    <n v="11045"/>
    <x v="0"/>
    <x v="0"/>
    <s v="USD"/>
    <n v="1425528000"/>
    <n v="1422916261"/>
    <b v="0"/>
    <x v="438"/>
    <b v="1"/>
    <s v="theater/plays"/>
    <n v="105"/>
    <n v="56.07"/>
    <x v="1"/>
    <x v="6"/>
    <x v="3620"/>
    <d v="2015-03-05T04:00:00"/>
    <x v="0"/>
  </r>
  <r>
    <n v="3621"/>
    <s v="EverScape"/>
    <x v="3619"/>
    <x v="9"/>
    <n v="3292"/>
    <x v="0"/>
    <x v="0"/>
    <s v="USD"/>
    <n v="1475269200"/>
    <n v="1473200844"/>
    <b v="0"/>
    <x v="16"/>
    <b v="1"/>
    <s v="theater/plays"/>
    <n v="110"/>
    <n v="47.03"/>
    <x v="1"/>
    <x v="6"/>
    <x v="3621"/>
    <d v="2016-09-30T21:00:00"/>
    <x v="2"/>
  </r>
  <r>
    <n v="3622"/>
    <s v="Shakespeare's Pericles, Prince of Tyre"/>
    <x v="3620"/>
    <x v="28"/>
    <n v="1000.99"/>
    <x v="0"/>
    <x v="0"/>
    <s v="USD"/>
    <n v="1411874580"/>
    <n v="1409030371"/>
    <b v="0"/>
    <x v="64"/>
    <b v="1"/>
    <s v="theater/plays"/>
    <n v="100"/>
    <n v="47.67"/>
    <x v="1"/>
    <x v="6"/>
    <x v="3622"/>
    <d v="2014-09-28T03:23:00"/>
    <x v="3"/>
  </r>
  <r>
    <n v="3623"/>
    <s v="Since I've Been Here"/>
    <x v="3621"/>
    <x v="30"/>
    <n v="3000"/>
    <x v="0"/>
    <x v="0"/>
    <s v="USD"/>
    <n v="1406358000"/>
    <n v="1404841270"/>
    <b v="0"/>
    <x v="69"/>
    <b v="1"/>
    <s v="theater/plays"/>
    <n v="120"/>
    <n v="88.24"/>
    <x v="1"/>
    <x v="6"/>
    <x v="3623"/>
    <d v="2014-07-26T07:00:00"/>
    <x v="3"/>
  </r>
  <r>
    <n v="3624"/>
    <s v="&quot;The Next Event&quot;"/>
    <x v="3622"/>
    <x v="9"/>
    <n v="3148"/>
    <x v="0"/>
    <x v="0"/>
    <s v="USD"/>
    <n v="1471977290"/>
    <n v="1466793290"/>
    <b v="0"/>
    <x v="70"/>
    <b v="1"/>
    <s v="theater/plays"/>
    <n v="105"/>
    <n v="80.72"/>
    <x v="1"/>
    <x v="6"/>
    <x v="3624"/>
    <d v="2016-08-23T18:34:50"/>
    <x v="2"/>
  </r>
  <r>
    <n v="3625"/>
    <s v="Village Pub Theatre- FRINGE 2015"/>
    <x v="3623"/>
    <x v="9"/>
    <n v="3080"/>
    <x v="0"/>
    <x v="1"/>
    <s v="GBP"/>
    <n v="1435851577"/>
    <n v="1433259577"/>
    <b v="0"/>
    <x v="76"/>
    <b v="1"/>
    <s v="theater/plays"/>
    <n v="103"/>
    <n v="39.49"/>
    <x v="1"/>
    <x v="6"/>
    <x v="3625"/>
    <d v="2015-07-02T15:39:37"/>
    <x v="0"/>
  </r>
  <r>
    <n v="3626"/>
    <s v="These are your lives."/>
    <x v="3624"/>
    <x v="23"/>
    <n v="4073"/>
    <x v="0"/>
    <x v="1"/>
    <s v="GBP"/>
    <n v="1408204857"/>
    <n v="1406390457"/>
    <b v="0"/>
    <x v="53"/>
    <b v="1"/>
    <s v="theater/plays"/>
    <n v="102"/>
    <n v="84.85"/>
    <x v="1"/>
    <x v="6"/>
    <x v="3626"/>
    <d v="2014-08-16T16:00:57"/>
    <x v="3"/>
  </r>
  <r>
    <n v="3627"/>
    <s v="One Shot Theatre Company"/>
    <x v="3625"/>
    <x v="13"/>
    <n v="2000"/>
    <x v="0"/>
    <x v="0"/>
    <s v="USD"/>
    <n v="1463803140"/>
    <n v="1459446487"/>
    <b v="0"/>
    <x v="60"/>
    <b v="1"/>
    <s v="theater/plays"/>
    <n v="100"/>
    <n v="68.97"/>
    <x v="1"/>
    <x v="6"/>
    <x v="3627"/>
    <d v="2016-05-21T03:59:00"/>
    <x v="2"/>
  </r>
  <r>
    <n v="3628"/>
    <s v="Blast From the Past"/>
    <x v="3626"/>
    <x v="57"/>
    <n v="0"/>
    <x v="2"/>
    <x v="0"/>
    <s v="USD"/>
    <n v="1450040396"/>
    <n v="1444852796"/>
    <b v="0"/>
    <x v="78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x v="3627"/>
    <x v="80"/>
    <n v="2"/>
    <x v="2"/>
    <x v="0"/>
    <s v="USD"/>
    <n v="1462467600"/>
    <n v="1457403364"/>
    <b v="0"/>
    <x v="84"/>
    <b v="0"/>
    <s v="theater/musical"/>
    <n v="0"/>
    <n v="1"/>
    <x v="1"/>
    <x v="40"/>
    <x v="3629"/>
    <d v="2016-05-05T17:00:00"/>
    <x v="2"/>
  </r>
  <r>
    <n v="3630"/>
    <s v="Jeremy Kyle- The Opera"/>
    <x v="3628"/>
    <x v="9"/>
    <n v="1"/>
    <x v="2"/>
    <x v="1"/>
    <s v="GBP"/>
    <n v="1417295990"/>
    <n v="1414700390"/>
    <b v="0"/>
    <x v="29"/>
    <b v="0"/>
    <s v="theater/musical"/>
    <n v="0"/>
    <n v="1"/>
    <x v="1"/>
    <x v="40"/>
    <x v="3630"/>
    <d v="2014-11-29T21:19:50"/>
    <x v="3"/>
  </r>
  <r>
    <n v="3631"/>
    <s v="Evo: An Original Rock Opera"/>
    <x v="3629"/>
    <x v="418"/>
    <n v="8725"/>
    <x v="2"/>
    <x v="0"/>
    <s v="USD"/>
    <n v="1411444740"/>
    <n v="1409335497"/>
    <b v="0"/>
    <x v="211"/>
    <b v="0"/>
    <s v="theater/musical"/>
    <n v="51"/>
    <n v="147.88"/>
    <x v="1"/>
    <x v="40"/>
    <x v="3631"/>
    <d v="2014-09-23T03:59:00"/>
    <x v="3"/>
  </r>
  <r>
    <n v="3632"/>
    <s v="Some Enchanted Evening UK TOUR"/>
    <x v="3630"/>
    <x v="2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  <x v="3"/>
  </r>
  <r>
    <n v="3633"/>
    <s v="SMOKEY AND THE BANDIT: THE MUSICAL"/>
    <x v="3631"/>
    <x v="10"/>
    <n v="1762"/>
    <x v="2"/>
    <x v="0"/>
    <s v="USD"/>
    <n v="1479517200"/>
    <n v="1475765867"/>
    <b v="0"/>
    <x v="162"/>
    <b v="0"/>
    <s v="theater/musical"/>
    <n v="35"/>
    <n v="56.84"/>
    <x v="1"/>
    <x v="40"/>
    <x v="3633"/>
    <d v="2016-11-19T01:00:00"/>
    <x v="2"/>
  </r>
  <r>
    <n v="3634"/>
    <s v="Alice - A New Musical"/>
    <x v="3632"/>
    <x v="96"/>
    <n v="3185"/>
    <x v="2"/>
    <x v="5"/>
    <s v="CAD"/>
    <n v="1484366340"/>
    <n v="1480219174"/>
    <b v="0"/>
    <x v="59"/>
    <b v="0"/>
    <s v="theater/musical"/>
    <n v="4"/>
    <n v="176.94"/>
    <x v="1"/>
    <x v="40"/>
    <x v="3634"/>
    <d v="2017-01-14T03:59:00"/>
    <x v="2"/>
  </r>
  <r>
    <n v="3635"/>
    <s v="Mary's Son"/>
    <x v="3633"/>
    <x v="8"/>
    <n v="1276"/>
    <x v="2"/>
    <x v="0"/>
    <s v="USD"/>
    <n v="1461186676"/>
    <n v="1458594676"/>
    <b v="0"/>
    <x v="73"/>
    <b v="0"/>
    <s v="theater/musical"/>
    <n v="36"/>
    <n v="127.6"/>
    <x v="1"/>
    <x v="40"/>
    <x v="3635"/>
    <d v="2016-04-20T21:11:16"/>
    <x v="2"/>
  </r>
  <r>
    <n v="3636"/>
    <s v="The Brother's of B-Block"/>
    <x v="3634"/>
    <x v="60"/>
    <n v="0"/>
    <x v="2"/>
    <x v="0"/>
    <s v="USD"/>
    <n v="1442248829"/>
    <n v="1439224829"/>
    <b v="0"/>
    <x v="78"/>
    <b v="0"/>
    <s v="theater/musical"/>
    <n v="0"/>
    <n v="0"/>
    <x v="1"/>
    <x v="40"/>
    <x v="3636"/>
    <d v="2015-09-14T16:40:29"/>
    <x v="0"/>
  </r>
  <r>
    <n v="3637"/>
    <s v="The Ballad of Downtown Jake"/>
    <x v="3635"/>
    <x v="9"/>
    <n v="926"/>
    <x v="2"/>
    <x v="0"/>
    <s v="USD"/>
    <n v="1420130935"/>
    <n v="1417538935"/>
    <b v="0"/>
    <x v="25"/>
    <b v="0"/>
    <s v="theater/musical"/>
    <n v="31"/>
    <n v="66.14"/>
    <x v="1"/>
    <x v="40"/>
    <x v="3637"/>
    <d v="2015-01-01T16:48:55"/>
    <x v="3"/>
  </r>
  <r>
    <n v="3638"/>
    <s v="Project Hedwig and the Angry Inch"/>
    <x v="3636"/>
    <x v="126"/>
    <n v="216"/>
    <x v="2"/>
    <x v="5"/>
    <s v="CAD"/>
    <n v="1429456132"/>
    <n v="1424275732"/>
    <b v="0"/>
    <x v="84"/>
    <b v="0"/>
    <s v="theater/musical"/>
    <n v="7"/>
    <n v="108"/>
    <x v="1"/>
    <x v="40"/>
    <x v="3638"/>
    <d v="2015-04-19T15:08:52"/>
    <x v="0"/>
  </r>
  <r>
    <n v="3639"/>
    <s v="POE!"/>
    <x v="3637"/>
    <x v="31"/>
    <n v="1"/>
    <x v="2"/>
    <x v="0"/>
    <s v="USD"/>
    <n v="1475853060"/>
    <n v="1470672906"/>
    <b v="0"/>
    <x v="29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x v="3638"/>
    <x v="28"/>
    <n v="55"/>
    <x v="2"/>
    <x v="0"/>
    <s v="USD"/>
    <n v="1431283530"/>
    <n v="1428691530"/>
    <b v="0"/>
    <x v="8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x v="3639"/>
    <x v="9"/>
    <n v="0"/>
    <x v="2"/>
    <x v="0"/>
    <s v="USD"/>
    <n v="1412485200"/>
    <n v="1410966179"/>
    <b v="0"/>
    <x v="78"/>
    <b v="0"/>
    <s v="theater/musical"/>
    <n v="0"/>
    <n v="0"/>
    <x v="1"/>
    <x v="40"/>
    <x v="3641"/>
    <d v="2014-10-05T05:00:00"/>
    <x v="3"/>
  </r>
  <r>
    <n v="3642"/>
    <s v="My own musical"/>
    <x v="3640"/>
    <x v="176"/>
    <n v="15"/>
    <x v="2"/>
    <x v="12"/>
    <s v="EUR"/>
    <n v="1448902800"/>
    <n v="1445369727"/>
    <b v="0"/>
    <x v="84"/>
    <b v="0"/>
    <s v="theater/musical"/>
    <n v="2"/>
    <n v="7.5"/>
    <x v="1"/>
    <x v="40"/>
    <x v="3642"/>
    <d v="2015-11-30T17:00:00"/>
    <x v="0"/>
  </r>
  <r>
    <n v="3643"/>
    <s v="Puberty: The Musical"/>
    <x v="3641"/>
    <x v="31"/>
    <n v="0"/>
    <x v="2"/>
    <x v="0"/>
    <s v="USD"/>
    <n v="1447734439"/>
    <n v="1444274839"/>
    <b v="0"/>
    <x v="78"/>
    <b v="0"/>
    <s v="theater/musical"/>
    <n v="0"/>
    <n v="0"/>
    <x v="1"/>
    <x v="40"/>
    <x v="3643"/>
    <d v="2015-11-17T04:27:19"/>
    <x v="0"/>
  </r>
  <r>
    <n v="3644"/>
    <s v="SHS presents Rodgers and Hammerstein's Cinderella"/>
    <x v="3642"/>
    <x v="10"/>
    <n v="821"/>
    <x v="2"/>
    <x v="0"/>
    <s v="USD"/>
    <n v="1457413140"/>
    <n v="1454996887"/>
    <b v="0"/>
    <x v="8"/>
    <b v="0"/>
    <s v="theater/musical"/>
    <n v="16"/>
    <n v="68.42"/>
    <x v="1"/>
    <x v="40"/>
    <x v="3644"/>
    <d v="2016-03-08T04:59:00"/>
    <x v="2"/>
  </r>
  <r>
    <n v="3645"/>
    <s v="If the Shoe Fits"/>
    <x v="3643"/>
    <x v="28"/>
    <n v="1"/>
    <x v="2"/>
    <x v="5"/>
    <s v="CAD"/>
    <n v="1479773838"/>
    <n v="1477178238"/>
    <b v="0"/>
    <x v="29"/>
    <b v="0"/>
    <s v="theater/musical"/>
    <n v="0"/>
    <n v="1"/>
    <x v="1"/>
    <x v="40"/>
    <x v="3645"/>
    <d v="2016-11-22T00:17:18"/>
    <x v="2"/>
  </r>
  <r>
    <n v="3646"/>
    <s v="Our Sacred Honor"/>
    <x v="3644"/>
    <x v="3"/>
    <n v="481"/>
    <x v="2"/>
    <x v="0"/>
    <s v="USD"/>
    <n v="1434497400"/>
    <n v="1431770802"/>
    <b v="0"/>
    <x v="22"/>
    <b v="0"/>
    <s v="theater/musical"/>
    <n v="5"/>
    <n v="60.13"/>
    <x v="1"/>
    <x v="40"/>
    <x v="3646"/>
    <d v="2015-06-16T23:30:00"/>
    <x v="0"/>
  </r>
  <r>
    <n v="3647"/>
    <s v="Zachariah Sheldon: A musical to chill your blood"/>
    <x v="3645"/>
    <x v="2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  <x v="2"/>
  </r>
  <r>
    <n v="3648"/>
    <s v="Moth Theater Lives"/>
    <x v="3646"/>
    <x v="79"/>
    <n v="40153"/>
    <x v="0"/>
    <x v="0"/>
    <s v="USD"/>
    <n v="1412492445"/>
    <n v="1409900445"/>
    <b v="0"/>
    <x v="196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x v="3647"/>
    <x v="47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  <x v="3"/>
  </r>
  <r>
    <n v="3650"/>
    <s v="Weald at The Finborough Theatre"/>
    <x v="3648"/>
    <x v="2"/>
    <n v="500"/>
    <x v="0"/>
    <x v="1"/>
    <s v="GBP"/>
    <n v="1454412584"/>
    <n v="1452598184"/>
    <b v="0"/>
    <x v="5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x v="3649"/>
    <x v="2"/>
    <n v="520"/>
    <x v="0"/>
    <x v="0"/>
    <s v="USD"/>
    <n v="1407686340"/>
    <n v="1404833442"/>
    <b v="0"/>
    <x v="82"/>
    <b v="1"/>
    <s v="theater/plays"/>
    <n v="104"/>
    <n v="57.78"/>
    <x v="1"/>
    <x v="6"/>
    <x v="3651"/>
    <d v="2014-08-10T15:59:00"/>
    <x v="3"/>
  </r>
  <r>
    <n v="3652"/>
    <s v="A Midsummer Night's Dream"/>
    <x v="3650"/>
    <x v="43"/>
    <n v="752"/>
    <x v="0"/>
    <x v="5"/>
    <s v="CAD"/>
    <n v="1472097540"/>
    <n v="1471188502"/>
    <b v="0"/>
    <x v="57"/>
    <b v="1"/>
    <s v="theater/plays"/>
    <n v="251"/>
    <n v="44.24"/>
    <x v="1"/>
    <x v="6"/>
    <x v="3652"/>
    <d v="2016-08-25T03:59:00"/>
    <x v="2"/>
  </r>
  <r>
    <n v="3653"/>
    <s v="ALLIE"/>
    <x v="3651"/>
    <x v="13"/>
    <n v="2010"/>
    <x v="0"/>
    <x v="1"/>
    <s v="GBP"/>
    <n v="1438764207"/>
    <n v="1436172207"/>
    <b v="0"/>
    <x v="51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x v="3652"/>
    <x v="15"/>
    <n v="2616"/>
    <x v="0"/>
    <x v="1"/>
    <s v="GBP"/>
    <n v="1459702800"/>
    <n v="1457690386"/>
    <b v="0"/>
    <x v="44"/>
    <b v="1"/>
    <s v="theater/plays"/>
    <n v="174"/>
    <n v="68.84"/>
    <x v="1"/>
    <x v="6"/>
    <x v="3654"/>
    <d v="2016-04-03T17:00:00"/>
    <x v="2"/>
  </r>
  <r>
    <n v="3655"/>
    <s v="The Tumbleweed Zephyr"/>
    <x v="3653"/>
    <x v="10"/>
    <n v="5813"/>
    <x v="0"/>
    <x v="0"/>
    <s v="USD"/>
    <n v="1437202740"/>
    <n v="1434654998"/>
    <b v="0"/>
    <x v="1"/>
    <b v="1"/>
    <s v="theater/plays"/>
    <n v="116"/>
    <n v="73.58"/>
    <x v="1"/>
    <x v="6"/>
    <x v="3655"/>
    <d v="2015-07-18T06:59:00"/>
    <x v="0"/>
  </r>
  <r>
    <n v="3656"/>
    <s v="AG Theater RÃ¤mibÃ¼hl Projekt 2017"/>
    <x v="3654"/>
    <x v="10"/>
    <n v="5291"/>
    <x v="0"/>
    <x v="16"/>
    <s v="CHF"/>
    <n v="1485989940"/>
    <n v="1483393836"/>
    <b v="0"/>
    <x v="67"/>
    <b v="1"/>
    <s v="theater/plays"/>
    <n v="106"/>
    <n v="115.02"/>
    <x v="1"/>
    <x v="6"/>
    <x v="3656"/>
    <d v="2017-02-01T22:59:00"/>
    <x v="1"/>
  </r>
  <r>
    <n v="3657"/>
    <s v="Teaterforestilling: Shakespeare patchwork"/>
    <x v="3655"/>
    <x v="13"/>
    <n v="2215"/>
    <x v="0"/>
    <x v="8"/>
    <s v="DKK"/>
    <n v="1464817320"/>
    <n v="1462806419"/>
    <b v="0"/>
    <x v="9"/>
    <b v="1"/>
    <s v="theater/plays"/>
    <n v="111"/>
    <n v="110.75"/>
    <x v="1"/>
    <x v="6"/>
    <x v="3657"/>
    <d v="2016-06-01T21:42:00"/>
    <x v="2"/>
  </r>
  <r>
    <n v="3658"/>
    <s v="Mr. Marmalade"/>
    <x v="3656"/>
    <x v="15"/>
    <n v="1510"/>
    <x v="0"/>
    <x v="0"/>
    <s v="USD"/>
    <n v="1404273540"/>
    <n v="1400272580"/>
    <b v="0"/>
    <x v="9"/>
    <b v="1"/>
    <s v="theater/plays"/>
    <n v="101"/>
    <n v="75.5"/>
    <x v="1"/>
    <x v="6"/>
    <x v="3658"/>
    <d v="2014-07-02T03:59:00"/>
    <x v="3"/>
  </r>
  <r>
    <n v="3659"/>
    <s v="Reality of Love Remix (Love in Disguise)"/>
    <x v="3657"/>
    <x v="9"/>
    <n v="3061"/>
    <x v="0"/>
    <x v="0"/>
    <s v="USD"/>
    <n v="1426775940"/>
    <n v="1424414350"/>
    <b v="0"/>
    <x v="62"/>
    <b v="1"/>
    <s v="theater/plays"/>
    <n v="102"/>
    <n v="235.46"/>
    <x v="1"/>
    <x v="6"/>
    <x v="3659"/>
    <d v="2015-03-19T14:39:00"/>
    <x v="0"/>
  </r>
  <r>
    <n v="3660"/>
    <s v="ThÃ©rÃ¨se Raquin at The Courtyard Theatre"/>
    <x v="3658"/>
    <x v="49"/>
    <n v="250"/>
    <x v="0"/>
    <x v="1"/>
    <s v="GBP"/>
    <n v="1419368925"/>
    <n v="1417208925"/>
    <b v="0"/>
    <x v="19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x v="3659"/>
    <x v="9"/>
    <n v="3330"/>
    <x v="0"/>
    <x v="0"/>
    <s v="USD"/>
    <n v="1460260800"/>
    <n v="1458336672"/>
    <b v="0"/>
    <x v="17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x v="3660"/>
    <x v="6"/>
    <n v="8114"/>
    <x v="0"/>
    <x v="5"/>
    <s v="CAD"/>
    <n v="1427775414"/>
    <n v="1425187014"/>
    <b v="0"/>
    <x v="244"/>
    <b v="1"/>
    <s v="theater/plays"/>
    <n v="101"/>
    <n v="202.85"/>
    <x v="1"/>
    <x v="6"/>
    <x v="3662"/>
    <d v="2015-03-31T04:16:54"/>
    <x v="0"/>
  </r>
  <r>
    <n v="3663"/>
    <s v="IHDC's 2017 Pantomime - Jack and the Beanstalk"/>
    <x v="3661"/>
    <x v="419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  <x v="2"/>
  </r>
  <r>
    <n v="3664"/>
    <s v="Cubs: an Original Work"/>
    <x v="3662"/>
    <x v="134"/>
    <n v="875"/>
    <x v="0"/>
    <x v="0"/>
    <s v="USD"/>
    <n v="1466056689"/>
    <n v="1464847089"/>
    <b v="0"/>
    <x v="10"/>
    <b v="1"/>
    <s v="theater/plays"/>
    <n v="109"/>
    <n v="46.05"/>
    <x v="1"/>
    <x v="6"/>
    <x v="3664"/>
    <d v="2016-06-16T05:58:09"/>
    <x v="2"/>
  </r>
  <r>
    <n v="3665"/>
    <s v="Napoleon in Scotland / NapolÃ©on en Ecosse"/>
    <x v="3663"/>
    <x v="420"/>
    <n v="714"/>
    <x v="0"/>
    <x v="6"/>
    <s v="EUR"/>
    <n v="1446062040"/>
    <n v="1445109822"/>
    <b v="0"/>
    <x v="25"/>
    <b v="1"/>
    <s v="theater/plays"/>
    <n v="115"/>
    <n v="51"/>
    <x v="1"/>
    <x v="6"/>
    <x v="3665"/>
    <d v="2015-10-28T19:54:00"/>
    <x v="0"/>
  </r>
  <r>
    <n v="3666"/>
    <s v="Israel LÃ³pez @ Ojai Playwrights Conference"/>
    <x v="3664"/>
    <x v="38"/>
    <n v="1200"/>
    <x v="0"/>
    <x v="0"/>
    <s v="USD"/>
    <n v="1406185200"/>
    <n v="1404337382"/>
    <b v="0"/>
    <x v="44"/>
    <b v="1"/>
    <s v="theater/plays"/>
    <n v="100"/>
    <n v="31.58"/>
    <x v="1"/>
    <x v="6"/>
    <x v="3666"/>
    <d v="2014-07-24T07:00:00"/>
    <x v="3"/>
  </r>
  <r>
    <n v="3667"/>
    <s v="The Stolen Inches, Edinburgh 2015"/>
    <x v="3665"/>
    <x v="9"/>
    <n v="3095.11"/>
    <x v="0"/>
    <x v="1"/>
    <s v="GBP"/>
    <n v="1437261419"/>
    <n v="1434669419"/>
    <b v="0"/>
    <x v="6"/>
    <b v="1"/>
    <s v="theater/plays"/>
    <n v="103"/>
    <n v="53.36"/>
    <x v="1"/>
    <x v="6"/>
    <x v="3667"/>
    <d v="2015-07-18T23:16:59"/>
    <x v="0"/>
  </r>
  <r>
    <n v="3668"/>
    <s v="Lemming Theatrical's Smell of the Kill"/>
    <x v="3666"/>
    <x v="28"/>
    <n v="1035"/>
    <x v="0"/>
    <x v="0"/>
    <s v="USD"/>
    <n v="1437676380"/>
    <n v="1435670452"/>
    <b v="0"/>
    <x v="33"/>
    <b v="1"/>
    <s v="theater/plays"/>
    <n v="104"/>
    <n v="36.96"/>
    <x v="1"/>
    <x v="6"/>
    <x v="3668"/>
    <d v="2015-07-23T18:33:00"/>
    <x v="0"/>
  </r>
  <r>
    <n v="3669"/>
    <s v="Prowl Theatre Company"/>
    <x v="3667"/>
    <x v="28"/>
    <n v="1382"/>
    <x v="0"/>
    <x v="1"/>
    <s v="GBP"/>
    <n v="1434039137"/>
    <n v="1431447137"/>
    <b v="0"/>
    <x v="5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x v="3668"/>
    <x v="421"/>
    <n v="241"/>
    <x v="0"/>
    <x v="1"/>
    <s v="GBP"/>
    <n v="1433113200"/>
    <n v="1431951611"/>
    <b v="0"/>
    <x v="8"/>
    <b v="1"/>
    <s v="theater/plays"/>
    <n v="110"/>
    <n v="20.079999999999998"/>
    <x v="1"/>
    <x v="6"/>
    <x v="3670"/>
    <d v="2015-05-31T23:00:00"/>
    <x v="0"/>
  </r>
  <r>
    <n v="3671"/>
    <s v="Kylie for President"/>
    <x v="3669"/>
    <x v="8"/>
    <n v="3530"/>
    <x v="0"/>
    <x v="0"/>
    <s v="USD"/>
    <n v="1405915140"/>
    <n v="1404140667"/>
    <b v="0"/>
    <x v="244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x v="3670"/>
    <x v="9"/>
    <n v="3046"/>
    <x v="0"/>
    <x v="1"/>
    <s v="GBP"/>
    <n v="1411771384"/>
    <n v="1409179384"/>
    <b v="0"/>
    <x v="7"/>
    <b v="1"/>
    <s v="theater/plays"/>
    <n v="102"/>
    <n v="53.44"/>
    <x v="1"/>
    <x v="6"/>
    <x v="3672"/>
    <d v="2014-09-26T22:43:04"/>
    <x v="3"/>
  </r>
  <r>
    <n v="3673"/>
    <s v="CHILD Z"/>
    <x v="3671"/>
    <x v="23"/>
    <n v="4545"/>
    <x v="0"/>
    <x v="1"/>
    <s v="GBP"/>
    <n v="1415191920"/>
    <n v="1412233497"/>
    <b v="0"/>
    <x v="229"/>
    <b v="1"/>
    <s v="theater/plays"/>
    <n v="114"/>
    <n v="39.869999999999997"/>
    <x v="1"/>
    <x v="6"/>
    <x v="3673"/>
    <d v="2014-11-05T12:52:00"/>
    <x v="3"/>
  </r>
  <r>
    <n v="3674"/>
    <s v="FAUST.hier und jetzt"/>
    <x v="3672"/>
    <x v="37"/>
    <n v="4500"/>
    <x v="0"/>
    <x v="12"/>
    <s v="EUR"/>
    <n v="1472936229"/>
    <n v="1467752229"/>
    <b v="0"/>
    <x v="162"/>
    <b v="1"/>
    <s v="theater/plays"/>
    <n v="100"/>
    <n v="145.16"/>
    <x v="1"/>
    <x v="6"/>
    <x v="3674"/>
    <d v="2016-09-03T20:57:09"/>
    <x v="2"/>
  </r>
  <r>
    <n v="3675"/>
    <s v="Memoir of a Forgotten Past"/>
    <x v="3673"/>
    <x v="45"/>
    <n v="70"/>
    <x v="0"/>
    <x v="1"/>
    <s v="GBP"/>
    <n v="1463353200"/>
    <n v="1462285182"/>
    <b v="0"/>
    <x v="83"/>
    <b v="1"/>
    <s v="theater/plays"/>
    <n v="140"/>
    <n v="23.33"/>
    <x v="1"/>
    <x v="6"/>
    <x v="3675"/>
    <d v="2016-05-15T23:00:00"/>
    <x v="2"/>
  </r>
  <r>
    <n v="3676"/>
    <s v="The Black and White Theatre Company Inc."/>
    <x v="3674"/>
    <x v="134"/>
    <n v="1030"/>
    <x v="0"/>
    <x v="0"/>
    <s v="USD"/>
    <n v="1410550484"/>
    <n v="1408995284"/>
    <b v="0"/>
    <x v="38"/>
    <b v="1"/>
    <s v="theater/plays"/>
    <n v="129"/>
    <n v="64.38"/>
    <x v="1"/>
    <x v="6"/>
    <x v="3676"/>
    <d v="2014-09-12T19:34:44"/>
    <x v="3"/>
  </r>
  <r>
    <n v="3677"/>
    <s v="Goldfish Memory Productions"/>
    <x v="3675"/>
    <x v="14"/>
    <n v="12348.5"/>
    <x v="0"/>
    <x v="0"/>
    <s v="USD"/>
    <n v="1404359940"/>
    <n v="1402580818"/>
    <b v="0"/>
    <x v="473"/>
    <b v="1"/>
    <s v="theater/plays"/>
    <n v="103"/>
    <n v="62.05"/>
    <x v="1"/>
    <x v="6"/>
    <x v="3677"/>
    <d v="2014-07-03T03:59:00"/>
    <x v="3"/>
  </r>
  <r>
    <n v="3678"/>
    <s v="Some big Some bang"/>
    <x v="3676"/>
    <x v="13"/>
    <n v="2050"/>
    <x v="0"/>
    <x v="1"/>
    <s v="GBP"/>
    <n v="1433076298"/>
    <n v="1430052298"/>
    <b v="0"/>
    <x v="162"/>
    <b v="1"/>
    <s v="theater/plays"/>
    <n v="103"/>
    <n v="66.13"/>
    <x v="1"/>
    <x v="6"/>
    <x v="3678"/>
    <d v="2015-05-31T12:44:58"/>
    <x v="0"/>
  </r>
  <r>
    <n v="3679"/>
    <s v="DOG SEES GOD: Confessions of a Teenage Blockhead"/>
    <x v="3677"/>
    <x v="13"/>
    <n v="2202"/>
    <x v="0"/>
    <x v="0"/>
    <s v="USD"/>
    <n v="1404190740"/>
    <n v="1401214581"/>
    <b v="0"/>
    <x v="209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x v="3678"/>
    <x v="9"/>
    <n v="3383"/>
    <x v="0"/>
    <x v="0"/>
    <s v="USD"/>
    <n v="1475664834"/>
    <n v="1473850434"/>
    <b v="0"/>
    <x v="69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x v="3679"/>
    <x v="28"/>
    <n v="1119"/>
    <x v="0"/>
    <x v="0"/>
    <s v="USD"/>
    <n v="1452872290"/>
    <n v="1452008290"/>
    <b v="0"/>
    <x v="59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x v="3680"/>
    <x v="9"/>
    <n v="4176"/>
    <x v="0"/>
    <x v="0"/>
    <s v="USD"/>
    <n v="1402901940"/>
    <n v="1399998418"/>
    <b v="0"/>
    <x v="85"/>
    <b v="1"/>
    <s v="theater/plays"/>
    <n v="139"/>
    <n v="62.33"/>
    <x v="1"/>
    <x v="6"/>
    <x v="3682"/>
    <d v="2014-06-16T06:59:00"/>
    <x v="3"/>
  </r>
  <r>
    <n v="3683"/>
    <s v="A Krumpus Story - World Premiere"/>
    <x v="3681"/>
    <x v="8"/>
    <n v="3880"/>
    <x v="0"/>
    <x v="0"/>
    <s v="USD"/>
    <n v="1476931696"/>
    <n v="1474339696"/>
    <b v="0"/>
    <x v="36"/>
    <b v="1"/>
    <s v="theater/plays"/>
    <n v="111"/>
    <n v="58.79"/>
    <x v="1"/>
    <x v="6"/>
    <x v="3683"/>
    <d v="2016-10-20T02:48:16"/>
    <x v="2"/>
  </r>
  <r>
    <n v="3684"/>
    <s v="Cassiopeia"/>
    <x v="3682"/>
    <x v="47"/>
    <n v="1043"/>
    <x v="0"/>
    <x v="0"/>
    <s v="USD"/>
    <n v="1441167586"/>
    <n v="1438575586"/>
    <b v="0"/>
    <x v="23"/>
    <b v="1"/>
    <s v="theater/plays"/>
    <n v="139"/>
    <n v="45.35"/>
    <x v="1"/>
    <x v="6"/>
    <x v="3684"/>
    <d v="2015-09-02T04:19:46"/>
    <x v="0"/>
  </r>
  <r>
    <n v="3685"/>
    <s v="Two Noble Kinsmen: Fire &amp; Shadows"/>
    <x v="3683"/>
    <x v="10"/>
    <n v="5285"/>
    <x v="0"/>
    <x v="0"/>
    <s v="USD"/>
    <n v="1400533200"/>
    <n v="1398348859"/>
    <b v="0"/>
    <x v="149"/>
    <b v="1"/>
    <s v="theater/plays"/>
    <n v="106"/>
    <n v="41.94"/>
    <x v="1"/>
    <x v="6"/>
    <x v="3685"/>
    <d v="2014-05-19T21:00:00"/>
    <x v="3"/>
  </r>
  <r>
    <n v="3686"/>
    <s v="Dog sees God by Bert V. Royal @ FSU"/>
    <x v="3684"/>
    <x v="18"/>
    <n v="355"/>
    <x v="0"/>
    <x v="0"/>
    <s v="USD"/>
    <n v="1440820740"/>
    <n v="1439567660"/>
    <b v="0"/>
    <x v="79"/>
    <b v="1"/>
    <s v="theater/plays"/>
    <n v="101"/>
    <n v="59.17"/>
    <x v="1"/>
    <x v="6"/>
    <x v="3686"/>
    <d v="2015-08-29T03:59:00"/>
    <x v="0"/>
  </r>
  <r>
    <n v="3687"/>
    <s v="death (and straight boys)"/>
    <x v="3685"/>
    <x v="10"/>
    <n v="5012.25"/>
    <x v="0"/>
    <x v="0"/>
    <s v="USD"/>
    <n v="1403846055"/>
    <n v="1401254055"/>
    <b v="0"/>
    <x v="20"/>
    <b v="1"/>
    <s v="theater/plays"/>
    <n v="100"/>
    <n v="200.49"/>
    <x v="1"/>
    <x v="6"/>
    <x v="3687"/>
    <d v="2014-06-27T05:14:15"/>
    <x v="3"/>
  </r>
  <r>
    <n v="3688"/>
    <s v="The Tulip Tree 2014"/>
    <x v="3686"/>
    <x v="9"/>
    <n v="3275"/>
    <x v="0"/>
    <x v="1"/>
    <s v="GBP"/>
    <n v="1407524004"/>
    <n v="1404932004"/>
    <b v="0"/>
    <x v="70"/>
    <b v="1"/>
    <s v="theater/plays"/>
    <n v="109"/>
    <n v="83.97"/>
    <x v="1"/>
    <x v="6"/>
    <x v="3688"/>
    <d v="2014-08-08T18:53:24"/>
    <x v="3"/>
  </r>
  <r>
    <n v="3689"/>
    <s v="Random Us"/>
    <x v="3687"/>
    <x v="9"/>
    <n v="3550"/>
    <x v="0"/>
    <x v="0"/>
    <s v="USD"/>
    <n v="1434925500"/>
    <n v="1432410639"/>
    <b v="0"/>
    <x v="95"/>
    <b v="1"/>
    <s v="theater/plays"/>
    <n v="118"/>
    <n v="57.26"/>
    <x v="1"/>
    <x v="6"/>
    <x v="3689"/>
    <d v="2015-06-21T22:25:00"/>
    <x v="0"/>
  </r>
  <r>
    <n v="3690"/>
    <s v="We Rise"/>
    <x v="3688"/>
    <x v="15"/>
    <n v="1800"/>
    <x v="0"/>
    <x v="0"/>
    <s v="USD"/>
    <n v="1417101683"/>
    <n v="1414506083"/>
    <b v="0"/>
    <x v="162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x v="3689"/>
    <x v="79"/>
    <n v="51184"/>
    <x v="0"/>
    <x v="0"/>
    <s v="USD"/>
    <n v="1425272340"/>
    <n v="1421426929"/>
    <b v="0"/>
    <x v="220"/>
    <b v="1"/>
    <s v="theater/plays"/>
    <n v="128"/>
    <n v="186.8"/>
    <x v="1"/>
    <x v="6"/>
    <x v="3691"/>
    <d v="2015-03-02T04:59:00"/>
    <x v="0"/>
  </r>
  <r>
    <n v="3692"/>
    <s v="An Evening With Durang"/>
    <x v="3690"/>
    <x v="28"/>
    <n v="1260"/>
    <x v="0"/>
    <x v="0"/>
    <s v="USD"/>
    <n v="1411084800"/>
    <n v="1410304179"/>
    <b v="0"/>
    <x v="57"/>
    <b v="1"/>
    <s v="theater/plays"/>
    <n v="126"/>
    <n v="74.12"/>
    <x v="1"/>
    <x v="6"/>
    <x v="3692"/>
    <d v="2014-09-19T00:00:00"/>
    <x v="3"/>
  </r>
  <r>
    <n v="3693"/>
    <s v="Jason (Georgia on My Mind)"/>
    <x v="3691"/>
    <x v="422"/>
    <n v="430"/>
    <x v="0"/>
    <x v="1"/>
    <s v="GBP"/>
    <n v="1448922600"/>
    <n v="1446352529"/>
    <b v="0"/>
    <x v="25"/>
    <b v="1"/>
    <s v="theater/plays"/>
    <n v="129"/>
    <n v="30.71"/>
    <x v="1"/>
    <x v="6"/>
    <x v="3693"/>
    <d v="2015-11-30T22:30:00"/>
    <x v="0"/>
  </r>
  <r>
    <n v="3694"/>
    <s v="Three Christs - Presented at Dixon Place"/>
    <x v="3692"/>
    <x v="8"/>
    <n v="3760"/>
    <x v="0"/>
    <x v="0"/>
    <s v="USD"/>
    <n v="1465178400"/>
    <n v="1461985967"/>
    <b v="0"/>
    <x v="65"/>
    <b v="1"/>
    <s v="theater/plays"/>
    <n v="107"/>
    <n v="62.67"/>
    <x v="1"/>
    <x v="6"/>
    <x v="3694"/>
    <d v="2016-06-06T02:00:00"/>
    <x v="2"/>
  </r>
  <r>
    <n v="3695"/>
    <s v="The History Boys at USC"/>
    <x v="3693"/>
    <x v="23"/>
    <n v="4005"/>
    <x v="0"/>
    <x v="0"/>
    <s v="USD"/>
    <n v="1421009610"/>
    <n v="1419281610"/>
    <b v="0"/>
    <x v="51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x v="3694"/>
    <x v="13"/>
    <n v="3100"/>
    <x v="0"/>
    <x v="1"/>
    <s v="GBP"/>
    <n v="1423838916"/>
    <n v="1418654916"/>
    <b v="0"/>
    <x v="76"/>
    <b v="1"/>
    <s v="theater/plays"/>
    <n v="155"/>
    <n v="39.74"/>
    <x v="1"/>
    <x v="6"/>
    <x v="3696"/>
    <d v="2015-02-13T14:48:36"/>
    <x v="3"/>
  </r>
  <r>
    <n v="3697"/>
    <s v="Sid the tour 2016"/>
    <x v="3695"/>
    <x v="13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  <x v="2"/>
  </r>
  <r>
    <n v="3698"/>
    <s v="CORIOLANUS | THE NORMAL HEART @ The Lab Theater"/>
    <x v="3696"/>
    <x v="10"/>
    <n v="5526"/>
    <x v="0"/>
    <x v="0"/>
    <s v="USD"/>
    <n v="1456946487"/>
    <n v="1454354487"/>
    <b v="0"/>
    <x v="327"/>
    <b v="1"/>
    <s v="theater/plays"/>
    <n v="111"/>
    <n v="40.630000000000003"/>
    <x v="1"/>
    <x v="6"/>
    <x v="3698"/>
    <d v="2016-03-02T19:21:27"/>
    <x v="2"/>
  </r>
  <r>
    <n v="3699"/>
    <s v="Tell Me That You Love Me"/>
    <x v="3697"/>
    <x v="30"/>
    <n v="2520"/>
    <x v="0"/>
    <x v="0"/>
    <s v="USD"/>
    <n v="1413383216"/>
    <n v="1410791216"/>
    <b v="0"/>
    <x v="244"/>
    <b v="1"/>
    <s v="theater/plays"/>
    <n v="101"/>
    <n v="63"/>
    <x v="1"/>
    <x v="6"/>
    <x v="3699"/>
    <d v="2014-10-15T14:26:56"/>
    <x v="3"/>
  </r>
  <r>
    <n v="3700"/>
    <s v="Generations (Senior Project)"/>
    <x v="3698"/>
    <x v="2"/>
    <n v="606"/>
    <x v="0"/>
    <x v="0"/>
    <s v="USD"/>
    <n v="1412092800"/>
    <n v="1409493800"/>
    <b v="0"/>
    <x v="59"/>
    <b v="1"/>
    <s v="theater/plays"/>
    <n v="121"/>
    <n v="33.67"/>
    <x v="1"/>
    <x v="6"/>
    <x v="3700"/>
    <d v="2014-09-30T16:00:00"/>
    <x v="3"/>
  </r>
  <r>
    <n v="3701"/>
    <s v="Dog Show"/>
    <x v="3699"/>
    <x v="15"/>
    <n v="1505"/>
    <x v="0"/>
    <x v="1"/>
    <s v="GBP"/>
    <n v="1433422793"/>
    <n v="1430830793"/>
    <b v="0"/>
    <x v="70"/>
    <b v="1"/>
    <s v="theater/plays"/>
    <n v="100"/>
    <n v="38.590000000000003"/>
    <x v="1"/>
    <x v="6"/>
    <x v="3701"/>
    <d v="2015-06-04T12:59:53"/>
    <x v="0"/>
  </r>
  <r>
    <n v="3702"/>
    <s v="SANKARA"/>
    <x v="3700"/>
    <x v="9"/>
    <n v="3275"/>
    <x v="0"/>
    <x v="1"/>
    <s v="GBP"/>
    <n v="1468191540"/>
    <n v="1464958484"/>
    <b v="0"/>
    <x v="64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x v="3701"/>
    <x v="405"/>
    <n v="1296"/>
    <x v="0"/>
    <x v="0"/>
    <s v="USD"/>
    <n v="1471071540"/>
    <n v="1467720388"/>
    <b v="0"/>
    <x v="209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x v="3702"/>
    <x v="43"/>
    <n v="409.01"/>
    <x v="0"/>
    <x v="1"/>
    <s v="GBP"/>
    <n v="1464712394"/>
    <n v="1459528394"/>
    <b v="0"/>
    <x v="74"/>
    <b v="1"/>
    <s v="theater/plays"/>
    <n v="136"/>
    <n v="15.15"/>
    <x v="1"/>
    <x v="6"/>
    <x v="3704"/>
    <d v="2016-05-31T16:33:14"/>
    <x v="2"/>
  </r>
  <r>
    <n v="3705"/>
    <s v="Pennywinkle: A New Chicago Comedy"/>
    <x v="3703"/>
    <x v="423"/>
    <n v="2925"/>
    <x v="0"/>
    <x v="0"/>
    <s v="USD"/>
    <n v="1403546400"/>
    <n v="1401714114"/>
    <b v="0"/>
    <x v="2"/>
    <b v="1"/>
    <s v="theater/plays"/>
    <n v="103"/>
    <n v="83.57"/>
    <x v="1"/>
    <x v="6"/>
    <x v="3705"/>
    <d v="2014-06-23T18:00:00"/>
    <x v="3"/>
  </r>
  <r>
    <n v="3706"/>
    <s v="The Drama Factory presents : The Magic Flute"/>
    <x v="3704"/>
    <x v="15"/>
    <n v="1820"/>
    <x v="0"/>
    <x v="0"/>
    <s v="USD"/>
    <n v="1410558949"/>
    <n v="1409262949"/>
    <b v="0"/>
    <x v="62"/>
    <b v="1"/>
    <s v="theater/plays"/>
    <n v="121"/>
    <n v="140"/>
    <x v="1"/>
    <x v="6"/>
    <x v="3706"/>
    <d v="2014-09-12T21:55:49"/>
    <x v="3"/>
  </r>
  <r>
    <n v="3707"/>
    <s v="A KC Fringe World Premiere: DESPERATE ACTS"/>
    <x v="3705"/>
    <x v="28"/>
    <n v="1860"/>
    <x v="0"/>
    <x v="0"/>
    <s v="USD"/>
    <n v="1469165160"/>
    <n v="1467335378"/>
    <b v="0"/>
    <x v="23"/>
    <b v="1"/>
    <s v="theater/plays"/>
    <n v="186"/>
    <n v="80.87"/>
    <x v="1"/>
    <x v="6"/>
    <x v="3707"/>
    <d v="2016-07-22T05:26:00"/>
    <x v="2"/>
  </r>
  <r>
    <n v="3708"/>
    <s v="Much Ado About Nothing"/>
    <x v="3706"/>
    <x v="176"/>
    <n v="2100"/>
    <x v="0"/>
    <x v="0"/>
    <s v="USD"/>
    <n v="1404444286"/>
    <n v="1403234686"/>
    <b v="0"/>
    <x v="70"/>
    <b v="1"/>
    <s v="theater/plays"/>
    <n v="300"/>
    <n v="53.85"/>
    <x v="1"/>
    <x v="6"/>
    <x v="3708"/>
    <d v="2014-07-04T03:24:46"/>
    <x v="3"/>
  </r>
  <r>
    <n v="3709"/>
    <s v="The Ruby Darlings Show"/>
    <x v="3707"/>
    <x v="28"/>
    <n v="1082.5"/>
    <x v="0"/>
    <x v="1"/>
    <s v="GBP"/>
    <n v="1403715546"/>
    <n v="1401123546"/>
    <b v="0"/>
    <x v="2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x v="3708"/>
    <x v="46"/>
    <n v="1835"/>
    <x v="0"/>
    <x v="0"/>
    <s v="USD"/>
    <n v="1428068988"/>
    <n v="1425908988"/>
    <b v="0"/>
    <x v="74"/>
    <b v="1"/>
    <s v="theater/plays"/>
    <n v="141"/>
    <n v="67.959999999999994"/>
    <x v="1"/>
    <x v="6"/>
    <x v="3710"/>
    <d v="2015-04-03T13:49:48"/>
    <x v="0"/>
  </r>
  <r>
    <n v="3711"/>
    <s v="The Youth Shakespeare Project 2014"/>
    <x v="3709"/>
    <x v="2"/>
    <n v="570"/>
    <x v="0"/>
    <x v="0"/>
    <s v="USD"/>
    <n v="1402848000"/>
    <n v="1400606573"/>
    <b v="0"/>
    <x v="64"/>
    <b v="1"/>
    <s v="theater/plays"/>
    <n v="114"/>
    <n v="27.14"/>
    <x v="1"/>
    <x v="6"/>
    <x v="3711"/>
    <d v="2014-06-15T16:00:00"/>
    <x v="3"/>
  </r>
  <r>
    <n v="3712"/>
    <s v="IT'S JUST MY LIFE"/>
    <x v="3710"/>
    <x v="51"/>
    <n v="11530"/>
    <x v="0"/>
    <x v="0"/>
    <s v="USD"/>
    <n v="1433055540"/>
    <n v="1431230867"/>
    <b v="0"/>
    <x v="201"/>
    <b v="1"/>
    <s v="theater/plays"/>
    <n v="154"/>
    <n v="110.87"/>
    <x v="1"/>
    <x v="6"/>
    <x v="3712"/>
    <d v="2015-05-31T06:59:00"/>
    <x v="0"/>
  </r>
  <r>
    <n v="3713"/>
    <s v="Bring Matt Fotis's Nights on the Couch to NYC!"/>
    <x v="3711"/>
    <x v="13"/>
    <n v="2030"/>
    <x v="0"/>
    <x v="0"/>
    <s v="USD"/>
    <n v="1465062166"/>
    <n v="1463334166"/>
    <b v="0"/>
    <x v="10"/>
    <b v="1"/>
    <s v="theater/plays"/>
    <n v="102"/>
    <n v="106.84"/>
    <x v="1"/>
    <x v="6"/>
    <x v="3713"/>
    <d v="2016-06-04T17:42:46"/>
    <x v="2"/>
  </r>
  <r>
    <n v="3714"/>
    <s v="Expedition (to NYC)"/>
    <x v="3712"/>
    <x v="3"/>
    <n v="10235"/>
    <x v="0"/>
    <x v="0"/>
    <s v="USD"/>
    <n v="1432612740"/>
    <n v="1429881667"/>
    <b v="0"/>
    <x v="174"/>
    <b v="1"/>
    <s v="theater/plays"/>
    <n v="102"/>
    <n v="105.52"/>
    <x v="1"/>
    <x v="6"/>
    <x v="3714"/>
    <d v="2015-05-26T03:59:00"/>
    <x v="0"/>
  </r>
  <r>
    <n v="3715"/>
    <s v="The Inspectors Call"/>
    <x v="3713"/>
    <x v="8"/>
    <n v="3590"/>
    <x v="0"/>
    <x v="1"/>
    <s v="GBP"/>
    <n v="1427806320"/>
    <n v="1422834819"/>
    <b v="0"/>
    <x v="74"/>
    <b v="1"/>
    <s v="theater/plays"/>
    <n v="103"/>
    <n v="132.96"/>
    <x v="1"/>
    <x v="6"/>
    <x v="3715"/>
    <d v="2015-03-31T12:52:00"/>
    <x v="0"/>
  </r>
  <r>
    <n v="3716"/>
    <s v="Sylvia (a benefit show)"/>
    <x v="3714"/>
    <x v="134"/>
    <n v="1246"/>
    <x v="0"/>
    <x v="0"/>
    <s v="USD"/>
    <n v="1453411109"/>
    <n v="1450819109"/>
    <b v="0"/>
    <x v="54"/>
    <b v="1"/>
    <s v="theater/plays"/>
    <n v="156"/>
    <n v="51.92"/>
    <x v="1"/>
    <x v="6"/>
    <x v="3716"/>
    <d v="2016-01-21T21:18:29"/>
    <x v="0"/>
  </r>
  <r>
    <n v="3717"/>
    <s v="Told Look Younger at Jermyn Street Theatre"/>
    <x v="3715"/>
    <x v="23"/>
    <n v="4030"/>
    <x v="0"/>
    <x v="1"/>
    <s v="GBP"/>
    <n v="1431204449"/>
    <n v="1428526049"/>
    <b v="0"/>
    <x v="62"/>
    <b v="1"/>
    <s v="theater/plays"/>
    <n v="101"/>
    <n v="310"/>
    <x v="1"/>
    <x v="6"/>
    <x v="3717"/>
    <d v="2015-05-09T20:47:29"/>
    <x v="0"/>
  </r>
  <r>
    <n v="3718"/>
    <s v="PUNK ROCK"/>
    <x v="3716"/>
    <x v="2"/>
    <n v="1197"/>
    <x v="0"/>
    <x v="1"/>
    <s v="GBP"/>
    <n v="1425057075"/>
    <n v="1422465075"/>
    <b v="0"/>
    <x v="67"/>
    <b v="1"/>
    <s v="theater/plays"/>
    <n v="239"/>
    <n v="26.02"/>
    <x v="1"/>
    <x v="6"/>
    <x v="3718"/>
    <d v="2015-02-27T17:11:15"/>
    <x v="0"/>
  </r>
  <r>
    <n v="3719"/>
    <s v="Corium"/>
    <x v="3717"/>
    <x v="48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  <x v="0"/>
  </r>
  <r>
    <n v="3720"/>
    <s v="Lakotas and the American Theatre"/>
    <x v="3718"/>
    <x v="126"/>
    <n v="3449"/>
    <x v="0"/>
    <x v="0"/>
    <s v="USD"/>
    <n v="1435881006"/>
    <n v="1433980206"/>
    <b v="0"/>
    <x v="244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x v="3719"/>
    <x v="10"/>
    <n v="5040"/>
    <x v="0"/>
    <x v="0"/>
    <s v="USD"/>
    <n v="1415230084"/>
    <n v="1413412084"/>
    <b v="0"/>
    <x v="3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x v="3720"/>
    <x v="15"/>
    <n v="1668"/>
    <x v="0"/>
    <x v="5"/>
    <s v="CAD"/>
    <n v="1455231540"/>
    <n v="1452614847"/>
    <b v="0"/>
    <x v="2"/>
    <b v="1"/>
    <s v="theater/plays"/>
    <n v="111"/>
    <n v="47.66"/>
    <x v="1"/>
    <x v="6"/>
    <x v="3722"/>
    <d v="2016-02-11T22:59:00"/>
    <x v="2"/>
  </r>
  <r>
    <n v="3723"/>
    <s v="Beauty and the Beast"/>
    <x v="3721"/>
    <x v="37"/>
    <n v="4592"/>
    <x v="0"/>
    <x v="1"/>
    <s v="GBP"/>
    <n v="1417374262"/>
    <n v="1414778662"/>
    <b v="0"/>
    <x v="287"/>
    <b v="1"/>
    <s v="theater/plays"/>
    <n v="102"/>
    <n v="72.89"/>
    <x v="1"/>
    <x v="6"/>
    <x v="3723"/>
    <d v="2014-11-30T19:04:22"/>
    <x v="3"/>
  </r>
  <r>
    <n v="3724"/>
    <s v="Send 'Bin Laden: The One Man Show' to Hollywood!"/>
    <x v="3722"/>
    <x v="270"/>
    <n v="4409.55"/>
    <x v="0"/>
    <x v="1"/>
    <s v="GBP"/>
    <n v="1462402800"/>
    <n v="1459856860"/>
    <b v="0"/>
    <x v="30"/>
    <b v="1"/>
    <s v="theater/plays"/>
    <n v="103"/>
    <n v="49.55"/>
    <x v="1"/>
    <x v="6"/>
    <x v="3724"/>
    <d v="2016-05-04T23:00:00"/>
    <x v="2"/>
  </r>
  <r>
    <n v="3725"/>
    <s v="Mine by Polly Teale A Paper Parachutes Production"/>
    <x v="3723"/>
    <x v="43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  <x v="2"/>
  </r>
  <r>
    <n v="3726"/>
    <s v="Howard's End 3.0"/>
    <x v="3724"/>
    <x v="16"/>
    <n v="2879"/>
    <x v="0"/>
    <x v="0"/>
    <s v="USD"/>
    <n v="1461963600"/>
    <n v="1459567371"/>
    <b v="0"/>
    <x v="67"/>
    <b v="1"/>
    <s v="theater/plays"/>
    <n v="339"/>
    <n v="62.59"/>
    <x v="1"/>
    <x v="6"/>
    <x v="3726"/>
    <d v="2016-04-29T21:00:00"/>
    <x v="2"/>
  </r>
  <r>
    <n v="3727"/>
    <s v="Star-Spangled Sitcoms: Huzzah &amp; John Adams"/>
    <x v="3725"/>
    <x v="13"/>
    <n v="2015"/>
    <x v="0"/>
    <x v="0"/>
    <s v="USD"/>
    <n v="1476939300"/>
    <n v="1474273294"/>
    <b v="0"/>
    <x v="51"/>
    <b v="1"/>
    <s v="theater/plays"/>
    <n v="101"/>
    <n v="61.06"/>
    <x v="1"/>
    <x v="6"/>
    <x v="3727"/>
    <d v="2016-10-20T04:55:00"/>
    <x v="2"/>
  </r>
  <r>
    <n v="3728"/>
    <s v="Bare Bones Shakespeare 2015-16 Season"/>
    <x v="3726"/>
    <x v="22"/>
    <n v="1862"/>
    <x v="2"/>
    <x v="0"/>
    <s v="USD"/>
    <n v="1439957176"/>
    <n v="1437365176"/>
    <b v="0"/>
    <x v="162"/>
    <b v="0"/>
    <s v="theater/plays"/>
    <n v="9"/>
    <n v="60.06"/>
    <x v="1"/>
    <x v="6"/>
    <x v="3728"/>
    <d v="2015-08-19T04:06:16"/>
    <x v="0"/>
  </r>
  <r>
    <n v="3729"/>
    <s v="Picasso at The Lapin Agile, a play by Steve Martin"/>
    <x v="3727"/>
    <x v="10"/>
    <n v="362"/>
    <x v="2"/>
    <x v="0"/>
    <s v="USD"/>
    <n v="1427082912"/>
    <n v="1423198512"/>
    <b v="0"/>
    <x v="81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x v="3728"/>
    <x v="28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  <x v="0"/>
  </r>
  <r>
    <n v="3731"/>
    <s v="The Rabbit on the Moon"/>
    <x v="3729"/>
    <x v="62"/>
    <n v="620"/>
    <x v="2"/>
    <x v="0"/>
    <s v="USD"/>
    <n v="1420860180"/>
    <n v="1418234646"/>
    <b v="0"/>
    <x v="8"/>
    <b v="0"/>
    <s v="theater/plays"/>
    <n v="11"/>
    <n v="51.67"/>
    <x v="1"/>
    <x v="6"/>
    <x v="3731"/>
    <d v="2015-01-10T03:23:00"/>
    <x v="3"/>
  </r>
  <r>
    <n v="3732"/>
    <s v="Elektra Bekent - Afstudeervoorstelling"/>
    <x v="3730"/>
    <x v="16"/>
    <n v="131"/>
    <x v="2"/>
    <x v="9"/>
    <s v="EUR"/>
    <n v="1422100800"/>
    <n v="1416932133"/>
    <b v="0"/>
    <x v="80"/>
    <b v="0"/>
    <s v="theater/plays"/>
    <n v="15"/>
    <n v="32.75"/>
    <x v="1"/>
    <x v="6"/>
    <x v="3732"/>
    <d v="2015-01-24T12:00:00"/>
    <x v="3"/>
  </r>
  <r>
    <n v="3733"/>
    <s v="laughter in the hood"/>
    <x v="3731"/>
    <x v="15"/>
    <n v="0"/>
    <x v="2"/>
    <x v="0"/>
    <s v="USD"/>
    <n v="1429396200"/>
    <n v="1428539708"/>
    <b v="0"/>
    <x v="78"/>
    <b v="0"/>
    <s v="theater/plays"/>
    <n v="0"/>
    <n v="0"/>
    <x v="1"/>
    <x v="6"/>
    <x v="3733"/>
    <d v="2015-04-18T22:30:00"/>
    <x v="0"/>
  </r>
  <r>
    <n v="3734"/>
    <s v="Shakespeare in Sarajevo"/>
    <x v="3732"/>
    <x v="15"/>
    <n v="427"/>
    <x v="2"/>
    <x v="0"/>
    <s v="USD"/>
    <n v="1432589896"/>
    <n v="1427405896"/>
    <b v="0"/>
    <x v="63"/>
    <b v="0"/>
    <s v="theater/plays"/>
    <n v="28"/>
    <n v="61"/>
    <x v="1"/>
    <x v="6"/>
    <x v="3734"/>
    <d v="2015-05-25T21:38:16"/>
    <x v="0"/>
  </r>
  <r>
    <n v="3735"/>
    <s v="Women Beware Women"/>
    <x v="3733"/>
    <x v="325"/>
    <n v="20"/>
    <x v="2"/>
    <x v="1"/>
    <s v="GBP"/>
    <n v="1432831089"/>
    <n v="1430239089"/>
    <b v="0"/>
    <x v="84"/>
    <b v="0"/>
    <s v="theater/plays"/>
    <n v="13"/>
    <n v="10"/>
    <x v="1"/>
    <x v="6"/>
    <x v="3735"/>
    <d v="2015-05-28T16:38:09"/>
    <x v="0"/>
  </r>
  <r>
    <n v="3736"/>
    <s v="Hot Dogs a new play by Suhayla El-Bushra"/>
    <x v="3734"/>
    <x v="15"/>
    <n v="10"/>
    <x v="2"/>
    <x v="1"/>
    <s v="GBP"/>
    <n v="1427133600"/>
    <n v="1423847093"/>
    <b v="0"/>
    <x v="29"/>
    <b v="0"/>
    <s v="theater/plays"/>
    <n v="1"/>
    <n v="10"/>
    <x v="1"/>
    <x v="6"/>
    <x v="3736"/>
    <d v="2015-03-23T18:00:00"/>
    <x v="0"/>
  </r>
  <r>
    <n v="3737"/>
    <s v="Measure For Measure"/>
    <x v="3735"/>
    <x v="176"/>
    <n v="150"/>
    <x v="2"/>
    <x v="0"/>
    <s v="USD"/>
    <n v="1447311540"/>
    <n v="1445358903"/>
    <b v="0"/>
    <x v="80"/>
    <b v="0"/>
    <s v="theater/plays"/>
    <n v="21"/>
    <n v="37.5"/>
    <x v="1"/>
    <x v="6"/>
    <x v="3737"/>
    <d v="2015-11-12T06:59:00"/>
    <x v="0"/>
  </r>
  <r>
    <n v="3738"/>
    <s v="'GULF' - a new play by PIVOT THEATRE"/>
    <x v="3736"/>
    <x v="15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  <x v="3"/>
  </r>
  <r>
    <n v="3739"/>
    <s v="Verge of Strife - The life and poetry of Rupert Brooke"/>
    <x v="3737"/>
    <x v="23"/>
    <n v="805"/>
    <x v="2"/>
    <x v="1"/>
    <s v="GBP"/>
    <n v="1468752468"/>
    <n v="1467024468"/>
    <b v="0"/>
    <x v="22"/>
    <b v="0"/>
    <s v="theater/plays"/>
    <n v="20"/>
    <n v="100.63"/>
    <x v="1"/>
    <x v="6"/>
    <x v="3739"/>
    <d v="2016-07-17T10:47:48"/>
    <x v="2"/>
  </r>
  <r>
    <n v="3740"/>
    <s v="dasGROUP Theatre: Savage in Limbo"/>
    <x v="3738"/>
    <x v="13"/>
    <n v="358"/>
    <x v="2"/>
    <x v="0"/>
    <s v="USD"/>
    <n v="1407808438"/>
    <n v="1405217355"/>
    <b v="0"/>
    <x v="25"/>
    <b v="0"/>
    <s v="theater/plays"/>
    <n v="18"/>
    <n v="25.57"/>
    <x v="1"/>
    <x v="6"/>
    <x v="3740"/>
    <d v="2014-08-12T01:53:58"/>
    <x v="3"/>
  </r>
  <r>
    <n v="3741"/>
    <s v="Open House Theater"/>
    <x v="3739"/>
    <x v="22"/>
    <n v="0"/>
    <x v="2"/>
    <x v="0"/>
    <s v="USD"/>
    <n v="1450389950"/>
    <n v="1447797950"/>
    <b v="0"/>
    <x v="78"/>
    <b v="0"/>
    <s v="theater/plays"/>
    <n v="0"/>
    <n v="0"/>
    <x v="1"/>
    <x v="6"/>
    <x v="3741"/>
    <d v="2015-12-17T22:05:50"/>
    <x v="0"/>
  </r>
  <r>
    <n v="3742"/>
    <s v="The Jennings Family Reunion"/>
    <x v="3740"/>
    <x v="1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  <x v="3"/>
  </r>
  <r>
    <n v="3743"/>
    <s v="Down the Mississippi"/>
    <x v="3741"/>
    <x v="41"/>
    <n v="0"/>
    <x v="2"/>
    <x v="0"/>
    <s v="USD"/>
    <n v="1404406964"/>
    <n v="1401814964"/>
    <b v="0"/>
    <x v="78"/>
    <b v="0"/>
    <s v="theater/plays"/>
    <n v="0"/>
    <n v="0"/>
    <x v="1"/>
    <x v="6"/>
    <x v="3743"/>
    <d v="2014-07-03T17:02:44"/>
    <x v="3"/>
  </r>
  <r>
    <n v="3744"/>
    <s v="The Game's Afoot - Spotlight"/>
    <x v="3742"/>
    <x v="38"/>
    <n v="0"/>
    <x v="2"/>
    <x v="0"/>
    <s v="USD"/>
    <n v="1404532740"/>
    <n v="1401823952"/>
    <b v="0"/>
    <x v="78"/>
    <b v="0"/>
    <s v="theater/plays"/>
    <n v="0"/>
    <n v="0"/>
    <x v="1"/>
    <x v="6"/>
    <x v="3744"/>
    <d v="2014-07-05T03:59:00"/>
    <x v="3"/>
  </r>
  <r>
    <n v="3745"/>
    <s v="Tyke Theatre Web Show"/>
    <x v="3743"/>
    <x v="213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  <x v="3"/>
  </r>
  <r>
    <n v="3746"/>
    <s v="Stage Play Production - &quot;I Love You to Death&quot;"/>
    <x v="3744"/>
    <x v="0"/>
    <n v="202"/>
    <x v="2"/>
    <x v="0"/>
    <s v="USD"/>
    <n v="1475918439"/>
    <n v="1473326439"/>
    <b v="0"/>
    <x v="29"/>
    <b v="0"/>
    <s v="theater/plays"/>
    <n v="2"/>
    <n v="202"/>
    <x v="1"/>
    <x v="6"/>
    <x v="3746"/>
    <d v="2016-10-08T09:20:39"/>
    <x v="2"/>
  </r>
  <r>
    <n v="3747"/>
    <s v="Counting Stars"/>
    <x v="3745"/>
    <x v="3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  <x v="0"/>
  </r>
  <r>
    <n v="3748"/>
    <s v="CAUCUS! THE MUSICAL"/>
    <x v="3746"/>
    <x v="10"/>
    <n v="5176"/>
    <x v="0"/>
    <x v="0"/>
    <s v="USD"/>
    <n v="1455602340"/>
    <n v="1453827436"/>
    <b v="0"/>
    <x v="47"/>
    <b v="1"/>
    <s v="theater/musical"/>
    <n v="104"/>
    <n v="99.54"/>
    <x v="1"/>
    <x v="40"/>
    <x v="3748"/>
    <d v="2016-02-16T05:59:00"/>
    <x v="2"/>
  </r>
  <r>
    <n v="3749"/>
    <s v="Dante's Capstone Project: Who am I?"/>
    <x v="3747"/>
    <x v="2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  <x v="2"/>
  </r>
  <r>
    <n v="3750"/>
    <s v="Stars on Stage, Kids be Heard!"/>
    <x v="3748"/>
    <x v="12"/>
    <n v="6027"/>
    <x v="0"/>
    <x v="0"/>
    <s v="USD"/>
    <n v="1423555140"/>
    <n v="1421105608"/>
    <b v="0"/>
    <x v="33"/>
    <b v="1"/>
    <s v="theater/musical"/>
    <n v="100"/>
    <n v="215.25"/>
    <x v="1"/>
    <x v="40"/>
    <x v="3750"/>
    <d v="2015-02-10T07:59:00"/>
    <x v="0"/>
  </r>
  <r>
    <n v="3751"/>
    <s v="GGC Productions 2016"/>
    <x v="3749"/>
    <x v="28"/>
    <n v="1326"/>
    <x v="0"/>
    <x v="0"/>
    <s v="USD"/>
    <n v="1459641073"/>
    <n v="1454460673"/>
    <b v="0"/>
    <x v="202"/>
    <b v="1"/>
    <s v="theater/musical"/>
    <n v="133"/>
    <n v="120.55"/>
    <x v="1"/>
    <x v="40"/>
    <x v="3751"/>
    <d v="2016-04-02T23:51:13"/>
    <x v="2"/>
  </r>
  <r>
    <n v="3752"/>
    <s v="POP! Community Cabaret Presents..."/>
    <x v="3750"/>
    <x v="2"/>
    <n v="565"/>
    <x v="0"/>
    <x v="1"/>
    <s v="GBP"/>
    <n v="1476651600"/>
    <n v="1473189335"/>
    <b v="0"/>
    <x v="41"/>
    <b v="1"/>
    <s v="theater/musical"/>
    <n v="113"/>
    <n v="37.67"/>
    <x v="1"/>
    <x v="40"/>
    <x v="3752"/>
    <d v="2016-10-16T21:00:00"/>
    <x v="2"/>
  </r>
  <r>
    <n v="3753"/>
    <s v="Wagner in English"/>
    <x v="3751"/>
    <x v="10"/>
    <n v="5167"/>
    <x v="0"/>
    <x v="0"/>
    <s v="USD"/>
    <n v="1433289600"/>
    <n v="1430768800"/>
    <b v="0"/>
    <x v="209"/>
    <b v="1"/>
    <s v="theater/musical"/>
    <n v="103"/>
    <n v="172.23"/>
    <x v="1"/>
    <x v="40"/>
    <x v="3753"/>
    <d v="2015-06-03T00:00:00"/>
    <x v="0"/>
  </r>
  <r>
    <n v="3754"/>
    <s v="Little Shop of Horrors"/>
    <x v="3752"/>
    <x v="30"/>
    <n v="3000"/>
    <x v="0"/>
    <x v="0"/>
    <s v="USD"/>
    <n v="1406350740"/>
    <n v="1403125737"/>
    <b v="0"/>
    <x v="74"/>
    <b v="1"/>
    <s v="theater/musical"/>
    <n v="120"/>
    <n v="111.11"/>
    <x v="1"/>
    <x v="40"/>
    <x v="3754"/>
    <d v="2014-07-26T04:59:00"/>
    <x v="3"/>
  </r>
  <r>
    <n v="3755"/>
    <s v="Retro Rhapsody"/>
    <x v="3753"/>
    <x v="131"/>
    <n v="713"/>
    <x v="0"/>
    <x v="1"/>
    <s v="GBP"/>
    <n v="1460753307"/>
    <n v="1458161307"/>
    <b v="0"/>
    <x v="33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x v="3754"/>
    <x v="37"/>
    <n v="4550"/>
    <x v="0"/>
    <x v="0"/>
    <s v="USD"/>
    <n v="1402515198"/>
    <n v="1399923198"/>
    <b v="0"/>
    <x v="5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x v="3755"/>
    <x v="8"/>
    <n v="3798"/>
    <x v="0"/>
    <x v="0"/>
    <s v="USD"/>
    <n v="1417465515"/>
    <n v="1415737515"/>
    <b v="0"/>
    <x v="133"/>
    <b v="1"/>
    <s v="theater/musical"/>
    <n v="109"/>
    <n v="75.959999999999994"/>
    <x v="1"/>
    <x v="40"/>
    <x v="3757"/>
    <d v="2014-12-01T20:25:15"/>
    <x v="3"/>
  </r>
  <r>
    <n v="3758"/>
    <s v="Luigi's Ladies"/>
    <x v="3756"/>
    <x v="15"/>
    <n v="1535"/>
    <x v="0"/>
    <x v="0"/>
    <s v="USD"/>
    <n v="1400475600"/>
    <n v="1397819938"/>
    <b v="0"/>
    <x v="55"/>
    <b v="1"/>
    <s v="theater/musical"/>
    <n v="102"/>
    <n v="59.04"/>
    <x v="1"/>
    <x v="40"/>
    <x v="3758"/>
    <d v="2014-05-19T05:00:00"/>
    <x v="3"/>
  </r>
  <r>
    <n v="3759"/>
    <s v="Pared Down Productions"/>
    <x v="3757"/>
    <x v="23"/>
    <n v="4409.7700000000004"/>
    <x v="0"/>
    <x v="0"/>
    <s v="USD"/>
    <n v="1440556553"/>
    <n v="1435372553"/>
    <b v="0"/>
    <x v="106"/>
    <b v="1"/>
    <s v="theater/musical"/>
    <n v="110"/>
    <n v="50.11"/>
    <x v="1"/>
    <x v="40"/>
    <x v="3759"/>
    <d v="2015-08-26T02:35:53"/>
    <x v="0"/>
  </r>
  <r>
    <n v="3760"/>
    <s v="Song of the Sea"/>
    <x v="3758"/>
    <x v="10"/>
    <n v="5050.7700000000004"/>
    <x v="0"/>
    <x v="0"/>
    <s v="USD"/>
    <n v="1399293386"/>
    <n v="1397133386"/>
    <b v="0"/>
    <x v="110"/>
    <b v="1"/>
    <s v="theater/musical"/>
    <n v="101"/>
    <n v="55.5"/>
    <x v="1"/>
    <x v="40"/>
    <x v="3760"/>
    <d v="2014-05-05T12:36:26"/>
    <x v="3"/>
  </r>
  <r>
    <n v="3761"/>
    <s v="MARSHA - a girl who does bad things"/>
    <x v="3759"/>
    <x v="2"/>
    <n v="500"/>
    <x v="0"/>
    <x v="1"/>
    <s v="GBP"/>
    <n v="1439247600"/>
    <n v="1434625937"/>
    <b v="0"/>
    <x v="83"/>
    <b v="1"/>
    <s v="theater/musical"/>
    <n v="100"/>
    <n v="166.67"/>
    <x v="1"/>
    <x v="40"/>
    <x v="3761"/>
    <d v="2015-08-10T23:00:00"/>
    <x v="0"/>
  </r>
  <r>
    <n v="3762"/>
    <s v="iolite the musical"/>
    <x v="3760"/>
    <x v="21"/>
    <n v="1328"/>
    <x v="0"/>
    <x v="1"/>
    <s v="GBP"/>
    <n v="1438543889"/>
    <n v="1436383889"/>
    <b v="0"/>
    <x v="33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x v="3761"/>
    <x v="10"/>
    <n v="5000"/>
    <x v="0"/>
    <x v="0"/>
    <s v="USD"/>
    <n v="1427907626"/>
    <n v="1425319226"/>
    <b v="0"/>
    <x v="99"/>
    <b v="1"/>
    <s v="theater/musical"/>
    <n v="100"/>
    <n v="64.94"/>
    <x v="1"/>
    <x v="40"/>
    <x v="3763"/>
    <d v="2015-04-01T17:00:26"/>
    <x v="0"/>
  </r>
  <r>
    <n v="3764"/>
    <s v="Agape Performing Arts Company, a Ministry of OLG"/>
    <x v="3762"/>
    <x v="15"/>
    <n v="1500"/>
    <x v="0"/>
    <x v="0"/>
    <s v="USD"/>
    <n v="1464482160"/>
    <n v="1462824832"/>
    <b v="0"/>
    <x v="74"/>
    <b v="1"/>
    <s v="theater/musical"/>
    <n v="100"/>
    <n v="55.56"/>
    <x v="1"/>
    <x v="40"/>
    <x v="3764"/>
    <d v="2016-05-29T00:36:00"/>
    <x v="2"/>
  </r>
  <r>
    <n v="3765"/>
    <s v="Before and After"/>
    <x v="3763"/>
    <x v="39"/>
    <n v="7942"/>
    <x v="0"/>
    <x v="0"/>
    <s v="USD"/>
    <n v="1406745482"/>
    <n v="1404153482"/>
    <b v="0"/>
    <x v="329"/>
    <b v="1"/>
    <s v="theater/musical"/>
    <n v="113"/>
    <n v="74.22"/>
    <x v="1"/>
    <x v="40"/>
    <x v="3765"/>
    <d v="2014-07-30T18:38:02"/>
    <x v="3"/>
  </r>
  <r>
    <n v="3766"/>
    <s v="Held Momentarily The Musical Takes FringeNYC"/>
    <x v="3764"/>
    <x v="3"/>
    <n v="10265.01"/>
    <x v="0"/>
    <x v="0"/>
    <s v="USD"/>
    <n v="1404360045"/>
    <n v="1401336045"/>
    <b v="0"/>
    <x v="93"/>
    <b v="1"/>
    <s v="theater/musical"/>
    <n v="103"/>
    <n v="106.93"/>
    <x v="1"/>
    <x v="40"/>
    <x v="3766"/>
    <d v="2014-07-03T04:00:45"/>
    <x v="3"/>
  </r>
  <r>
    <n v="3767"/>
    <s v="Accidental Artists Lab"/>
    <x v="3765"/>
    <x v="13"/>
    <n v="2335"/>
    <x v="0"/>
    <x v="0"/>
    <s v="USD"/>
    <n v="1425185940"/>
    <n v="1423960097"/>
    <b v="0"/>
    <x v="66"/>
    <b v="1"/>
    <s v="theater/musical"/>
    <n v="117"/>
    <n v="41.7"/>
    <x v="1"/>
    <x v="40"/>
    <x v="3767"/>
    <d v="2015-03-01T04:59:00"/>
    <x v="0"/>
  </r>
  <r>
    <n v="3768"/>
    <s v="Unexpected Stage's Dani Girl, A New Musical"/>
    <x v="3766"/>
    <x v="23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x v="3767"/>
    <x v="184"/>
    <n v="1100"/>
    <x v="0"/>
    <x v="0"/>
    <s v="USD"/>
    <n v="1460730079"/>
    <n v="1458138079"/>
    <b v="0"/>
    <x v="41"/>
    <b v="1"/>
    <s v="theater/musical"/>
    <n v="100"/>
    <n v="73.33"/>
    <x v="1"/>
    <x v="40"/>
    <x v="3769"/>
    <d v="2016-04-15T14:21:19"/>
    <x v="2"/>
  </r>
  <r>
    <n v="3770"/>
    <s v="The White Feather: a new musical"/>
    <x v="3768"/>
    <x v="13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  <x v="0"/>
  </r>
  <r>
    <n v="3771"/>
    <s v="COME OUT SWINGIN'!"/>
    <x v="3769"/>
    <x v="28"/>
    <n v="1460"/>
    <x v="0"/>
    <x v="0"/>
    <s v="USD"/>
    <n v="1463529600"/>
    <n v="1462307652"/>
    <b v="0"/>
    <x v="44"/>
    <b v="1"/>
    <s v="theater/musical"/>
    <n v="146"/>
    <n v="38.42"/>
    <x v="1"/>
    <x v="40"/>
    <x v="3771"/>
    <d v="2016-05-18T00:00:00"/>
    <x v="2"/>
  </r>
  <r>
    <n v="3772"/>
    <s v="Make &quot;Tonya and Nancy&quot; a Rock Opera!"/>
    <x v="3770"/>
    <x v="10"/>
    <n v="5510"/>
    <x v="0"/>
    <x v="0"/>
    <s v="USD"/>
    <n v="1480399200"/>
    <n v="1478616506"/>
    <b v="0"/>
    <x v="51"/>
    <b v="1"/>
    <s v="theater/musical"/>
    <n v="110"/>
    <n v="166.97"/>
    <x v="1"/>
    <x v="40"/>
    <x v="3772"/>
    <d v="2016-11-29T06:00:00"/>
    <x v="2"/>
  </r>
  <r>
    <n v="3773"/>
    <s v="Dundee: A Hip-Hopera"/>
    <x v="3771"/>
    <x v="10"/>
    <n v="5410"/>
    <x v="0"/>
    <x v="0"/>
    <s v="USD"/>
    <n v="1479175680"/>
    <n v="1476317247"/>
    <b v="0"/>
    <x v="7"/>
    <b v="1"/>
    <s v="theater/musical"/>
    <n v="108"/>
    <n v="94.91"/>
    <x v="1"/>
    <x v="40"/>
    <x v="3773"/>
    <d v="2016-11-15T02:08:00"/>
    <x v="2"/>
  </r>
  <r>
    <n v="3774"/>
    <s v="Mabel Moon Goes to Earth!"/>
    <x v="3772"/>
    <x v="3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x v="3773"/>
    <x v="13"/>
    <n v="2005"/>
    <x v="0"/>
    <x v="0"/>
    <s v="USD"/>
    <n v="1428552000"/>
    <n v="1426199843"/>
    <b v="0"/>
    <x v="25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x v="3774"/>
    <x v="6"/>
    <n v="8537"/>
    <x v="0"/>
    <x v="0"/>
    <s v="USD"/>
    <n v="1406854800"/>
    <n v="1403599778"/>
    <b v="0"/>
    <x v="225"/>
    <b v="1"/>
    <s v="theater/musical"/>
    <n v="107"/>
    <n v="90.82"/>
    <x v="1"/>
    <x v="40"/>
    <x v="3776"/>
    <d v="2014-08-01T01:00:00"/>
    <x v="3"/>
  </r>
  <r>
    <n v="3777"/>
    <s v="The Musical Adventure of Mimi and the Ghosts"/>
    <x v="3775"/>
    <x v="13"/>
    <n v="2864"/>
    <x v="0"/>
    <x v="0"/>
    <s v="USD"/>
    <n v="1411790400"/>
    <n v="1409884821"/>
    <b v="0"/>
    <x v="211"/>
    <b v="1"/>
    <s v="theater/musical"/>
    <n v="143"/>
    <n v="48.54"/>
    <x v="1"/>
    <x v="40"/>
    <x v="3777"/>
    <d v="2014-09-27T04:00:00"/>
    <x v="3"/>
  </r>
  <r>
    <n v="3778"/>
    <s v="Give a Puppet a Hand"/>
    <x v="3776"/>
    <x v="262"/>
    <n v="2521"/>
    <x v="0"/>
    <x v="0"/>
    <s v="USD"/>
    <n v="1423942780"/>
    <n v="1418758780"/>
    <b v="0"/>
    <x v="17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x v="3777"/>
    <x v="36"/>
    <n v="15597"/>
    <x v="0"/>
    <x v="0"/>
    <s v="USD"/>
    <n v="1459010340"/>
    <n v="1456421940"/>
    <b v="0"/>
    <x v="248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x v="3778"/>
    <x v="3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  <x v="0"/>
  </r>
  <r>
    <n v="3781"/>
    <s v="I GOT FIRED - Keith and Jenny are back!"/>
    <x v="3779"/>
    <x v="37"/>
    <n v="4935"/>
    <x v="0"/>
    <x v="0"/>
    <s v="USD"/>
    <n v="1410210685"/>
    <n v="1408050685"/>
    <b v="0"/>
    <x v="47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x v="3780"/>
    <x v="13"/>
    <n v="2035"/>
    <x v="0"/>
    <x v="1"/>
    <s v="GBP"/>
    <n v="1469401200"/>
    <n v="1466887297"/>
    <b v="0"/>
    <x v="74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x v="3781"/>
    <x v="38"/>
    <n v="1547"/>
    <x v="0"/>
    <x v="0"/>
    <s v="USD"/>
    <n v="1458057600"/>
    <n v="1455938520"/>
    <b v="0"/>
    <x v="5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x v="3782"/>
    <x v="28"/>
    <n v="1150"/>
    <x v="0"/>
    <x v="5"/>
    <s v="CAD"/>
    <n v="1468193532"/>
    <n v="1465601532"/>
    <b v="0"/>
    <x v="73"/>
    <b v="1"/>
    <s v="theater/musical"/>
    <n v="115"/>
    <n v="115"/>
    <x v="1"/>
    <x v="40"/>
    <x v="3784"/>
    <d v="2016-07-10T23:32:12"/>
    <x v="2"/>
  </r>
  <r>
    <n v="3785"/>
    <s v="Send &quot;Pawn&quot; to Edinburgh!"/>
    <x v="3783"/>
    <x v="13"/>
    <n v="3015"/>
    <x v="0"/>
    <x v="1"/>
    <s v="GBP"/>
    <n v="1470132180"/>
    <n v="1467040769"/>
    <b v="0"/>
    <x v="209"/>
    <b v="1"/>
    <s v="theater/musical"/>
    <n v="151"/>
    <n v="100.5"/>
    <x v="1"/>
    <x v="40"/>
    <x v="3785"/>
    <d v="2016-08-02T10:03:00"/>
    <x v="2"/>
  </r>
  <r>
    <n v="3786"/>
    <s v="Puberty the Musical: Original Cast Recording"/>
    <x v="3784"/>
    <x v="12"/>
    <n v="6658"/>
    <x v="0"/>
    <x v="0"/>
    <s v="USD"/>
    <n v="1464310475"/>
    <n v="1461718475"/>
    <b v="0"/>
    <x v="26"/>
    <b v="1"/>
    <s v="theater/musical"/>
    <n v="111"/>
    <n v="93.77"/>
    <x v="1"/>
    <x v="40"/>
    <x v="3786"/>
    <d v="2016-05-27T00:54:35"/>
    <x v="2"/>
  </r>
  <r>
    <n v="3787"/>
    <s v="Happiest Show On Earth Production Sponsor"/>
    <x v="3785"/>
    <x v="18"/>
    <n v="351"/>
    <x v="0"/>
    <x v="0"/>
    <s v="USD"/>
    <n v="1436587140"/>
    <n v="1434113406"/>
    <b v="0"/>
    <x v="73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x v="3786"/>
    <x v="96"/>
    <n v="500"/>
    <x v="2"/>
    <x v="0"/>
    <s v="USD"/>
    <n v="1450887480"/>
    <n v="1448469719"/>
    <b v="0"/>
    <x v="29"/>
    <b v="0"/>
    <s v="theater/musical"/>
    <n v="1"/>
    <n v="500"/>
    <x v="1"/>
    <x v="40"/>
    <x v="3788"/>
    <d v="2015-12-23T16:18:00"/>
    <x v="0"/>
  </r>
  <r>
    <n v="3789"/>
    <s v="Austen a New Musical Play"/>
    <x v="3787"/>
    <x v="424"/>
    <n v="116"/>
    <x v="2"/>
    <x v="1"/>
    <s v="GBP"/>
    <n v="1434395418"/>
    <n v="1431630618"/>
    <b v="0"/>
    <x v="80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x v="3788"/>
    <x v="36"/>
    <n v="0"/>
    <x v="2"/>
    <x v="0"/>
    <s v="USD"/>
    <n v="1479834023"/>
    <n v="1477238423"/>
    <b v="0"/>
    <x v="78"/>
    <b v="0"/>
    <s v="theater/musical"/>
    <n v="0"/>
    <n v="0"/>
    <x v="1"/>
    <x v="40"/>
    <x v="3790"/>
    <d v="2016-11-22T17:00:23"/>
    <x v="2"/>
  </r>
  <r>
    <n v="3791"/>
    <s v="Spin! at The Cumming Playhouse"/>
    <x v="3789"/>
    <x v="15"/>
    <n v="0"/>
    <x v="2"/>
    <x v="0"/>
    <s v="USD"/>
    <n v="1404664592"/>
    <n v="1399480592"/>
    <b v="0"/>
    <x v="78"/>
    <b v="0"/>
    <s v="theater/musical"/>
    <n v="0"/>
    <n v="0"/>
    <x v="1"/>
    <x v="40"/>
    <x v="3791"/>
    <d v="2014-07-06T16:36:32"/>
    <x v="3"/>
  </r>
  <r>
    <n v="3792"/>
    <s v="BorikÃ©n: The Show"/>
    <x v="3790"/>
    <x v="78"/>
    <n v="35"/>
    <x v="2"/>
    <x v="0"/>
    <s v="USD"/>
    <n v="1436957022"/>
    <n v="1434365022"/>
    <b v="0"/>
    <x v="84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x v="3791"/>
    <x v="39"/>
    <n v="4176"/>
    <x v="2"/>
    <x v="0"/>
    <s v="USD"/>
    <n v="1418769129"/>
    <n v="1416954729"/>
    <b v="0"/>
    <x v="5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x v="3792"/>
    <x v="1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  <x v="0"/>
  </r>
  <r>
    <n v="3795"/>
    <s v="Duodeca"/>
    <x v="3793"/>
    <x v="20"/>
    <n v="10"/>
    <x v="2"/>
    <x v="1"/>
    <s v="GBP"/>
    <n v="1440801000"/>
    <n v="1437042490"/>
    <b v="0"/>
    <x v="84"/>
    <b v="0"/>
    <s v="theater/musical"/>
    <n v="2"/>
    <n v="5"/>
    <x v="1"/>
    <x v="40"/>
    <x v="3795"/>
    <d v="2015-08-28T22:30:00"/>
    <x v="0"/>
  </r>
  <r>
    <n v="3796"/>
    <s v="A Staged Reading of &quot;CALL ME TANIA&quot;"/>
    <x v="3794"/>
    <x v="290"/>
    <n v="1"/>
    <x v="2"/>
    <x v="0"/>
    <s v="USD"/>
    <n v="1484354556"/>
    <n v="1479170556"/>
    <b v="0"/>
    <x v="29"/>
    <b v="0"/>
    <s v="theater/musical"/>
    <n v="0"/>
    <n v="1"/>
    <x v="1"/>
    <x v="40"/>
    <x v="3796"/>
    <d v="2017-01-14T00:42:36"/>
    <x v="2"/>
  </r>
  <r>
    <n v="3797"/>
    <s v="FACING EAST: New LGBT Musical Eyes London Concert"/>
    <x v="3795"/>
    <x v="12"/>
    <n v="5380"/>
    <x v="2"/>
    <x v="0"/>
    <s v="USD"/>
    <n v="1429564165"/>
    <n v="1426972165"/>
    <b v="0"/>
    <x v="7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x v="3796"/>
    <x v="54"/>
    <n v="1025"/>
    <x v="2"/>
    <x v="0"/>
    <s v="USD"/>
    <n v="1407691248"/>
    <n v="1405099248"/>
    <b v="0"/>
    <x v="81"/>
    <b v="0"/>
    <s v="theater/musical"/>
    <n v="1"/>
    <n v="205"/>
    <x v="1"/>
    <x v="40"/>
    <x v="3798"/>
    <d v="2014-08-10T17:20:48"/>
    <x v="3"/>
  </r>
  <r>
    <n v="3799"/>
    <s v="A Story Once Told"/>
    <x v="3797"/>
    <x v="3"/>
    <n v="402"/>
    <x v="2"/>
    <x v="0"/>
    <s v="USD"/>
    <n v="1457734843"/>
    <n v="1455142843"/>
    <b v="0"/>
    <x v="80"/>
    <b v="0"/>
    <s v="theater/musical"/>
    <n v="4"/>
    <n v="100.5"/>
    <x v="1"/>
    <x v="40"/>
    <x v="3799"/>
    <d v="2016-03-11T22:20:43"/>
    <x v="2"/>
  </r>
  <r>
    <n v="3800"/>
    <s v="Be The Change ~ The Children's Campaign"/>
    <x v="3798"/>
    <x v="29"/>
    <n v="881"/>
    <x v="2"/>
    <x v="0"/>
    <s v="USD"/>
    <n v="1420952340"/>
    <n v="1418146883"/>
    <b v="0"/>
    <x v="38"/>
    <b v="0"/>
    <s v="theater/musical"/>
    <n v="4"/>
    <n v="55.06"/>
    <x v="1"/>
    <x v="40"/>
    <x v="3800"/>
    <d v="2015-01-11T04:59:00"/>
    <x v="3"/>
  </r>
  <r>
    <n v="3801"/>
    <s v="The Imaginary A Musical"/>
    <x v="3799"/>
    <x v="10"/>
    <n v="426"/>
    <x v="2"/>
    <x v="0"/>
    <s v="USD"/>
    <n v="1420215216"/>
    <n v="1417536816"/>
    <b v="0"/>
    <x v="82"/>
    <b v="0"/>
    <s v="theater/musical"/>
    <n v="9"/>
    <n v="47.33"/>
    <x v="1"/>
    <x v="40"/>
    <x v="3801"/>
    <d v="2015-01-02T16:13:36"/>
    <x v="3"/>
  </r>
  <r>
    <n v="3802"/>
    <s v="The Lost Play of William Shakespeare"/>
    <x v="3800"/>
    <x v="9"/>
    <n v="0"/>
    <x v="2"/>
    <x v="0"/>
    <s v="USD"/>
    <n v="1445482906"/>
    <n v="1442890906"/>
    <b v="0"/>
    <x v="78"/>
    <b v="0"/>
    <s v="theater/musical"/>
    <n v="0"/>
    <n v="0"/>
    <x v="1"/>
    <x v="40"/>
    <x v="3802"/>
    <d v="2015-10-22T03:01:46"/>
    <x v="0"/>
  </r>
  <r>
    <n v="3803"/>
    <s v="Benjamin Button the Musical Concept Album"/>
    <x v="3801"/>
    <x v="14"/>
    <n v="2358"/>
    <x v="2"/>
    <x v="0"/>
    <s v="USD"/>
    <n v="1457133568"/>
    <n v="1454541568"/>
    <b v="0"/>
    <x v="244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x v="3802"/>
    <x v="6"/>
    <n v="0"/>
    <x v="2"/>
    <x v="0"/>
    <s v="USD"/>
    <n v="1469948400"/>
    <n v="1465172024"/>
    <b v="0"/>
    <x v="78"/>
    <b v="0"/>
    <s v="theater/musical"/>
    <n v="0"/>
    <n v="0"/>
    <x v="1"/>
    <x v="40"/>
    <x v="3804"/>
    <d v="2016-07-31T07:00:00"/>
    <x v="2"/>
  </r>
  <r>
    <n v="3805"/>
    <s v="&quot;Sounds By The River&quot; ( Original Musical)"/>
    <x v="3803"/>
    <x v="60"/>
    <n v="3"/>
    <x v="2"/>
    <x v="0"/>
    <s v="USD"/>
    <n v="1411852640"/>
    <n v="1406668640"/>
    <b v="0"/>
    <x v="84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x v="3804"/>
    <x v="51"/>
    <n v="5"/>
    <x v="2"/>
    <x v="2"/>
    <s v="AUD"/>
    <n v="1404022381"/>
    <n v="1402294381"/>
    <b v="0"/>
    <x v="29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x v="3805"/>
    <x v="15"/>
    <n v="455"/>
    <x v="2"/>
    <x v="0"/>
    <s v="USD"/>
    <n v="1428097739"/>
    <n v="1427492939"/>
    <b v="0"/>
    <x v="82"/>
    <b v="0"/>
    <s v="theater/musical"/>
    <n v="30"/>
    <n v="50.56"/>
    <x v="1"/>
    <x v="40"/>
    <x v="3807"/>
    <d v="2015-04-03T21:48:59"/>
    <x v="0"/>
  </r>
  <r>
    <n v="3808"/>
    <s v="Time at the Bar! The road to Edinburgh"/>
    <x v="3806"/>
    <x v="28"/>
    <n v="1000"/>
    <x v="0"/>
    <x v="1"/>
    <s v="GBP"/>
    <n v="1429955619"/>
    <n v="1424775219"/>
    <b v="0"/>
    <x v="54"/>
    <b v="1"/>
    <s v="theater/plays"/>
    <n v="100"/>
    <n v="41.67"/>
    <x v="1"/>
    <x v="6"/>
    <x v="3808"/>
    <d v="2015-04-25T09:53:39"/>
    <x v="0"/>
  </r>
  <r>
    <n v="3809"/>
    <s v="15% of The Seagull Flies to Edinburgh"/>
    <x v="3807"/>
    <x v="13"/>
    <n v="2025"/>
    <x v="0"/>
    <x v="1"/>
    <s v="GBP"/>
    <n v="1406761200"/>
    <n v="1402403907"/>
    <b v="0"/>
    <x v="44"/>
    <b v="1"/>
    <s v="theater/plays"/>
    <n v="101"/>
    <n v="53.29"/>
    <x v="1"/>
    <x v="6"/>
    <x v="3809"/>
    <d v="2014-07-30T23:00:00"/>
    <x v="3"/>
  </r>
  <r>
    <n v="3810"/>
    <s v="Romeo &amp; Juliet"/>
    <x v="3808"/>
    <x v="15"/>
    <n v="1826"/>
    <x v="0"/>
    <x v="0"/>
    <s v="USD"/>
    <n v="1426965758"/>
    <n v="1424377358"/>
    <b v="0"/>
    <x v="55"/>
    <b v="1"/>
    <s v="theater/plays"/>
    <n v="122"/>
    <n v="70.23"/>
    <x v="1"/>
    <x v="6"/>
    <x v="3810"/>
    <d v="2015-03-21T19:22:38"/>
    <x v="0"/>
  </r>
  <r>
    <n v="3811"/>
    <s v="The Merchant of Venice"/>
    <x v="3809"/>
    <x v="49"/>
    <n v="825"/>
    <x v="0"/>
    <x v="1"/>
    <s v="GBP"/>
    <n v="1464692400"/>
    <n v="1461769373"/>
    <b v="0"/>
    <x v="10"/>
    <b v="1"/>
    <s v="theater/plays"/>
    <n v="330"/>
    <n v="43.42"/>
    <x v="1"/>
    <x v="6"/>
    <x v="3811"/>
    <d v="2016-05-31T11:00:00"/>
    <x v="2"/>
  </r>
  <r>
    <n v="3812"/>
    <s v="Save &quot;The Stage Door&quot;"/>
    <x v="3810"/>
    <x v="13"/>
    <n v="2191"/>
    <x v="0"/>
    <x v="5"/>
    <s v="CAD"/>
    <n v="1433131140"/>
    <n v="1429120908"/>
    <b v="0"/>
    <x v="202"/>
    <b v="1"/>
    <s v="theater/plays"/>
    <n v="110"/>
    <n v="199.18"/>
    <x v="1"/>
    <x v="6"/>
    <x v="3812"/>
    <d v="2015-06-01T03:59:00"/>
    <x v="0"/>
  </r>
  <r>
    <n v="3813"/>
    <s v="SUCKIN INJUN"/>
    <x v="3811"/>
    <x v="190"/>
    <n v="2119.9899999999998"/>
    <x v="0"/>
    <x v="0"/>
    <s v="USD"/>
    <n v="1465940580"/>
    <n v="1462603021"/>
    <b v="0"/>
    <x v="74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x v="3812"/>
    <x v="15"/>
    <n v="2102"/>
    <x v="0"/>
    <x v="0"/>
    <s v="USD"/>
    <n v="1427860740"/>
    <n v="1424727712"/>
    <b v="0"/>
    <x v="69"/>
    <b v="1"/>
    <s v="theater/plays"/>
    <n v="140"/>
    <n v="61.82"/>
    <x v="1"/>
    <x v="6"/>
    <x v="3814"/>
    <d v="2015-04-01T03:59:00"/>
    <x v="0"/>
  </r>
  <r>
    <n v="3815"/>
    <s v="The Canterbury Shakespeare Festival - first season"/>
    <x v="3813"/>
    <x v="28"/>
    <n v="1000.01"/>
    <x v="0"/>
    <x v="1"/>
    <s v="GBP"/>
    <n v="1440111600"/>
    <n v="1437545657"/>
    <b v="0"/>
    <x v="9"/>
    <b v="1"/>
    <s v="theater/plays"/>
    <n v="100"/>
    <n v="50"/>
    <x v="1"/>
    <x v="6"/>
    <x v="3815"/>
    <d v="2015-08-20T23:00:00"/>
    <x v="0"/>
  </r>
  <r>
    <n v="3816"/>
    <s v="AFTER LIFE: Minnesota Fringe Festival 2014"/>
    <x v="3814"/>
    <x v="15"/>
    <n v="1788.57"/>
    <x v="0"/>
    <x v="0"/>
    <s v="USD"/>
    <n v="1405614823"/>
    <n v="1403022823"/>
    <b v="0"/>
    <x v="77"/>
    <b v="1"/>
    <s v="theater/plays"/>
    <n v="119"/>
    <n v="48.34"/>
    <x v="1"/>
    <x v="6"/>
    <x v="3816"/>
    <d v="2014-07-17T16:33:43"/>
    <x v="3"/>
  </r>
  <r>
    <n v="3817"/>
    <s v="TWIST: adapted from the novel Oliver Twist"/>
    <x v="3815"/>
    <x v="13"/>
    <n v="2145"/>
    <x v="0"/>
    <x v="0"/>
    <s v="USD"/>
    <n v="1445659140"/>
    <n v="1444236216"/>
    <b v="0"/>
    <x v="9"/>
    <b v="1"/>
    <s v="theater/plays"/>
    <n v="107"/>
    <n v="107.25"/>
    <x v="1"/>
    <x v="6"/>
    <x v="3817"/>
    <d v="2015-10-24T03:59:00"/>
    <x v="0"/>
  </r>
  <r>
    <n v="3818"/>
    <s v="The AOA Presents: The Maiden of Orleans"/>
    <x v="3816"/>
    <x v="49"/>
    <n v="570"/>
    <x v="0"/>
    <x v="0"/>
    <s v="USD"/>
    <n v="1426187582"/>
    <n v="1423599182"/>
    <b v="0"/>
    <x v="73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x v="3705"/>
    <x v="28"/>
    <n v="1064"/>
    <x v="0"/>
    <x v="0"/>
    <s v="USD"/>
    <n v="1437166920"/>
    <n v="1435554104"/>
    <b v="0"/>
    <x v="55"/>
    <b v="1"/>
    <s v="theater/plays"/>
    <n v="106"/>
    <n v="40.92"/>
    <x v="1"/>
    <x v="6"/>
    <x v="3819"/>
    <d v="2015-07-17T21:02:00"/>
    <x v="0"/>
  </r>
  <r>
    <n v="3820"/>
    <s v="TUSENTACK THEATRE"/>
    <x v="3817"/>
    <x v="43"/>
    <n v="430"/>
    <x v="0"/>
    <x v="1"/>
    <s v="GBP"/>
    <n v="1436110717"/>
    <n v="1433518717"/>
    <b v="0"/>
    <x v="9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x v="3818"/>
    <x v="8"/>
    <n v="3659"/>
    <x v="0"/>
    <x v="0"/>
    <s v="USD"/>
    <n v="1451881207"/>
    <n v="1449116407"/>
    <b v="0"/>
    <x v="67"/>
    <b v="1"/>
    <s v="theater/plays"/>
    <n v="105"/>
    <n v="79.540000000000006"/>
    <x v="1"/>
    <x v="6"/>
    <x v="3821"/>
    <d v="2016-01-04T04:20:07"/>
    <x v="0"/>
  </r>
  <r>
    <n v="3822"/>
    <s v="Geschichten sollen leben"/>
    <x v="3819"/>
    <x v="10"/>
    <n v="5501"/>
    <x v="0"/>
    <x v="12"/>
    <s v="EUR"/>
    <n v="1453244340"/>
    <n v="1448136417"/>
    <b v="0"/>
    <x v="88"/>
    <b v="1"/>
    <s v="theater/plays"/>
    <n v="110"/>
    <n v="72.38"/>
    <x v="1"/>
    <x v="6"/>
    <x v="3822"/>
    <d v="2016-01-19T22:59:00"/>
    <x v="0"/>
  </r>
  <r>
    <n v="3823"/>
    <s v="FEED"/>
    <x v="3820"/>
    <x v="30"/>
    <n v="2650"/>
    <x v="0"/>
    <x v="0"/>
    <s v="USD"/>
    <n v="1437364740"/>
    <n v="1434405044"/>
    <b v="0"/>
    <x v="14"/>
    <b v="1"/>
    <s v="theater/plays"/>
    <n v="106"/>
    <n v="64.63"/>
    <x v="1"/>
    <x v="6"/>
    <x v="3823"/>
    <d v="2015-07-20T03:59:00"/>
    <x v="0"/>
  </r>
  <r>
    <n v="3824"/>
    <s v="Count Your Blessings - A Verbatim Performance"/>
    <x v="3821"/>
    <x v="49"/>
    <n v="270"/>
    <x v="0"/>
    <x v="1"/>
    <s v="GBP"/>
    <n v="1470058860"/>
    <n v="1469026903"/>
    <b v="0"/>
    <x v="63"/>
    <b v="1"/>
    <s v="theater/plays"/>
    <n v="108"/>
    <n v="38.57"/>
    <x v="1"/>
    <x v="6"/>
    <x v="3824"/>
    <d v="2016-08-01T13:41:00"/>
    <x v="2"/>
  </r>
  <r>
    <n v="3825"/>
    <s v="Help keep girls in school in Burkina Faso"/>
    <x v="3822"/>
    <x v="10"/>
    <n v="5271"/>
    <x v="0"/>
    <x v="0"/>
    <s v="USD"/>
    <n v="1434505214"/>
    <n v="1432690814"/>
    <b v="0"/>
    <x v="72"/>
    <b v="1"/>
    <s v="theater/plays"/>
    <n v="105"/>
    <n v="107.57"/>
    <x v="1"/>
    <x v="6"/>
    <x v="3825"/>
    <d v="2015-06-17T01:40:14"/>
    <x v="0"/>
  </r>
  <r>
    <n v="3826"/>
    <s v="DAY OF THE DOG by Blue Sparrow Theatre Company"/>
    <x v="3823"/>
    <x v="20"/>
    <n v="715"/>
    <x v="0"/>
    <x v="1"/>
    <s v="GBP"/>
    <n v="1430993394"/>
    <n v="1428401394"/>
    <b v="0"/>
    <x v="55"/>
    <b v="1"/>
    <s v="theater/plays"/>
    <n v="119"/>
    <n v="27.5"/>
    <x v="1"/>
    <x v="6"/>
    <x v="3826"/>
    <d v="2015-05-07T10:09:54"/>
    <x v="0"/>
  </r>
  <r>
    <n v="3827"/>
    <s v="BROKEN BISCUITS EDINBURGH"/>
    <x v="3824"/>
    <x v="9"/>
    <n v="4580"/>
    <x v="0"/>
    <x v="1"/>
    <s v="GBP"/>
    <n v="1427414400"/>
    <n v="1422656201"/>
    <b v="0"/>
    <x v="71"/>
    <b v="1"/>
    <s v="theater/plays"/>
    <n v="153"/>
    <n v="70.459999999999994"/>
    <x v="1"/>
    <x v="6"/>
    <x v="3827"/>
    <d v="2015-03-27T00:00:00"/>
    <x v="0"/>
  </r>
  <r>
    <n v="3828"/>
    <s v="A Few Brave Men: The Chosen Few"/>
    <x v="3825"/>
    <x v="10"/>
    <n v="5000"/>
    <x v="0"/>
    <x v="0"/>
    <s v="USD"/>
    <n v="1420033187"/>
    <n v="1414845587"/>
    <b v="0"/>
    <x v="33"/>
    <b v="1"/>
    <s v="theater/plays"/>
    <n v="100"/>
    <n v="178.57"/>
    <x v="1"/>
    <x v="6"/>
    <x v="3828"/>
    <d v="2014-12-31T13:39:47"/>
    <x v="3"/>
  </r>
  <r>
    <n v="3829"/>
    <s v="Returning Home."/>
    <x v="3826"/>
    <x v="2"/>
    <n v="501"/>
    <x v="0"/>
    <x v="0"/>
    <s v="USD"/>
    <n v="1472676371"/>
    <n v="1470948371"/>
    <b v="0"/>
    <x v="22"/>
    <b v="1"/>
    <s v="theater/plays"/>
    <n v="100"/>
    <n v="62.63"/>
    <x v="1"/>
    <x v="6"/>
    <x v="3829"/>
    <d v="2016-08-31T20:46:11"/>
    <x v="2"/>
  </r>
  <r>
    <n v="3830"/>
    <s v="Run Away"/>
    <x v="3827"/>
    <x v="213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x v="3828"/>
    <x v="2"/>
    <n v="530.11"/>
    <x v="0"/>
    <x v="0"/>
    <s v="USD"/>
    <n v="1415222545"/>
    <n v="1413404545"/>
    <b v="0"/>
    <x v="82"/>
    <b v="1"/>
    <s v="theater/plays"/>
    <n v="106"/>
    <n v="58.9"/>
    <x v="1"/>
    <x v="6"/>
    <x v="3831"/>
    <d v="2014-11-05T21:22:25"/>
    <x v="3"/>
  </r>
  <r>
    <n v="3832"/>
    <s v="SBYET 2016 Hairspray at the Lobero Theatre!"/>
    <x v="3829"/>
    <x v="38"/>
    <n v="1256"/>
    <x v="0"/>
    <x v="0"/>
    <s v="USD"/>
    <n v="1455936335"/>
    <n v="1452048335"/>
    <b v="0"/>
    <x v="82"/>
    <b v="1"/>
    <s v="theater/plays"/>
    <n v="105"/>
    <n v="139.56"/>
    <x v="1"/>
    <x v="6"/>
    <x v="3832"/>
    <d v="2016-02-20T02:45:35"/>
    <x v="2"/>
  </r>
  <r>
    <n v="3833"/>
    <s v="Shakespeare is Boffo! Teachers' Edition"/>
    <x v="3830"/>
    <x v="38"/>
    <n v="1400"/>
    <x v="0"/>
    <x v="5"/>
    <s v="CAD"/>
    <n v="1417460940"/>
    <n v="1416516972"/>
    <b v="0"/>
    <x v="9"/>
    <b v="1"/>
    <s v="theater/plays"/>
    <n v="117"/>
    <n v="70"/>
    <x v="1"/>
    <x v="6"/>
    <x v="3833"/>
    <d v="2014-12-01T19:09:00"/>
    <x v="3"/>
  </r>
  <r>
    <n v="3834"/>
    <s v="Better to Have Loved...?"/>
    <x v="3831"/>
    <x v="9"/>
    <n v="3271"/>
    <x v="0"/>
    <x v="1"/>
    <s v="GBP"/>
    <n v="1434624067"/>
    <n v="1432032067"/>
    <b v="0"/>
    <x v="7"/>
    <b v="1"/>
    <s v="theater/plays"/>
    <n v="109"/>
    <n v="57.39"/>
    <x v="1"/>
    <x v="6"/>
    <x v="3834"/>
    <d v="2015-06-18T10:41:07"/>
    <x v="0"/>
  </r>
  <r>
    <n v="3835"/>
    <s v="Support new theatre piece IT DOESN'T MATTER"/>
    <x v="3832"/>
    <x v="48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  <x v="2"/>
  </r>
  <r>
    <n v="3836"/>
    <s v="Home (The Place Where My Stuff Resides)"/>
    <x v="3833"/>
    <x v="134"/>
    <n v="900"/>
    <x v="0"/>
    <x v="0"/>
    <s v="USD"/>
    <n v="1470197340"/>
    <n v="1467497652"/>
    <b v="0"/>
    <x v="25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x v="3834"/>
    <x v="13"/>
    <n v="2042"/>
    <x v="0"/>
    <x v="1"/>
    <s v="GBP"/>
    <n v="1435947758"/>
    <n v="1432837358"/>
    <b v="0"/>
    <x v="5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x v="3835"/>
    <x v="57"/>
    <n v="100824"/>
    <x v="0"/>
    <x v="11"/>
    <s v="SEK"/>
    <n v="1432314209"/>
    <n v="1429722209"/>
    <b v="0"/>
    <x v="61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x v="3836"/>
    <x v="13"/>
    <n v="2025"/>
    <x v="0"/>
    <x v="0"/>
    <s v="USD"/>
    <n v="1438226724"/>
    <n v="1433042724"/>
    <b v="0"/>
    <x v="58"/>
    <b v="1"/>
    <s v="theater/plays"/>
    <n v="101"/>
    <n v="63.28"/>
    <x v="1"/>
    <x v="6"/>
    <x v="3839"/>
    <d v="2015-07-30T03:25:24"/>
    <x v="0"/>
  </r>
  <r>
    <n v="3840"/>
    <s v="Tonight I'll be April"/>
    <x v="3837"/>
    <x v="332"/>
    <n v="65"/>
    <x v="0"/>
    <x v="1"/>
    <s v="GBP"/>
    <n v="1459180229"/>
    <n v="1457023829"/>
    <b v="0"/>
    <x v="83"/>
    <b v="1"/>
    <s v="theater/plays"/>
    <n v="6500"/>
    <n v="21.67"/>
    <x v="1"/>
    <x v="6"/>
    <x v="3840"/>
    <d v="2016-03-28T15:50:29"/>
    <x v="2"/>
  </r>
  <r>
    <n v="3841"/>
    <s v="&quot;If They Come Back&quot;"/>
    <x v="3838"/>
    <x v="3"/>
    <n v="872"/>
    <x v="2"/>
    <x v="0"/>
    <s v="USD"/>
    <n v="1405882287"/>
    <n v="1400698287"/>
    <b v="1"/>
    <x v="69"/>
    <b v="0"/>
    <s v="theater/plays"/>
    <n v="9"/>
    <n v="25.65"/>
    <x v="1"/>
    <x v="6"/>
    <x v="3841"/>
    <d v="2014-07-20T18:51:27"/>
    <x v="3"/>
  </r>
  <r>
    <n v="3842"/>
    <s v="Shakespeare's The Tempest: In-The-Round"/>
    <x v="3839"/>
    <x v="10"/>
    <n v="1097"/>
    <x v="2"/>
    <x v="1"/>
    <s v="GBP"/>
    <n v="1399809052"/>
    <n v="1397217052"/>
    <b v="1"/>
    <x v="23"/>
    <b v="0"/>
    <s v="theater/plays"/>
    <n v="22"/>
    <n v="47.7"/>
    <x v="1"/>
    <x v="6"/>
    <x v="3842"/>
    <d v="2014-05-11T11:50:52"/>
    <x v="3"/>
  </r>
  <r>
    <n v="3843"/>
    <s v="Vengeance Can Wait"/>
    <x v="3840"/>
    <x v="10"/>
    <n v="1065"/>
    <x v="2"/>
    <x v="0"/>
    <s v="USD"/>
    <n v="1401587064"/>
    <n v="1399427064"/>
    <b v="1"/>
    <x v="10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x v="3841"/>
    <x v="336"/>
    <n v="4066"/>
    <x v="2"/>
    <x v="0"/>
    <s v="USD"/>
    <n v="1401778740"/>
    <n v="1399474134"/>
    <b v="1"/>
    <x v="133"/>
    <b v="0"/>
    <s v="theater/plays"/>
    <n v="41"/>
    <n v="81.319999999999993"/>
    <x v="1"/>
    <x v="6"/>
    <x v="3844"/>
    <d v="2014-06-03T06:59:00"/>
    <x v="3"/>
  </r>
  <r>
    <n v="3845"/>
    <s v="Marilyn Madness &amp; Me"/>
    <x v="3842"/>
    <x v="79"/>
    <n v="842"/>
    <x v="2"/>
    <x v="0"/>
    <s v="USD"/>
    <n v="1443711774"/>
    <n v="1441119774"/>
    <b v="1"/>
    <x v="8"/>
    <b v="0"/>
    <s v="theater/plays"/>
    <n v="2"/>
    <n v="70.17"/>
    <x v="1"/>
    <x v="6"/>
    <x v="3845"/>
    <d v="2015-10-01T15:02:54"/>
    <x v="0"/>
  </r>
  <r>
    <n v="3846"/>
    <s v="My Insane Shakespeare"/>
    <x v="3843"/>
    <x v="39"/>
    <n v="189"/>
    <x v="2"/>
    <x v="0"/>
    <s v="USD"/>
    <n v="1412405940"/>
    <n v="1409721542"/>
    <b v="1"/>
    <x v="22"/>
    <b v="0"/>
    <s v="theater/plays"/>
    <n v="3"/>
    <n v="23.63"/>
    <x v="1"/>
    <x v="6"/>
    <x v="3846"/>
    <d v="2014-10-04T06:59:00"/>
    <x v="3"/>
  </r>
  <r>
    <n v="3847"/>
    <s v="Madame X"/>
    <x v="3844"/>
    <x v="124"/>
    <n v="1697"/>
    <x v="2"/>
    <x v="0"/>
    <s v="USD"/>
    <n v="1437283391"/>
    <n v="1433395391"/>
    <b v="1"/>
    <x v="82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x v="3845"/>
    <x v="93"/>
    <n v="2129"/>
    <x v="2"/>
    <x v="0"/>
    <s v="USD"/>
    <n v="1445196989"/>
    <n v="1442604989"/>
    <b v="1"/>
    <x v="68"/>
    <b v="0"/>
    <s v="theater/plays"/>
    <n v="16"/>
    <n v="49.51"/>
    <x v="1"/>
    <x v="6"/>
    <x v="3848"/>
    <d v="2015-10-18T19:36:29"/>
    <x v="0"/>
  </r>
  <r>
    <n v="3849"/>
    <s v="Auf geht's beim Schichtl"/>
    <x v="3846"/>
    <x v="11"/>
    <n v="2113"/>
    <x v="2"/>
    <x v="12"/>
    <s v="EUR"/>
    <n v="1434047084"/>
    <n v="1431455084"/>
    <b v="1"/>
    <x v="33"/>
    <b v="0"/>
    <s v="theater/plays"/>
    <n v="7"/>
    <n v="75.459999999999994"/>
    <x v="1"/>
    <x v="6"/>
    <x v="3849"/>
    <d v="2015-06-11T18:24:44"/>
    <x v="0"/>
  </r>
  <r>
    <n v="3850"/>
    <s v="The Vagina Monologues 2015"/>
    <x v="3847"/>
    <x v="28"/>
    <n v="38"/>
    <x v="2"/>
    <x v="0"/>
    <s v="USD"/>
    <n v="1420081143"/>
    <n v="1417489143"/>
    <b v="1"/>
    <x v="80"/>
    <b v="0"/>
    <s v="theater/plays"/>
    <n v="4"/>
    <n v="9.5"/>
    <x v="1"/>
    <x v="6"/>
    <x v="3850"/>
    <d v="2015-01-01T02:59:03"/>
    <x v="3"/>
  </r>
  <r>
    <n v="3851"/>
    <s v="Waving Goodbye"/>
    <x v="3848"/>
    <x v="30"/>
    <n v="852"/>
    <x v="2"/>
    <x v="1"/>
    <s v="GBP"/>
    <n v="1437129179"/>
    <n v="1434537179"/>
    <b v="1"/>
    <x v="54"/>
    <b v="0"/>
    <s v="theater/plays"/>
    <n v="34"/>
    <n v="35.5"/>
    <x v="1"/>
    <x v="6"/>
    <x v="3851"/>
    <d v="2015-07-17T10:32:59"/>
    <x v="0"/>
  </r>
  <r>
    <n v="3852"/>
    <s v="Rob Base Presents Unequally Yoked The Stage Play"/>
    <x v="3849"/>
    <x v="3"/>
    <n v="20"/>
    <x v="2"/>
    <x v="0"/>
    <s v="USD"/>
    <n v="1427427276"/>
    <n v="1425270876"/>
    <b v="0"/>
    <x v="84"/>
    <b v="0"/>
    <s v="theater/plays"/>
    <n v="0"/>
    <n v="10"/>
    <x v="1"/>
    <x v="6"/>
    <x v="3852"/>
    <d v="2015-03-27T03:34:36"/>
    <x v="0"/>
  </r>
  <r>
    <n v="3853"/>
    <s v="The Original Laughter Therapist"/>
    <x v="3850"/>
    <x v="57"/>
    <n v="26"/>
    <x v="2"/>
    <x v="0"/>
    <s v="USD"/>
    <n v="1409602178"/>
    <n v="1406578178"/>
    <b v="0"/>
    <x v="84"/>
    <b v="0"/>
    <s v="theater/plays"/>
    <n v="0"/>
    <n v="13"/>
    <x v="1"/>
    <x v="6"/>
    <x v="3853"/>
    <d v="2014-09-01T20:09:38"/>
    <x v="3"/>
  </r>
  <r>
    <n v="3854"/>
    <s v="The Case Of Soghomon Tehlirian"/>
    <x v="3851"/>
    <x v="34"/>
    <n v="1788"/>
    <x v="2"/>
    <x v="0"/>
    <s v="USD"/>
    <n v="1431206058"/>
    <n v="1428614058"/>
    <b v="0"/>
    <x v="9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x v="3852"/>
    <x v="28"/>
    <n v="25"/>
    <x v="2"/>
    <x v="0"/>
    <s v="USD"/>
    <n v="1427408271"/>
    <n v="1424819871"/>
    <b v="0"/>
    <x v="29"/>
    <b v="0"/>
    <s v="theater/plays"/>
    <n v="3"/>
    <n v="25"/>
    <x v="1"/>
    <x v="6"/>
    <x v="3855"/>
    <d v="2015-03-26T22:17:51"/>
    <x v="0"/>
  </r>
  <r>
    <n v="3856"/>
    <s v="&quot;Trouble at the Gate&quot; play"/>
    <x v="3853"/>
    <x v="10"/>
    <n v="1"/>
    <x v="2"/>
    <x v="0"/>
    <s v="USD"/>
    <n v="1425833403"/>
    <n v="1423245003"/>
    <b v="0"/>
    <x v="29"/>
    <b v="0"/>
    <s v="theater/plays"/>
    <n v="0"/>
    <n v="1"/>
    <x v="1"/>
    <x v="6"/>
    <x v="3856"/>
    <d v="2015-03-08T16:50:03"/>
    <x v="0"/>
  </r>
  <r>
    <n v="3857"/>
    <s v="I support Molding Heartz"/>
    <x v="3854"/>
    <x v="10"/>
    <n v="260"/>
    <x v="2"/>
    <x v="0"/>
    <s v="USD"/>
    <n v="1406913120"/>
    <n v="1404927690"/>
    <b v="0"/>
    <x v="80"/>
    <b v="0"/>
    <s v="theater/plays"/>
    <n v="5"/>
    <n v="65"/>
    <x v="1"/>
    <x v="6"/>
    <x v="3857"/>
    <d v="2014-08-01T17:12:00"/>
    <x v="3"/>
  </r>
  <r>
    <n v="3858"/>
    <s v="Hamlet by CattyWhamPuss (with non-traditional casting)"/>
    <x v="3855"/>
    <x v="2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  <x v="0"/>
  </r>
  <r>
    <n v="3859"/>
    <s v="What Dreams Were Made Of"/>
    <x v="3856"/>
    <x v="30"/>
    <n v="1"/>
    <x v="2"/>
    <x v="0"/>
    <s v="USD"/>
    <n v="1403730000"/>
    <n v="1401485207"/>
    <b v="0"/>
    <x v="29"/>
    <b v="0"/>
    <s v="theater/plays"/>
    <n v="0"/>
    <n v="1"/>
    <x v="1"/>
    <x v="6"/>
    <x v="3859"/>
    <d v="2014-06-25T21:00:00"/>
    <x v="3"/>
  </r>
  <r>
    <n v="3860"/>
    <s v="Tennessee Williams' ONE ARM @ Minnesota Fringe"/>
    <x v="3857"/>
    <x v="12"/>
    <n v="1060"/>
    <x v="2"/>
    <x v="0"/>
    <s v="USD"/>
    <n v="1407858710"/>
    <n v="1405266710"/>
    <b v="0"/>
    <x v="62"/>
    <b v="0"/>
    <s v="theater/plays"/>
    <n v="18"/>
    <n v="81.540000000000006"/>
    <x v="1"/>
    <x v="6"/>
    <x v="3860"/>
    <d v="2014-08-12T15:51:50"/>
    <x v="3"/>
  </r>
  <r>
    <n v="3861"/>
    <s v="READY OR NOT HERE I COME"/>
    <x v="3858"/>
    <x v="13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  <x v="3"/>
  </r>
  <r>
    <n v="3862"/>
    <s v="The Container Play"/>
    <x v="3859"/>
    <x v="51"/>
    <n v="1"/>
    <x v="2"/>
    <x v="0"/>
    <s v="USD"/>
    <n v="1473699540"/>
    <n v="1472451356"/>
    <b v="0"/>
    <x v="29"/>
    <b v="0"/>
    <s v="theater/plays"/>
    <n v="0"/>
    <n v="1"/>
    <x v="1"/>
    <x v="6"/>
    <x v="3862"/>
    <d v="2016-09-12T16:59:00"/>
    <x v="2"/>
  </r>
  <r>
    <n v="3863"/>
    <s v="Umma Yemaya"/>
    <x v="3860"/>
    <x v="12"/>
    <n v="0"/>
    <x v="2"/>
    <x v="0"/>
    <s v="USD"/>
    <n v="1446739905"/>
    <n v="1441552305"/>
    <b v="0"/>
    <x v="78"/>
    <b v="0"/>
    <s v="theater/plays"/>
    <n v="0"/>
    <n v="0"/>
    <x v="1"/>
    <x v="6"/>
    <x v="3863"/>
    <d v="2015-11-05T16:11:45"/>
    <x v="0"/>
  </r>
  <r>
    <n v="3864"/>
    <s v="Grammar Land Performances"/>
    <x v="3861"/>
    <x v="10"/>
    <n v="60"/>
    <x v="2"/>
    <x v="0"/>
    <s v="USD"/>
    <n v="1447799054"/>
    <n v="1445203454"/>
    <b v="0"/>
    <x v="83"/>
    <b v="0"/>
    <s v="theater/plays"/>
    <n v="1"/>
    <n v="20"/>
    <x v="1"/>
    <x v="6"/>
    <x v="3864"/>
    <d v="2015-11-17T22:24:14"/>
    <x v="0"/>
  </r>
  <r>
    <n v="3865"/>
    <s v="Fellatia's-Fantastic-Fun-Time-Show"/>
    <x v="3862"/>
    <x v="425"/>
    <n v="650"/>
    <x v="2"/>
    <x v="5"/>
    <s v="CAD"/>
    <n v="1409376600"/>
    <n v="1405957098"/>
    <b v="0"/>
    <x v="25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x v="3863"/>
    <x v="13"/>
    <n v="11"/>
    <x v="2"/>
    <x v="0"/>
    <s v="USD"/>
    <n v="1458703740"/>
    <n v="1454453021"/>
    <b v="0"/>
    <x v="84"/>
    <b v="0"/>
    <s v="theater/plays"/>
    <n v="1"/>
    <n v="5.5"/>
    <x v="1"/>
    <x v="6"/>
    <x v="3866"/>
    <d v="2016-03-23T03:29:00"/>
    <x v="2"/>
  </r>
  <r>
    <n v="3867"/>
    <s v="RUSSIAN PLAY &quot;HOW TO BE BRAVE&quot;"/>
    <x v="3864"/>
    <x v="13"/>
    <n v="251"/>
    <x v="2"/>
    <x v="0"/>
    <s v="USD"/>
    <n v="1466278339"/>
    <n v="1463686339"/>
    <b v="0"/>
    <x v="81"/>
    <b v="0"/>
    <s v="theater/plays"/>
    <n v="13"/>
    <n v="50.2"/>
    <x v="1"/>
    <x v="6"/>
    <x v="3867"/>
    <d v="2016-06-18T19:32:19"/>
    <x v="2"/>
  </r>
  <r>
    <n v="3868"/>
    <s v="1000 words (Canceled)"/>
    <x v="3865"/>
    <x v="10"/>
    <n v="10"/>
    <x v="1"/>
    <x v="1"/>
    <s v="GBP"/>
    <n v="1410191405"/>
    <n v="1408031405"/>
    <b v="0"/>
    <x v="29"/>
    <b v="0"/>
    <s v="theater/musical"/>
    <n v="0"/>
    <n v="10"/>
    <x v="1"/>
    <x v="40"/>
    <x v="3868"/>
    <d v="2014-09-08T15:50:05"/>
    <x v="3"/>
  </r>
  <r>
    <n v="3869"/>
    <s v="The Masturbation Musical (Canceled)"/>
    <x v="3866"/>
    <x v="426"/>
    <n v="452"/>
    <x v="1"/>
    <x v="0"/>
    <s v="USD"/>
    <n v="1426302660"/>
    <n v="1423761792"/>
    <b v="0"/>
    <x v="41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x v="3867"/>
    <x v="3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  <x v="3"/>
  </r>
  <r>
    <n v="3871"/>
    <s v="Pocket Monsters: A Musical Parody (Canceled)"/>
    <x v="3868"/>
    <x v="15"/>
    <n v="40"/>
    <x v="1"/>
    <x v="0"/>
    <s v="USD"/>
    <n v="1490809450"/>
    <n v="1485629050"/>
    <b v="0"/>
    <x v="83"/>
    <b v="0"/>
    <s v="theater/musical"/>
    <n v="3"/>
    <n v="13.33"/>
    <x v="1"/>
    <x v="40"/>
    <x v="3871"/>
    <d v="2017-03-29T17:44:10"/>
    <x v="1"/>
  </r>
  <r>
    <n v="3872"/>
    <s v="Shining Star Players (Canceled)"/>
    <x v="3869"/>
    <x v="36"/>
    <n v="0"/>
    <x v="1"/>
    <x v="0"/>
    <s v="USD"/>
    <n v="1439522996"/>
    <n v="1435202996"/>
    <b v="0"/>
    <x v="78"/>
    <b v="0"/>
    <s v="theater/musical"/>
    <n v="0"/>
    <n v="0"/>
    <x v="1"/>
    <x v="40"/>
    <x v="3872"/>
    <d v="2015-08-14T03:29:56"/>
    <x v="0"/>
  </r>
  <r>
    <n v="3873"/>
    <s v="Dream Big, Work Hard Character Development Show Tour"/>
    <x v="3870"/>
    <x v="62"/>
    <n v="0"/>
    <x v="1"/>
    <x v="0"/>
    <s v="USD"/>
    <n v="1444322535"/>
    <n v="1441730535"/>
    <b v="0"/>
    <x v="78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x v="3871"/>
    <x v="420"/>
    <n v="0"/>
    <x v="1"/>
    <x v="4"/>
    <s v="NZD"/>
    <n v="1422061200"/>
    <n v="1420244622"/>
    <b v="0"/>
    <x v="78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x v="3872"/>
    <x v="11"/>
    <n v="0"/>
    <x v="1"/>
    <x v="8"/>
    <s v="DKK"/>
    <n v="1472896800"/>
    <n v="1472804365"/>
    <b v="0"/>
    <x v="78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x v="3873"/>
    <x v="195"/>
    <n v="2059"/>
    <x v="1"/>
    <x v="1"/>
    <s v="GBP"/>
    <n v="1454425128"/>
    <n v="1451833128"/>
    <b v="0"/>
    <x v="67"/>
    <b v="0"/>
    <s v="theater/musical"/>
    <n v="53"/>
    <n v="44.76"/>
    <x v="1"/>
    <x v="40"/>
    <x v="3876"/>
    <d v="2016-02-02T14:58:48"/>
    <x v="2"/>
  </r>
  <r>
    <n v="3877"/>
    <s v="Does NY Heart Me? The Musical (Canceled)"/>
    <x v="3874"/>
    <x v="31"/>
    <n v="1241"/>
    <x v="1"/>
    <x v="0"/>
    <s v="USD"/>
    <n v="1481213752"/>
    <n v="1478621752"/>
    <b v="0"/>
    <x v="25"/>
    <b v="0"/>
    <s v="theater/musical"/>
    <n v="5"/>
    <n v="88.64"/>
    <x v="1"/>
    <x v="40"/>
    <x v="3877"/>
    <d v="2016-12-08T16:15:52"/>
    <x v="2"/>
  </r>
  <r>
    <n v="3878"/>
    <s v="Boys In The Arts Scholarship Program (Canceled)"/>
    <x v="3875"/>
    <x v="102"/>
    <n v="10"/>
    <x v="1"/>
    <x v="0"/>
    <s v="USD"/>
    <n v="1435636740"/>
    <n v="1433014746"/>
    <b v="0"/>
    <x v="29"/>
    <b v="0"/>
    <s v="theater/musical"/>
    <n v="0"/>
    <n v="10"/>
    <x v="1"/>
    <x v="40"/>
    <x v="3878"/>
    <d v="2015-06-30T03:59:00"/>
    <x v="0"/>
  </r>
  <r>
    <n v="3879"/>
    <s v="Theatre 'Portable' Royal (Canceled)"/>
    <x v="3876"/>
    <x v="36"/>
    <n v="0"/>
    <x v="1"/>
    <x v="1"/>
    <s v="GBP"/>
    <n v="1422218396"/>
    <n v="1419626396"/>
    <b v="0"/>
    <x v="78"/>
    <b v="0"/>
    <s v="theater/musical"/>
    <n v="0"/>
    <n v="0"/>
    <x v="1"/>
    <x v="40"/>
    <x v="3879"/>
    <d v="2015-01-25T20:39:56"/>
    <x v="3"/>
  </r>
  <r>
    <n v="3880"/>
    <s v="Thoroughly Modern Millie (Canceled)"/>
    <x v="3877"/>
    <x v="51"/>
    <n v="980"/>
    <x v="1"/>
    <x v="1"/>
    <s v="GBP"/>
    <n v="1406761200"/>
    <n v="1403724820"/>
    <b v="0"/>
    <x v="57"/>
    <b v="0"/>
    <s v="theater/musical"/>
    <n v="13"/>
    <n v="57.65"/>
    <x v="1"/>
    <x v="40"/>
    <x v="3880"/>
    <d v="2014-07-30T23:00:00"/>
    <x v="3"/>
  </r>
  <r>
    <n v="3881"/>
    <s v="My Real Mother's Name is... (Canceled)"/>
    <x v="3878"/>
    <x v="2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x v="3879"/>
    <x v="11"/>
    <n v="0"/>
    <x v="1"/>
    <x v="2"/>
    <s v="AUD"/>
    <n v="1454281380"/>
    <n v="1451950570"/>
    <b v="0"/>
    <x v="78"/>
    <b v="0"/>
    <s v="theater/musical"/>
    <n v="0"/>
    <n v="0"/>
    <x v="1"/>
    <x v="40"/>
    <x v="3882"/>
    <d v="2016-01-31T23:03:00"/>
    <x v="2"/>
  </r>
  <r>
    <n v="3883"/>
    <s v="CAGED - A New Musical (Canceled)"/>
    <x v="3880"/>
    <x v="36"/>
    <n v="0"/>
    <x v="1"/>
    <x v="1"/>
    <s v="GBP"/>
    <n v="1409668069"/>
    <n v="1407076069"/>
    <b v="0"/>
    <x v="78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x v="3881"/>
    <x v="3"/>
    <n v="0"/>
    <x v="1"/>
    <x v="0"/>
    <s v="USD"/>
    <n v="1427479192"/>
    <n v="1425322792"/>
    <b v="0"/>
    <x v="78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x v="3882"/>
    <x v="427"/>
    <n v="0"/>
    <x v="1"/>
    <x v="0"/>
    <s v="USD"/>
    <n v="1462834191"/>
    <n v="1460242191"/>
    <b v="0"/>
    <x v="78"/>
    <b v="0"/>
    <s v="theater/musical"/>
    <n v="0"/>
    <n v="0"/>
    <x v="1"/>
    <x v="40"/>
    <x v="3885"/>
    <d v="2016-05-09T22:49:51"/>
    <x v="2"/>
  </r>
  <r>
    <n v="3886"/>
    <s v="a (Canceled)"/>
    <x v="3883"/>
    <x v="3"/>
    <n v="0"/>
    <x v="1"/>
    <x v="2"/>
    <s v="AUD"/>
    <n v="1418275702"/>
    <n v="1415683702"/>
    <b v="0"/>
    <x v="78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x v="3884"/>
    <x v="13"/>
    <n v="35"/>
    <x v="1"/>
    <x v="0"/>
    <s v="USD"/>
    <n v="1430517600"/>
    <n v="1426538129"/>
    <b v="0"/>
    <x v="84"/>
    <b v="0"/>
    <s v="theater/musical"/>
    <n v="2"/>
    <n v="17.5"/>
    <x v="1"/>
    <x v="40"/>
    <x v="3887"/>
    <d v="2015-05-01T22:00:00"/>
    <x v="0"/>
  </r>
  <r>
    <n v="3888"/>
    <s v="Popinjay Productions' The Odyssey"/>
    <x v="3885"/>
    <x v="13"/>
    <n v="542"/>
    <x v="2"/>
    <x v="1"/>
    <s v="GBP"/>
    <n v="1488114358"/>
    <n v="1485522358"/>
    <b v="0"/>
    <x v="25"/>
    <b v="0"/>
    <s v="theater/plays"/>
    <n v="27"/>
    <n v="38.71"/>
    <x v="1"/>
    <x v="6"/>
    <x v="3888"/>
    <d v="2017-02-26T13:05:58"/>
    <x v="1"/>
  </r>
  <r>
    <n v="3889"/>
    <s v="Sherri's Playhouse Present's A Heavenly Hand!"/>
    <x v="3886"/>
    <x v="6"/>
    <n v="118"/>
    <x v="2"/>
    <x v="0"/>
    <s v="USD"/>
    <n v="1420413960"/>
    <n v="1417651630"/>
    <b v="0"/>
    <x v="82"/>
    <b v="0"/>
    <s v="theater/plays"/>
    <n v="1"/>
    <n v="13.11"/>
    <x v="1"/>
    <x v="6"/>
    <x v="3889"/>
    <d v="2015-01-04T23:26:00"/>
    <x v="3"/>
  </r>
  <r>
    <n v="3890"/>
    <s v="Something Wicked This Way Comes"/>
    <x v="3887"/>
    <x v="36"/>
    <n v="2524"/>
    <x v="2"/>
    <x v="0"/>
    <s v="USD"/>
    <n v="1439662344"/>
    <n v="1434478344"/>
    <b v="0"/>
    <x v="22"/>
    <b v="0"/>
    <s v="theater/plays"/>
    <n v="17"/>
    <n v="315.5"/>
    <x v="1"/>
    <x v="6"/>
    <x v="3890"/>
    <d v="2015-08-15T18:12:24"/>
    <x v="0"/>
  </r>
  <r>
    <n v="3891"/>
    <s v="Out of the Box: A Mime Story"/>
    <x v="3888"/>
    <x v="134"/>
    <n v="260"/>
    <x v="2"/>
    <x v="0"/>
    <s v="USD"/>
    <n v="1427086740"/>
    <n v="1424488244"/>
    <b v="0"/>
    <x v="63"/>
    <b v="0"/>
    <s v="theater/plays"/>
    <n v="33"/>
    <n v="37.14"/>
    <x v="1"/>
    <x v="6"/>
    <x v="3891"/>
    <d v="2015-03-23T04:59:00"/>
    <x v="0"/>
  </r>
  <r>
    <n v="3892"/>
    <s v="The Sea Horse, presented by Different Stages"/>
    <x v="3889"/>
    <x v="28"/>
    <n v="0"/>
    <x v="2"/>
    <x v="0"/>
    <s v="USD"/>
    <n v="1408863600"/>
    <n v="1408203557"/>
    <b v="0"/>
    <x v="78"/>
    <b v="0"/>
    <s v="theater/plays"/>
    <n v="0"/>
    <n v="0"/>
    <x v="1"/>
    <x v="6"/>
    <x v="3892"/>
    <d v="2014-08-24T07:00:00"/>
    <x v="3"/>
  </r>
  <r>
    <n v="3893"/>
    <s v="MY PRIVATE REVOLUTION"/>
    <x v="3890"/>
    <x v="63"/>
    <n v="10775"/>
    <x v="2"/>
    <x v="0"/>
    <s v="USD"/>
    <n v="1404194400"/>
    <n v="1400600840"/>
    <b v="0"/>
    <x v="87"/>
    <b v="0"/>
    <s v="theater/plays"/>
    <n v="22"/>
    <n v="128.27000000000001"/>
    <x v="1"/>
    <x v="6"/>
    <x v="3893"/>
    <d v="2014-07-01T06:00:00"/>
    <x v="3"/>
  </r>
  <r>
    <n v="3894"/>
    <s v="MADE-UP: A Sitcom Theater Special"/>
    <x v="3891"/>
    <x v="36"/>
    <n v="520"/>
    <x v="2"/>
    <x v="0"/>
    <s v="USD"/>
    <n v="1481000340"/>
    <n v="1478386812"/>
    <b v="0"/>
    <x v="202"/>
    <b v="0"/>
    <s v="theater/plays"/>
    <n v="3"/>
    <n v="47.27"/>
    <x v="1"/>
    <x v="6"/>
    <x v="3894"/>
    <d v="2016-12-06T04:59:00"/>
    <x v="2"/>
  </r>
  <r>
    <n v="3895"/>
    <s v="Vestige"/>
    <x v="3892"/>
    <x v="28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  <x v="0"/>
  </r>
  <r>
    <n v="3896"/>
    <s v="Yorick and Company"/>
    <x v="3893"/>
    <x v="183"/>
    <n v="170"/>
    <x v="2"/>
    <x v="0"/>
    <s v="USD"/>
    <n v="1402979778"/>
    <n v="1401770178"/>
    <b v="0"/>
    <x v="80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x v="3894"/>
    <x v="30"/>
    <n v="440"/>
    <x v="2"/>
    <x v="4"/>
    <s v="NZD"/>
    <n v="1420750683"/>
    <n v="1418158683"/>
    <b v="0"/>
    <x v="73"/>
    <b v="0"/>
    <s v="theater/plays"/>
    <n v="18"/>
    <n v="44"/>
    <x v="1"/>
    <x v="6"/>
    <x v="3897"/>
    <d v="2015-01-08T20:58:03"/>
    <x v="3"/>
  </r>
  <r>
    <n v="3898"/>
    <s v="The Return of The Walthamstow Mysteries"/>
    <x v="3895"/>
    <x v="30"/>
    <n v="814"/>
    <x v="2"/>
    <x v="1"/>
    <s v="GBP"/>
    <n v="1439827200"/>
    <n v="1436355270"/>
    <b v="0"/>
    <x v="38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x v="3896"/>
    <x v="3"/>
    <n v="125"/>
    <x v="2"/>
    <x v="0"/>
    <s v="USD"/>
    <n v="1407868561"/>
    <n v="1406140561"/>
    <b v="0"/>
    <x v="84"/>
    <b v="0"/>
    <s v="theater/plays"/>
    <n v="1"/>
    <n v="62.5"/>
    <x v="1"/>
    <x v="6"/>
    <x v="3899"/>
    <d v="2014-08-12T18:36:01"/>
    <x v="3"/>
  </r>
  <r>
    <n v="3900"/>
    <s v="HUB Theatre Group presents John Logan's RED"/>
    <x v="3897"/>
    <x v="30"/>
    <n v="135"/>
    <x v="2"/>
    <x v="0"/>
    <s v="USD"/>
    <n v="1433988791"/>
    <n v="1431396791"/>
    <b v="0"/>
    <x v="81"/>
    <b v="0"/>
    <s v="theater/plays"/>
    <n v="5"/>
    <n v="27"/>
    <x v="1"/>
    <x v="6"/>
    <x v="3900"/>
    <d v="2015-06-11T02:13:11"/>
    <x v="0"/>
  </r>
  <r>
    <n v="3901"/>
    <s v="De Lewe: A Youth Movement(Traveling Show)"/>
    <x v="3898"/>
    <x v="9"/>
    <n v="25"/>
    <x v="2"/>
    <x v="0"/>
    <s v="USD"/>
    <n v="1450554599"/>
    <n v="1447098599"/>
    <b v="0"/>
    <x v="29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x v="3899"/>
    <x v="9"/>
    <n v="1465"/>
    <x v="2"/>
    <x v="1"/>
    <s v="GBP"/>
    <n v="1479125642"/>
    <n v="1476962042"/>
    <b v="0"/>
    <x v="162"/>
    <b v="0"/>
    <s v="theater/plays"/>
    <n v="49"/>
    <n v="47.26"/>
    <x v="1"/>
    <x v="6"/>
    <x v="3902"/>
    <d v="2016-11-14T12:14:02"/>
    <x v="2"/>
  </r>
  <r>
    <n v="3903"/>
    <s v="Know Thy Law"/>
    <x v="3900"/>
    <x v="15"/>
    <n v="0"/>
    <x v="2"/>
    <x v="0"/>
    <s v="USD"/>
    <n v="1439581080"/>
    <n v="1435709765"/>
    <b v="0"/>
    <x v="78"/>
    <b v="0"/>
    <s v="theater/plays"/>
    <n v="0"/>
    <n v="0"/>
    <x v="1"/>
    <x v="6"/>
    <x v="3903"/>
    <d v="2015-08-14T19:38:00"/>
    <x v="0"/>
  </r>
  <r>
    <n v="3904"/>
    <s v="Black America from Prophets to Pimps"/>
    <x v="3901"/>
    <x v="3"/>
    <n v="3"/>
    <x v="2"/>
    <x v="0"/>
    <s v="USD"/>
    <n v="1429074240"/>
    <n v="1427866200"/>
    <b v="0"/>
    <x v="84"/>
    <b v="0"/>
    <s v="theater/plays"/>
    <n v="0"/>
    <n v="1.5"/>
    <x v="1"/>
    <x v="6"/>
    <x v="3904"/>
    <d v="2015-04-15T05:04:00"/>
    <x v="0"/>
  </r>
  <r>
    <n v="3905"/>
    <s v="Antonym Theatre - &quot;STAIRCASES&quot;"/>
    <x v="3902"/>
    <x v="15"/>
    <n v="173"/>
    <x v="2"/>
    <x v="1"/>
    <s v="GBP"/>
    <n v="1434063600"/>
    <n v="1430405903"/>
    <b v="0"/>
    <x v="63"/>
    <b v="0"/>
    <s v="theater/plays"/>
    <n v="12"/>
    <n v="24.71"/>
    <x v="1"/>
    <x v="6"/>
    <x v="3905"/>
    <d v="2015-06-11T23:00:00"/>
    <x v="0"/>
  </r>
  <r>
    <n v="3906"/>
    <s v="First Draft Theatre"/>
    <x v="3903"/>
    <x v="15"/>
    <n v="1010"/>
    <x v="2"/>
    <x v="1"/>
    <s v="GBP"/>
    <n v="1435325100"/>
    <n v="1432072893"/>
    <b v="0"/>
    <x v="38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x v="3904"/>
    <x v="28"/>
    <n v="153"/>
    <x v="2"/>
    <x v="0"/>
    <s v="USD"/>
    <n v="1414354080"/>
    <n v="1411587606"/>
    <b v="0"/>
    <x v="80"/>
    <b v="0"/>
    <s v="theater/plays"/>
    <n v="15"/>
    <n v="38.25"/>
    <x v="1"/>
    <x v="6"/>
    <x v="3907"/>
    <d v="2014-10-26T20:08:00"/>
    <x v="3"/>
  </r>
  <r>
    <n v="3908"/>
    <s v="Unconscious Subconscious"/>
    <x v="3905"/>
    <x v="47"/>
    <n v="65"/>
    <x v="2"/>
    <x v="0"/>
    <s v="USD"/>
    <n v="1406603696"/>
    <n v="1405307696"/>
    <b v="0"/>
    <x v="80"/>
    <b v="0"/>
    <s v="theater/plays"/>
    <n v="9"/>
    <n v="16.25"/>
    <x v="1"/>
    <x v="6"/>
    <x v="3908"/>
    <d v="2014-07-29T03:14:56"/>
    <x v="3"/>
  </r>
  <r>
    <n v="3909"/>
    <s v="Woman2Woman"/>
    <x v="3906"/>
    <x v="127"/>
    <n v="135"/>
    <x v="2"/>
    <x v="0"/>
    <s v="USD"/>
    <n v="1410424642"/>
    <n v="1407832642"/>
    <b v="0"/>
    <x v="80"/>
    <b v="0"/>
    <s v="theater/plays"/>
    <n v="0"/>
    <n v="33.75"/>
    <x v="1"/>
    <x v="6"/>
    <x v="3909"/>
    <d v="2014-09-11T08:37:22"/>
    <x v="3"/>
  </r>
  <r>
    <n v="3910"/>
    <s v="&quot;SHERLOCK HOLMES AND THE SCARLET AVENGER&quot;"/>
    <x v="3907"/>
    <x v="12"/>
    <n v="185"/>
    <x v="2"/>
    <x v="0"/>
    <s v="USD"/>
    <n v="1441649397"/>
    <n v="1439057397"/>
    <b v="0"/>
    <x v="83"/>
    <b v="0"/>
    <s v="theater/plays"/>
    <n v="3"/>
    <n v="61.67"/>
    <x v="1"/>
    <x v="6"/>
    <x v="3910"/>
    <d v="2015-09-07T18:09:57"/>
    <x v="0"/>
  </r>
  <r>
    <n v="3911"/>
    <s v="Ministers of Grace"/>
    <x v="3908"/>
    <x v="6"/>
    <n v="2993"/>
    <x v="2"/>
    <x v="0"/>
    <s v="USD"/>
    <n v="1417033777"/>
    <n v="1414438177"/>
    <b v="0"/>
    <x v="17"/>
    <b v="0"/>
    <s v="theater/plays"/>
    <n v="37"/>
    <n v="83.14"/>
    <x v="1"/>
    <x v="6"/>
    <x v="3911"/>
    <d v="2014-11-26T20:29:37"/>
    <x v="3"/>
  </r>
  <r>
    <n v="3912"/>
    <s v="JoLee Productions"/>
    <x v="3909"/>
    <x v="36"/>
    <n v="1"/>
    <x v="2"/>
    <x v="0"/>
    <s v="USD"/>
    <n v="1429936500"/>
    <n v="1424759330"/>
    <b v="0"/>
    <x v="29"/>
    <b v="0"/>
    <s v="theater/plays"/>
    <n v="0"/>
    <n v="1"/>
    <x v="1"/>
    <x v="6"/>
    <x v="3912"/>
    <d v="2015-04-25T04:35:00"/>
    <x v="0"/>
  </r>
  <r>
    <n v="3913"/>
    <s v="The Great Gatsby at All-of-us Express Children's Theatre"/>
    <x v="3910"/>
    <x v="3"/>
    <n v="1000"/>
    <x v="2"/>
    <x v="0"/>
    <s v="USD"/>
    <n v="1448863449"/>
    <n v="1446267849"/>
    <b v="0"/>
    <x v="63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x v="3911"/>
    <x v="30"/>
    <n v="909"/>
    <x v="2"/>
    <x v="1"/>
    <s v="GBP"/>
    <n v="1431298740"/>
    <n v="1429558756"/>
    <b v="0"/>
    <x v="74"/>
    <b v="0"/>
    <s v="theater/plays"/>
    <n v="36"/>
    <n v="33.67"/>
    <x v="1"/>
    <x v="6"/>
    <x v="3914"/>
    <d v="2015-05-10T22:59:00"/>
    <x v="0"/>
  </r>
  <r>
    <n v="3915"/>
    <s v="Hardcross"/>
    <x v="3912"/>
    <x v="15"/>
    <n v="5"/>
    <x v="2"/>
    <x v="1"/>
    <s v="GBP"/>
    <n v="1464824309"/>
    <n v="1462232309"/>
    <b v="0"/>
    <x v="29"/>
    <b v="0"/>
    <s v="theater/plays"/>
    <n v="0"/>
    <n v="5"/>
    <x v="1"/>
    <x v="6"/>
    <x v="3915"/>
    <d v="2016-06-01T23:38:29"/>
    <x v="2"/>
  </r>
  <r>
    <n v="3916"/>
    <s v="Final exam"/>
    <x v="3913"/>
    <x v="13"/>
    <n v="0"/>
    <x v="2"/>
    <x v="8"/>
    <s v="DKK"/>
    <n v="1464952752"/>
    <n v="1462360752"/>
    <b v="0"/>
    <x v="78"/>
    <b v="0"/>
    <s v="theater/plays"/>
    <n v="0"/>
    <n v="0"/>
    <x v="1"/>
    <x v="6"/>
    <x v="3916"/>
    <d v="2016-06-03T11:19:12"/>
    <x v="2"/>
  </r>
  <r>
    <n v="3917"/>
    <s v="Romeo and Juliet by Cry of Curs"/>
    <x v="3914"/>
    <x v="8"/>
    <n v="10"/>
    <x v="2"/>
    <x v="1"/>
    <s v="GBP"/>
    <n v="1410439161"/>
    <n v="1407847161"/>
    <b v="0"/>
    <x v="29"/>
    <b v="0"/>
    <s v="theater/plays"/>
    <n v="0"/>
    <n v="10"/>
    <x v="1"/>
    <x v="6"/>
    <x v="3917"/>
    <d v="2014-09-11T12:39:21"/>
    <x v="3"/>
  </r>
  <r>
    <n v="3918"/>
    <s v="The Singing Teacher"/>
    <x v="3915"/>
    <x v="127"/>
    <n v="120"/>
    <x v="2"/>
    <x v="1"/>
    <s v="GBP"/>
    <n v="1407168000"/>
    <n v="1406131023"/>
    <b v="0"/>
    <x v="83"/>
    <b v="0"/>
    <s v="theater/plays"/>
    <n v="0"/>
    <n v="40"/>
    <x v="1"/>
    <x v="6"/>
    <x v="3918"/>
    <d v="2014-08-04T16:00:00"/>
    <x v="3"/>
  </r>
  <r>
    <n v="3919"/>
    <s v="After The Blue"/>
    <x v="3916"/>
    <x v="10"/>
    <n v="90"/>
    <x v="2"/>
    <x v="1"/>
    <s v="GBP"/>
    <n v="1453075200"/>
    <n v="1450628773"/>
    <b v="0"/>
    <x v="83"/>
    <b v="0"/>
    <s v="theater/plays"/>
    <n v="2"/>
    <n v="30"/>
    <x v="1"/>
    <x v="6"/>
    <x v="3919"/>
    <d v="2016-01-18T00:00:00"/>
    <x v="0"/>
  </r>
  <r>
    <n v="3920"/>
    <s v="'SCARAMOUCHE JONES'' by Justin Butcher"/>
    <x v="3917"/>
    <x v="30"/>
    <n v="135"/>
    <x v="2"/>
    <x v="1"/>
    <s v="GBP"/>
    <n v="1479032260"/>
    <n v="1476436660"/>
    <b v="0"/>
    <x v="83"/>
    <b v="0"/>
    <s v="theater/plays"/>
    <n v="5"/>
    <n v="45"/>
    <x v="1"/>
    <x v="6"/>
    <x v="3920"/>
    <d v="2016-11-13T10:17:40"/>
    <x v="2"/>
  </r>
  <r>
    <n v="3921"/>
    <s v="Shakespeare's R&amp;J - Chapel Lane Theatre Company"/>
    <x v="3918"/>
    <x v="9"/>
    <n v="0"/>
    <x v="2"/>
    <x v="1"/>
    <s v="GBP"/>
    <n v="1414346400"/>
    <n v="1413291655"/>
    <b v="0"/>
    <x v="78"/>
    <b v="0"/>
    <s v="theater/plays"/>
    <n v="0"/>
    <n v="0"/>
    <x v="1"/>
    <x v="6"/>
    <x v="3921"/>
    <d v="2014-10-26T18:00:00"/>
    <x v="3"/>
  </r>
  <r>
    <n v="3922"/>
    <s v="Truth, Dare, Promise to be Faithful Stage Play"/>
    <x v="3919"/>
    <x v="47"/>
    <n v="61"/>
    <x v="2"/>
    <x v="0"/>
    <s v="USD"/>
    <n v="1425337200"/>
    <n v="1421432810"/>
    <b v="0"/>
    <x v="79"/>
    <b v="0"/>
    <s v="theater/plays"/>
    <n v="8"/>
    <n v="10.17"/>
    <x v="1"/>
    <x v="6"/>
    <x v="3922"/>
    <d v="2015-03-02T23:00:00"/>
    <x v="0"/>
  </r>
  <r>
    <n v="3923"/>
    <s v="Mrs Roosevelt Flies to London UK tour"/>
    <x v="3920"/>
    <x v="236"/>
    <n v="1384"/>
    <x v="2"/>
    <x v="1"/>
    <s v="GBP"/>
    <n v="1428622271"/>
    <n v="1426203071"/>
    <b v="0"/>
    <x v="5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x v="3921"/>
    <x v="36"/>
    <n v="2290"/>
    <x v="2"/>
    <x v="0"/>
    <s v="USD"/>
    <n v="1403823722"/>
    <n v="1401231722"/>
    <b v="0"/>
    <x v="244"/>
    <b v="0"/>
    <s v="theater/plays"/>
    <n v="15"/>
    <n v="57.25"/>
    <x v="1"/>
    <x v="6"/>
    <x v="3924"/>
    <d v="2014-06-26T23:02:02"/>
    <x v="3"/>
  </r>
  <r>
    <n v="3925"/>
    <s v="Help Save High School Theater"/>
    <x v="3922"/>
    <x v="325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  <x v="3"/>
  </r>
  <r>
    <n v="3926"/>
    <s v="Caryl Churchill's 'Top Girls' - NSW HSC Text"/>
    <x v="3923"/>
    <x v="10"/>
    <n v="15"/>
    <x v="2"/>
    <x v="2"/>
    <s v="AUD"/>
    <n v="1419645748"/>
    <n v="1417053748"/>
    <b v="0"/>
    <x v="29"/>
    <b v="0"/>
    <s v="theater/plays"/>
    <n v="0"/>
    <n v="15"/>
    <x v="1"/>
    <x v="6"/>
    <x v="3926"/>
    <d v="2014-12-27T02:02:28"/>
    <x v="3"/>
  </r>
  <r>
    <n v="3927"/>
    <s v="'Journey's End' Tour of Dorset commemorating WW1"/>
    <x v="3924"/>
    <x v="3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  <x v="3"/>
  </r>
  <r>
    <n v="3928"/>
    <s v="CHARM by Philip Dawkins"/>
    <x v="3925"/>
    <x v="10"/>
    <n v="651"/>
    <x v="2"/>
    <x v="0"/>
    <s v="USD"/>
    <n v="1444971540"/>
    <n v="1442593427"/>
    <b v="0"/>
    <x v="63"/>
    <b v="0"/>
    <s v="theater/plays"/>
    <n v="13"/>
    <n v="93"/>
    <x v="1"/>
    <x v="6"/>
    <x v="3928"/>
    <d v="2015-10-16T04:59:00"/>
    <x v="0"/>
  </r>
  <r>
    <n v="3929"/>
    <s v="Comedy Of Errors: Antioch Community High School"/>
    <x v="3926"/>
    <x v="22"/>
    <n v="453"/>
    <x v="2"/>
    <x v="0"/>
    <s v="USD"/>
    <n v="1474228265"/>
    <n v="1471636265"/>
    <b v="0"/>
    <x v="25"/>
    <b v="0"/>
    <s v="theater/plays"/>
    <n v="2"/>
    <n v="32.36"/>
    <x v="1"/>
    <x v="6"/>
    <x v="3929"/>
    <d v="2016-09-18T19:51:05"/>
    <x v="2"/>
  </r>
  <r>
    <n v="3930"/>
    <s v="Foundry Theatre Brisbane"/>
    <x v="3927"/>
    <x v="3"/>
    <n v="0"/>
    <x v="2"/>
    <x v="2"/>
    <s v="AUD"/>
    <n v="1459490400"/>
    <n v="1457078868"/>
    <b v="0"/>
    <x v="78"/>
    <b v="0"/>
    <s v="theater/plays"/>
    <n v="0"/>
    <n v="0"/>
    <x v="1"/>
    <x v="6"/>
    <x v="3930"/>
    <d v="2016-04-01T06:00:00"/>
    <x v="2"/>
  </r>
  <r>
    <n v="3931"/>
    <s v="Still I Weep"/>
    <x v="3928"/>
    <x v="6"/>
    <n v="0"/>
    <x v="2"/>
    <x v="0"/>
    <s v="USD"/>
    <n v="1441510707"/>
    <n v="1439350707"/>
    <b v="0"/>
    <x v="78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x v="3929"/>
    <x v="14"/>
    <n v="1"/>
    <x v="2"/>
    <x v="0"/>
    <s v="USD"/>
    <n v="1458097364"/>
    <n v="1455508964"/>
    <b v="0"/>
    <x v="29"/>
    <b v="0"/>
    <s v="theater/plays"/>
    <n v="0"/>
    <n v="1"/>
    <x v="1"/>
    <x v="6"/>
    <x v="3932"/>
    <d v="2016-03-16T03:02:44"/>
    <x v="2"/>
  </r>
  <r>
    <n v="3933"/>
    <s v="Three for 5: A King's Story"/>
    <x v="3930"/>
    <x v="39"/>
    <n v="1102"/>
    <x v="2"/>
    <x v="0"/>
    <s v="USD"/>
    <n v="1468716180"/>
    <n v="1466205262"/>
    <b v="0"/>
    <x v="8"/>
    <b v="0"/>
    <s v="theater/plays"/>
    <n v="16"/>
    <n v="91.83"/>
    <x v="1"/>
    <x v="6"/>
    <x v="3933"/>
    <d v="2016-07-17T00:43:00"/>
    <x v="2"/>
  </r>
  <r>
    <n v="3934"/>
    <s v="&quot;A Measure of Normalcy&quot;"/>
    <x v="3931"/>
    <x v="10"/>
    <n v="550"/>
    <x v="2"/>
    <x v="0"/>
    <s v="USD"/>
    <n v="1443704400"/>
    <n v="1439827639"/>
    <b v="0"/>
    <x v="8"/>
    <b v="0"/>
    <s v="theater/plays"/>
    <n v="11"/>
    <n v="45.83"/>
    <x v="1"/>
    <x v="6"/>
    <x v="3934"/>
    <d v="2015-10-01T13:00:00"/>
    <x v="0"/>
  </r>
  <r>
    <n v="3935"/>
    <s v="Mr Mineshaft - A Play about Julius Eastman"/>
    <x v="3932"/>
    <x v="9"/>
    <n v="1315"/>
    <x v="2"/>
    <x v="1"/>
    <s v="GBP"/>
    <n v="1443973546"/>
    <n v="1438789546"/>
    <b v="0"/>
    <x v="23"/>
    <b v="0"/>
    <s v="theater/plays"/>
    <n v="44"/>
    <n v="57.17"/>
    <x v="1"/>
    <x v="6"/>
    <x v="3935"/>
    <d v="2015-10-04T15:45:46"/>
    <x v="0"/>
  </r>
  <r>
    <n v="3936"/>
    <s v="End Breast Cancer"/>
    <x v="3933"/>
    <x v="22"/>
    <n v="0"/>
    <x v="2"/>
    <x v="0"/>
    <s v="USD"/>
    <n v="1480576720"/>
    <n v="1477981120"/>
    <b v="0"/>
    <x v="78"/>
    <b v="0"/>
    <s v="theater/plays"/>
    <n v="0"/>
    <n v="0"/>
    <x v="1"/>
    <x v="6"/>
    <x v="3936"/>
    <d v="2016-12-01T07:18:40"/>
    <x v="2"/>
  </r>
  <r>
    <n v="3937"/>
    <s v="Fever - a workshop production"/>
    <x v="3934"/>
    <x v="428"/>
    <n v="2485"/>
    <x v="2"/>
    <x v="0"/>
    <s v="USD"/>
    <n v="1468249760"/>
    <n v="1465830560"/>
    <b v="0"/>
    <x v="73"/>
    <b v="0"/>
    <s v="theater/plays"/>
    <n v="86"/>
    <n v="248.5"/>
    <x v="1"/>
    <x v="6"/>
    <x v="3937"/>
    <d v="2016-07-11T15:09:20"/>
    <x v="2"/>
  </r>
  <r>
    <n v="3938"/>
    <s v="Broken Alley â€”Â Year 3"/>
    <x v="3935"/>
    <x v="429"/>
    <n v="397"/>
    <x v="2"/>
    <x v="0"/>
    <s v="USD"/>
    <n v="1435441454"/>
    <n v="1432763054"/>
    <b v="0"/>
    <x v="81"/>
    <b v="0"/>
    <s v="theater/plays"/>
    <n v="12"/>
    <n v="79.400000000000006"/>
    <x v="1"/>
    <x v="6"/>
    <x v="3938"/>
    <d v="2015-06-27T21:44:14"/>
    <x v="0"/>
  </r>
  <r>
    <n v="3939"/>
    <s v="'Potter.' Funding 2015"/>
    <x v="3936"/>
    <x v="10"/>
    <n v="5"/>
    <x v="2"/>
    <x v="2"/>
    <s v="AUD"/>
    <n v="1412656200"/>
    <n v="1412328979"/>
    <b v="0"/>
    <x v="29"/>
    <b v="0"/>
    <s v="theater/plays"/>
    <n v="0"/>
    <n v="5"/>
    <x v="1"/>
    <x v="6"/>
    <x v="3939"/>
    <d v="2014-10-07T04:30:00"/>
    <x v="3"/>
  </r>
  <r>
    <n v="3940"/>
    <s v="Attraction"/>
    <x v="3937"/>
    <x v="10"/>
    <n v="11"/>
    <x v="2"/>
    <x v="0"/>
    <s v="USD"/>
    <n v="1420199351"/>
    <n v="1416311351"/>
    <b v="0"/>
    <x v="84"/>
    <b v="0"/>
    <s v="theater/plays"/>
    <n v="0"/>
    <n v="5.5"/>
    <x v="1"/>
    <x v="6"/>
    <x v="3940"/>
    <d v="2015-01-02T11:49:11"/>
    <x v="3"/>
  </r>
  <r>
    <n v="3941"/>
    <s v="TWO for the PRICE OF ONE THEATRE"/>
    <x v="3938"/>
    <x v="62"/>
    <n v="50"/>
    <x v="2"/>
    <x v="0"/>
    <s v="USD"/>
    <n v="1416877200"/>
    <n v="1414505137"/>
    <b v="0"/>
    <x v="84"/>
    <b v="0"/>
    <s v="theater/plays"/>
    <n v="1"/>
    <n v="25"/>
    <x v="1"/>
    <x v="6"/>
    <x v="3941"/>
    <d v="2014-11-25T01:00:00"/>
    <x v="3"/>
  </r>
  <r>
    <n v="3942"/>
    <s v="Epic Proportions"/>
    <x v="3939"/>
    <x v="38"/>
    <n v="0"/>
    <x v="2"/>
    <x v="0"/>
    <s v="USD"/>
    <n v="1434490914"/>
    <n v="1429306914"/>
    <b v="0"/>
    <x v="78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x v="3940"/>
    <x v="10"/>
    <n v="1782"/>
    <x v="2"/>
    <x v="0"/>
    <s v="USD"/>
    <n v="1446483000"/>
    <n v="1443811268"/>
    <b v="0"/>
    <x v="62"/>
    <b v="0"/>
    <s v="theater/plays"/>
    <n v="36"/>
    <n v="137.08000000000001"/>
    <x v="1"/>
    <x v="6"/>
    <x v="3943"/>
    <d v="2015-11-02T16:50:00"/>
    <x v="0"/>
  </r>
  <r>
    <n v="3944"/>
    <s v="Shakespeare Shortened School Plays"/>
    <x v="3941"/>
    <x v="10"/>
    <n v="0"/>
    <x v="2"/>
    <x v="0"/>
    <s v="USD"/>
    <n v="1440690875"/>
    <n v="1438098875"/>
    <b v="0"/>
    <x v="78"/>
    <b v="0"/>
    <s v="theater/plays"/>
    <n v="0"/>
    <n v="0"/>
    <x v="1"/>
    <x v="6"/>
    <x v="3944"/>
    <d v="2015-08-27T15:54:35"/>
    <x v="0"/>
  </r>
  <r>
    <n v="3945"/>
    <s v="Camp Curtain Call: Star Wars (A Parody)"/>
    <x v="3942"/>
    <x v="13"/>
    <n v="5"/>
    <x v="2"/>
    <x v="0"/>
    <s v="USD"/>
    <n v="1431717268"/>
    <n v="1429125268"/>
    <b v="0"/>
    <x v="29"/>
    <b v="0"/>
    <s v="theater/plays"/>
    <n v="0"/>
    <n v="5"/>
    <x v="1"/>
    <x v="6"/>
    <x v="3945"/>
    <d v="2015-05-15T19:14:28"/>
    <x v="0"/>
  </r>
  <r>
    <n v="3946"/>
    <s v="DR. Mecurio's Mythical Marvels &amp; Beastiry"/>
    <x v="3943"/>
    <x v="12"/>
    <n v="195"/>
    <x v="2"/>
    <x v="0"/>
    <s v="USD"/>
    <n v="1425110400"/>
    <n v="1422388822"/>
    <b v="0"/>
    <x v="81"/>
    <b v="0"/>
    <s v="theater/plays"/>
    <n v="3"/>
    <n v="39"/>
    <x v="1"/>
    <x v="6"/>
    <x v="3946"/>
    <d v="2015-02-28T08:00:00"/>
    <x v="0"/>
  </r>
  <r>
    <n v="3947"/>
    <s v="Tell'em I'm Gonna Make It"/>
    <x v="3944"/>
    <x v="9"/>
    <n v="101"/>
    <x v="2"/>
    <x v="0"/>
    <s v="USD"/>
    <n v="1475378744"/>
    <n v="1472786744"/>
    <b v="0"/>
    <x v="84"/>
    <b v="0"/>
    <s v="theater/plays"/>
    <n v="3"/>
    <n v="50.5"/>
    <x v="1"/>
    <x v="6"/>
    <x v="3947"/>
    <d v="2016-10-02T03:25:44"/>
    <x v="2"/>
  </r>
  <r>
    <n v="3948"/>
    <s v="The Barbican Photography Trip 2015"/>
    <x v="3945"/>
    <x v="11"/>
    <n v="0"/>
    <x v="2"/>
    <x v="2"/>
    <s v="AUD"/>
    <n v="1410076123"/>
    <n v="1404892123"/>
    <b v="0"/>
    <x v="78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x v="3946"/>
    <x v="3"/>
    <n v="1577"/>
    <x v="2"/>
    <x v="2"/>
    <s v="AUD"/>
    <n v="1423623221"/>
    <n v="1421031221"/>
    <b v="0"/>
    <x v="58"/>
    <b v="0"/>
    <s v="theater/plays"/>
    <n v="16"/>
    <n v="49.28"/>
    <x v="1"/>
    <x v="6"/>
    <x v="3949"/>
    <d v="2015-02-11T02:53:41"/>
    <x v="0"/>
  </r>
  <r>
    <n v="3950"/>
    <s v="The Great Elephant Repertory Company"/>
    <x v="3947"/>
    <x v="23"/>
    <n v="25"/>
    <x v="2"/>
    <x v="0"/>
    <s v="USD"/>
    <n v="1460140500"/>
    <n v="1457628680"/>
    <b v="0"/>
    <x v="29"/>
    <b v="0"/>
    <s v="theater/plays"/>
    <n v="1"/>
    <n v="25"/>
    <x v="1"/>
    <x v="6"/>
    <x v="3950"/>
    <d v="2016-04-08T18:35:00"/>
    <x v="2"/>
  </r>
  <r>
    <n v="3951"/>
    <s v="&quot;The Divide&quot; A Great New Play To Tour the USA"/>
    <x v="2849"/>
    <x v="61"/>
    <n v="1"/>
    <x v="2"/>
    <x v="17"/>
    <s v="EUR"/>
    <n v="1462301342"/>
    <n v="1457120942"/>
    <b v="0"/>
    <x v="29"/>
    <b v="0"/>
    <s v="theater/plays"/>
    <n v="0"/>
    <n v="1"/>
    <x v="1"/>
    <x v="6"/>
    <x v="3951"/>
    <d v="2016-05-03T18:49:02"/>
    <x v="2"/>
  </r>
  <r>
    <n v="3952"/>
    <s v="ThÃ©Ã¢tre Polichinelle Show &quot;Clown-Ballet&quot;"/>
    <x v="3948"/>
    <x v="91"/>
    <n v="25"/>
    <x v="2"/>
    <x v="0"/>
    <s v="USD"/>
    <n v="1445885890"/>
    <n v="1440701890"/>
    <b v="0"/>
    <x v="29"/>
    <b v="0"/>
    <s v="theater/plays"/>
    <n v="0"/>
    <n v="25"/>
    <x v="1"/>
    <x v="6"/>
    <x v="3952"/>
    <d v="2015-10-26T18:58:10"/>
    <x v="0"/>
  </r>
  <r>
    <n v="3953"/>
    <s v="A Time Pirate's Love"/>
    <x v="3949"/>
    <x v="430"/>
    <n v="0"/>
    <x v="2"/>
    <x v="0"/>
    <s v="USD"/>
    <n v="1469834940"/>
    <n v="1467162586"/>
    <b v="0"/>
    <x v="78"/>
    <b v="0"/>
    <s v="theater/plays"/>
    <n v="0"/>
    <n v="0"/>
    <x v="1"/>
    <x v="6"/>
    <x v="3953"/>
    <d v="2016-07-29T23:29:00"/>
    <x v="2"/>
  </r>
  <r>
    <n v="3954"/>
    <s v="City of Joy"/>
    <x v="3950"/>
    <x v="31"/>
    <n v="0"/>
    <x v="2"/>
    <x v="5"/>
    <s v="CAD"/>
    <n v="1405352264"/>
    <n v="1400168264"/>
    <b v="0"/>
    <x v="78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x v="3951"/>
    <x v="257"/>
    <n v="425"/>
    <x v="2"/>
    <x v="0"/>
    <s v="USD"/>
    <n v="1448745741"/>
    <n v="1446150141"/>
    <b v="0"/>
    <x v="22"/>
    <b v="0"/>
    <s v="theater/plays"/>
    <n v="24"/>
    <n v="53.13"/>
    <x v="1"/>
    <x v="6"/>
    <x v="3955"/>
    <d v="2015-11-28T21:22:21"/>
    <x v="0"/>
  </r>
  <r>
    <n v="3956"/>
    <s v="The Woman in Me"/>
    <x v="3952"/>
    <x v="62"/>
    <n v="0"/>
    <x v="2"/>
    <x v="0"/>
    <s v="USD"/>
    <n v="1461543600"/>
    <n v="1459203727"/>
    <b v="0"/>
    <x v="78"/>
    <b v="0"/>
    <s v="theater/plays"/>
    <n v="0"/>
    <n v="0"/>
    <x v="1"/>
    <x v="6"/>
    <x v="3956"/>
    <d v="2016-04-25T00:20:00"/>
    <x v="2"/>
  </r>
  <r>
    <n v="3957"/>
    <s v="Yada.Yada.Yada. An Unauthorized Seinfeld Event. 9 in 90"/>
    <x v="3953"/>
    <x v="89"/>
    <n v="7"/>
    <x v="2"/>
    <x v="0"/>
    <s v="USD"/>
    <n v="1468020354"/>
    <n v="1464045954"/>
    <b v="0"/>
    <x v="29"/>
    <b v="0"/>
    <s v="theater/plays"/>
    <n v="0"/>
    <n v="7"/>
    <x v="1"/>
    <x v="6"/>
    <x v="3957"/>
    <d v="2016-07-08T23:25:54"/>
    <x v="2"/>
  </r>
  <r>
    <n v="3958"/>
    <s v="Shakespeare with Noodles:  Henry IV"/>
    <x v="3954"/>
    <x v="13"/>
    <n v="641"/>
    <x v="2"/>
    <x v="0"/>
    <s v="USD"/>
    <n v="1406988000"/>
    <n v="1403822912"/>
    <b v="0"/>
    <x v="38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x v="3955"/>
    <x v="38"/>
    <n v="292"/>
    <x v="2"/>
    <x v="0"/>
    <s v="USD"/>
    <n v="1411930556"/>
    <n v="1409338556"/>
    <b v="0"/>
    <x v="8"/>
    <b v="0"/>
    <s v="theater/plays"/>
    <n v="24"/>
    <n v="24.33"/>
    <x v="1"/>
    <x v="6"/>
    <x v="3959"/>
    <d v="2014-09-28T18:55:56"/>
    <x v="3"/>
  </r>
  <r>
    <n v="3960"/>
    <s v="In The Time of New York"/>
    <x v="3956"/>
    <x v="9"/>
    <n v="45"/>
    <x v="2"/>
    <x v="0"/>
    <s v="USD"/>
    <n v="1451852256"/>
    <n v="1449260256"/>
    <b v="0"/>
    <x v="80"/>
    <b v="0"/>
    <s v="theater/plays"/>
    <n v="2"/>
    <n v="11.25"/>
    <x v="1"/>
    <x v="6"/>
    <x v="3960"/>
    <d v="2016-01-03T20:17:36"/>
    <x v="0"/>
  </r>
  <r>
    <n v="3961"/>
    <s v="New Edinburgh play"/>
    <x v="3957"/>
    <x v="10"/>
    <n v="21"/>
    <x v="2"/>
    <x v="1"/>
    <s v="GBP"/>
    <n v="1399584210"/>
    <n v="1397683410"/>
    <b v="0"/>
    <x v="84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x v="3958"/>
    <x v="123"/>
    <n v="45"/>
    <x v="2"/>
    <x v="1"/>
    <s v="GBP"/>
    <n v="1448722494"/>
    <n v="1446562494"/>
    <b v="0"/>
    <x v="83"/>
    <b v="0"/>
    <s v="theater/plays"/>
    <n v="3"/>
    <n v="15"/>
    <x v="1"/>
    <x v="6"/>
    <x v="3962"/>
    <d v="2015-11-28T14:54:54"/>
    <x v="0"/>
  </r>
  <r>
    <n v="3963"/>
    <s v="Une minute de silence"/>
    <x v="3959"/>
    <x v="3"/>
    <n v="0"/>
    <x v="2"/>
    <x v="5"/>
    <s v="CAD"/>
    <n v="1447821717"/>
    <n v="1445226117"/>
    <b v="0"/>
    <x v="78"/>
    <b v="0"/>
    <s v="theater/plays"/>
    <n v="0"/>
    <n v="0"/>
    <x v="1"/>
    <x v="6"/>
    <x v="3963"/>
    <d v="2015-11-18T04:41:57"/>
    <x v="0"/>
  </r>
  <r>
    <n v="3964"/>
    <s v="MAMA'Z BA-B: The StagePlay"/>
    <x v="3960"/>
    <x v="13"/>
    <n v="126"/>
    <x v="2"/>
    <x v="0"/>
    <s v="USD"/>
    <n v="1429460386"/>
    <n v="1424279986"/>
    <b v="0"/>
    <x v="83"/>
    <b v="0"/>
    <s v="theater/plays"/>
    <n v="6"/>
    <n v="42"/>
    <x v="1"/>
    <x v="6"/>
    <x v="3964"/>
    <d v="2015-04-19T16:19:46"/>
    <x v="0"/>
  </r>
  <r>
    <n v="3965"/>
    <s v="Fringe Fest: Take Comfort in Falling Forever"/>
    <x v="3961"/>
    <x v="13"/>
    <n v="285"/>
    <x v="2"/>
    <x v="0"/>
    <s v="USD"/>
    <n v="1460608780"/>
    <n v="1455428380"/>
    <b v="0"/>
    <x v="80"/>
    <b v="0"/>
    <s v="theater/plays"/>
    <n v="14"/>
    <n v="71.25"/>
    <x v="1"/>
    <x v="6"/>
    <x v="3965"/>
    <d v="2016-04-14T04:39:40"/>
    <x v="2"/>
  </r>
  <r>
    <n v="3966"/>
    <s v="Moroccan National Debate Team"/>
    <x v="3962"/>
    <x v="51"/>
    <n v="45"/>
    <x v="2"/>
    <x v="0"/>
    <s v="USD"/>
    <n v="1406170740"/>
    <n v="1402506278"/>
    <b v="0"/>
    <x v="84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x v="3963"/>
    <x v="180"/>
    <n v="410"/>
    <x v="2"/>
    <x v="0"/>
    <s v="USD"/>
    <n v="1488783507"/>
    <n v="1486191507"/>
    <b v="0"/>
    <x v="73"/>
    <b v="0"/>
    <s v="theater/plays"/>
    <n v="24"/>
    <n v="41"/>
    <x v="1"/>
    <x v="6"/>
    <x v="3967"/>
    <d v="2017-03-06T06:58:27"/>
    <x v="1"/>
  </r>
  <r>
    <n v="3968"/>
    <s v="Scarlet Letters (a play with songs)"/>
    <x v="3964"/>
    <x v="10"/>
    <n v="527"/>
    <x v="2"/>
    <x v="0"/>
    <s v="USD"/>
    <n v="1463945673"/>
    <n v="1458761673"/>
    <b v="0"/>
    <x v="202"/>
    <b v="0"/>
    <s v="theater/plays"/>
    <n v="11"/>
    <n v="47.91"/>
    <x v="1"/>
    <x v="6"/>
    <x v="3968"/>
    <d v="2016-05-22T19:34:33"/>
    <x v="2"/>
  </r>
  <r>
    <n v="3969"/>
    <s v="Ghost Pirate Cruise on the Hudson Sept. 3rd"/>
    <x v="3965"/>
    <x v="431"/>
    <n v="211"/>
    <x v="2"/>
    <x v="0"/>
    <s v="USD"/>
    <n v="1472442900"/>
    <n v="1471638646"/>
    <b v="0"/>
    <x v="79"/>
    <b v="0"/>
    <s v="theater/plays"/>
    <n v="7"/>
    <n v="35.17"/>
    <x v="1"/>
    <x v="6"/>
    <x v="3969"/>
    <d v="2016-08-29T03:55:00"/>
    <x v="2"/>
  </r>
  <r>
    <n v="3970"/>
    <s v="GCU Follow Your Dreams Production"/>
    <x v="3966"/>
    <x v="36"/>
    <n v="11"/>
    <x v="2"/>
    <x v="0"/>
    <s v="USD"/>
    <n v="1460925811"/>
    <n v="1458333811"/>
    <b v="0"/>
    <x v="84"/>
    <b v="0"/>
    <s v="theater/plays"/>
    <n v="0"/>
    <n v="5.5"/>
    <x v="1"/>
    <x v="6"/>
    <x v="3970"/>
    <d v="2016-04-17T20:43:31"/>
    <x v="2"/>
  </r>
  <r>
    <n v="3971"/>
    <s v="The Sentinel &amp; The Showman"/>
    <x v="3967"/>
    <x v="32"/>
    <n v="136"/>
    <x v="2"/>
    <x v="0"/>
    <s v="USD"/>
    <n v="1405947126"/>
    <n v="1403355126"/>
    <b v="0"/>
    <x v="79"/>
    <b v="0"/>
    <s v="theater/plays"/>
    <n v="1"/>
    <n v="22.67"/>
    <x v="1"/>
    <x v="6"/>
    <x v="3971"/>
    <d v="2014-07-21T12:52:06"/>
    <x v="3"/>
  </r>
  <r>
    <n v="3972"/>
    <s v="Valkyrie Theatre Company"/>
    <x v="3968"/>
    <x v="28"/>
    <n v="211"/>
    <x v="2"/>
    <x v="0"/>
    <s v="USD"/>
    <n v="1423186634"/>
    <n v="1418002634"/>
    <b v="0"/>
    <x v="22"/>
    <b v="0"/>
    <s v="theater/plays"/>
    <n v="21"/>
    <n v="26.38"/>
    <x v="1"/>
    <x v="6"/>
    <x v="3972"/>
    <d v="2015-02-06T01:37:14"/>
    <x v="3"/>
  </r>
  <r>
    <n v="3973"/>
    <s v="Staged Right Theatre First Season Campaign"/>
    <x v="3969"/>
    <x v="10"/>
    <n v="3905"/>
    <x v="2"/>
    <x v="0"/>
    <s v="USD"/>
    <n v="1462766400"/>
    <n v="1460219110"/>
    <b v="0"/>
    <x v="77"/>
    <b v="0"/>
    <s v="theater/plays"/>
    <n v="78"/>
    <n v="105.54"/>
    <x v="1"/>
    <x v="6"/>
    <x v="3973"/>
    <d v="2016-05-09T04:00:00"/>
    <x v="2"/>
  </r>
  <r>
    <n v="3974"/>
    <s v="The Taming of the Shrew"/>
    <x v="3970"/>
    <x v="28"/>
    <n v="320"/>
    <x v="2"/>
    <x v="1"/>
    <s v="GBP"/>
    <n v="1464872848"/>
    <n v="1462280848"/>
    <b v="0"/>
    <x v="202"/>
    <b v="0"/>
    <s v="theater/plays"/>
    <n v="32"/>
    <n v="29.09"/>
    <x v="1"/>
    <x v="6"/>
    <x v="3974"/>
    <d v="2016-06-02T13:07:28"/>
    <x v="2"/>
  </r>
  <r>
    <n v="3975"/>
    <s v="Moon Over Mangroves"/>
    <x v="3971"/>
    <x v="432"/>
    <n v="0"/>
    <x v="2"/>
    <x v="0"/>
    <s v="USD"/>
    <n v="1468442898"/>
    <n v="1465850898"/>
    <b v="0"/>
    <x v="78"/>
    <b v="0"/>
    <s v="theater/plays"/>
    <n v="0"/>
    <n v="0"/>
    <x v="1"/>
    <x v="6"/>
    <x v="3975"/>
    <d v="2016-07-13T20:48:18"/>
    <x v="2"/>
  </r>
  <r>
    <n v="3976"/>
    <s v="R.U.R. at New Muses Theatre Company"/>
    <x v="3972"/>
    <x v="46"/>
    <n v="620"/>
    <x v="2"/>
    <x v="0"/>
    <s v="USD"/>
    <n v="1406876400"/>
    <n v="1405024561"/>
    <b v="0"/>
    <x v="73"/>
    <b v="0"/>
    <s v="theater/plays"/>
    <n v="48"/>
    <n v="62"/>
    <x v="1"/>
    <x v="6"/>
    <x v="3976"/>
    <d v="2014-08-01T07:00:00"/>
    <x v="3"/>
  </r>
  <r>
    <n v="3977"/>
    <s v="Tales of a Dragon KNIGHT"/>
    <x v="3973"/>
    <x v="161"/>
    <n v="1305"/>
    <x v="2"/>
    <x v="0"/>
    <s v="USD"/>
    <n v="1469213732"/>
    <n v="1466621732"/>
    <b v="0"/>
    <x v="79"/>
    <b v="0"/>
    <s v="theater/plays"/>
    <n v="1"/>
    <n v="217.5"/>
    <x v="1"/>
    <x v="6"/>
    <x v="3977"/>
    <d v="2016-07-22T18:55:32"/>
    <x v="2"/>
  </r>
  <r>
    <n v="3978"/>
    <s v="For Colored Girl Play Production"/>
    <x v="3974"/>
    <x v="13"/>
    <n v="214"/>
    <x v="2"/>
    <x v="0"/>
    <s v="USD"/>
    <n v="1422717953"/>
    <n v="1417533953"/>
    <b v="0"/>
    <x v="22"/>
    <b v="0"/>
    <s v="theater/plays"/>
    <n v="11"/>
    <n v="26.75"/>
    <x v="1"/>
    <x v="6"/>
    <x v="3978"/>
    <d v="2015-01-31T15:25:53"/>
    <x v="3"/>
  </r>
  <r>
    <n v="3979"/>
    <s v="What a Gay Play - back, bigger and longer"/>
    <x v="3975"/>
    <x v="12"/>
    <n v="110"/>
    <x v="2"/>
    <x v="1"/>
    <s v="GBP"/>
    <n v="1427659200"/>
    <n v="1425678057"/>
    <b v="0"/>
    <x v="79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x v="3976"/>
    <x v="30"/>
    <n v="450"/>
    <x v="2"/>
    <x v="0"/>
    <s v="USD"/>
    <n v="1404570147"/>
    <n v="1401978147"/>
    <b v="0"/>
    <x v="63"/>
    <b v="0"/>
    <s v="theater/plays"/>
    <n v="18"/>
    <n v="64.290000000000006"/>
    <x v="1"/>
    <x v="6"/>
    <x v="3980"/>
    <d v="2014-07-05T14:22:27"/>
    <x v="3"/>
  </r>
  <r>
    <n v="3981"/>
    <s v="BEIRUT, LADY OF LEBANON"/>
    <x v="3357"/>
    <x v="11"/>
    <n v="1225"/>
    <x v="2"/>
    <x v="0"/>
    <s v="USD"/>
    <n v="1468729149"/>
    <n v="1463545149"/>
    <b v="0"/>
    <x v="63"/>
    <b v="0"/>
    <s v="theater/plays"/>
    <n v="4"/>
    <n v="175"/>
    <x v="1"/>
    <x v="6"/>
    <x v="3981"/>
    <d v="2016-07-17T04:19:09"/>
    <x v="2"/>
  </r>
  <r>
    <n v="3982"/>
    <s v="Flush - David Dipper - Break Point Theatre"/>
    <x v="3977"/>
    <x v="16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  <x v="0"/>
  </r>
  <r>
    <n v="3983"/>
    <s v="A Season of Love and Music (Spring 2014)"/>
    <x v="3978"/>
    <x v="433"/>
    <n v="3877"/>
    <x v="2"/>
    <x v="0"/>
    <s v="USD"/>
    <n v="1400569140"/>
    <n v="1397854356"/>
    <b v="0"/>
    <x v="67"/>
    <b v="0"/>
    <s v="theater/plays"/>
    <n v="35"/>
    <n v="84.28"/>
    <x v="1"/>
    <x v="6"/>
    <x v="3983"/>
    <d v="2014-05-20T06:59:00"/>
    <x v="3"/>
  </r>
  <r>
    <n v="3984"/>
    <s v="Fantastic Mr Fox - Novus Theatre"/>
    <x v="3979"/>
    <x v="15"/>
    <n v="95"/>
    <x v="2"/>
    <x v="1"/>
    <s v="GBP"/>
    <n v="1415404800"/>
    <n v="1412809644"/>
    <b v="0"/>
    <x v="73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x v="3980"/>
    <x v="13"/>
    <n v="641"/>
    <x v="2"/>
    <x v="0"/>
    <s v="USD"/>
    <n v="1456002300"/>
    <n v="1454173120"/>
    <b v="0"/>
    <x v="10"/>
    <b v="0"/>
    <s v="theater/plays"/>
    <n v="32"/>
    <n v="33.74"/>
    <x v="1"/>
    <x v="6"/>
    <x v="3985"/>
    <d v="2016-02-20T21:05:00"/>
    <x v="2"/>
  </r>
  <r>
    <n v="3986"/>
    <s v="Hippolytos - Polish Tour"/>
    <x v="3981"/>
    <x v="10"/>
    <n v="488"/>
    <x v="2"/>
    <x v="1"/>
    <s v="GBP"/>
    <n v="1462539840"/>
    <n v="1460034594"/>
    <b v="0"/>
    <x v="62"/>
    <b v="0"/>
    <s v="theater/plays"/>
    <n v="10"/>
    <n v="37.54"/>
    <x v="1"/>
    <x v="6"/>
    <x v="3986"/>
    <d v="2016-05-06T13:04:00"/>
    <x v="2"/>
  </r>
  <r>
    <n v="3987"/>
    <s v="Write Now 5"/>
    <x v="3982"/>
    <x v="44"/>
    <n v="151"/>
    <x v="2"/>
    <x v="1"/>
    <s v="GBP"/>
    <n v="1400278290"/>
    <n v="1399414290"/>
    <b v="0"/>
    <x v="62"/>
    <b v="0"/>
    <s v="theater/plays"/>
    <n v="38"/>
    <n v="11.62"/>
    <x v="1"/>
    <x v="6"/>
    <x v="3987"/>
    <d v="2014-05-16T22:11:30"/>
    <x v="3"/>
  </r>
  <r>
    <n v="3988"/>
    <s v="Folk-Tales: What Stories Do Your Folks Tell?"/>
    <x v="3983"/>
    <x v="15"/>
    <n v="32"/>
    <x v="2"/>
    <x v="0"/>
    <s v="USD"/>
    <n v="1440813413"/>
    <n v="1439517413"/>
    <b v="0"/>
    <x v="80"/>
    <b v="0"/>
    <s v="theater/plays"/>
    <n v="2"/>
    <n v="8"/>
    <x v="1"/>
    <x v="6"/>
    <x v="3988"/>
    <d v="2015-08-29T01:56:53"/>
    <x v="0"/>
  </r>
  <r>
    <n v="3989"/>
    <s v="A Gentleman, A Lady and A Thug"/>
    <x v="3984"/>
    <x v="9"/>
    <n v="0"/>
    <x v="2"/>
    <x v="0"/>
    <s v="USD"/>
    <n v="1447009181"/>
    <n v="1444413581"/>
    <b v="0"/>
    <x v="78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x v="3985"/>
    <x v="409"/>
    <n v="69"/>
    <x v="2"/>
    <x v="1"/>
    <s v="GBP"/>
    <n v="1456934893"/>
    <n v="1454342893"/>
    <b v="0"/>
    <x v="83"/>
    <b v="0"/>
    <s v="theater/plays"/>
    <n v="4"/>
    <n v="23"/>
    <x v="1"/>
    <x v="6"/>
    <x v="3990"/>
    <d v="2016-03-02T16:08:13"/>
    <x v="2"/>
  </r>
  <r>
    <n v="3991"/>
    <s v="NTACTheatre - North Texas Actor's Collaborative Theatre"/>
    <x v="3986"/>
    <x v="2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x v="3987"/>
    <x v="3"/>
    <n v="541"/>
    <x v="2"/>
    <x v="0"/>
    <s v="USD"/>
    <n v="1449876859"/>
    <n v="1444689259"/>
    <b v="0"/>
    <x v="82"/>
    <b v="0"/>
    <s v="theater/plays"/>
    <n v="5"/>
    <n v="60.11"/>
    <x v="1"/>
    <x v="6"/>
    <x v="3992"/>
    <d v="2015-12-11T23:34:19"/>
    <x v="0"/>
  </r>
  <r>
    <n v="3993"/>
    <s v="Invincible Diamonds: A Survivor's Guide"/>
    <x v="3988"/>
    <x v="63"/>
    <n v="3"/>
    <x v="2"/>
    <x v="0"/>
    <s v="USD"/>
    <n v="1431549912"/>
    <n v="1428957912"/>
    <b v="0"/>
    <x v="29"/>
    <b v="0"/>
    <s v="theater/plays"/>
    <n v="0"/>
    <n v="3"/>
    <x v="1"/>
    <x v="6"/>
    <x v="3993"/>
    <d v="2015-05-13T20:45:12"/>
    <x v="0"/>
  </r>
  <r>
    <n v="3994"/>
    <s v="Poles Apart - A Play in 2 Acts"/>
    <x v="3989"/>
    <x v="13"/>
    <n v="5"/>
    <x v="2"/>
    <x v="0"/>
    <s v="USD"/>
    <n v="1405761690"/>
    <n v="1403169690"/>
    <b v="0"/>
    <x v="29"/>
    <b v="0"/>
    <s v="theater/plays"/>
    <n v="0"/>
    <n v="5"/>
    <x v="1"/>
    <x v="6"/>
    <x v="3994"/>
    <d v="2014-07-19T09:21:30"/>
    <x v="3"/>
  </r>
  <r>
    <n v="3995"/>
    <s v="Headaches - a play exploring the topic of mental health"/>
    <x v="3990"/>
    <x v="48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  <x v="0"/>
  </r>
  <r>
    <n v="3996"/>
    <s v="Anansi the Spider - An African Folktale"/>
    <x v="3991"/>
    <x v="9"/>
    <n v="497"/>
    <x v="2"/>
    <x v="0"/>
    <s v="USD"/>
    <n v="1416499440"/>
    <n v="1415341464"/>
    <b v="0"/>
    <x v="57"/>
    <b v="0"/>
    <s v="theater/plays"/>
    <n v="17"/>
    <n v="29.24"/>
    <x v="1"/>
    <x v="6"/>
    <x v="3996"/>
    <d v="2014-11-20T16:04:00"/>
    <x v="3"/>
  </r>
  <r>
    <n v="3997"/>
    <s v="'Working Play Title'"/>
    <x v="3992"/>
    <x v="9"/>
    <n v="0"/>
    <x v="2"/>
    <x v="1"/>
    <s v="GBP"/>
    <n v="1428222221"/>
    <n v="1425633821"/>
    <b v="0"/>
    <x v="78"/>
    <b v="0"/>
    <s v="theater/plays"/>
    <n v="0"/>
    <n v="0"/>
    <x v="1"/>
    <x v="6"/>
    <x v="3997"/>
    <d v="2015-04-05T08:23:41"/>
    <x v="0"/>
  </r>
  <r>
    <n v="3998"/>
    <s v="Forsaken Angels-A New Play"/>
    <x v="3993"/>
    <x v="21"/>
    <n v="715"/>
    <x v="2"/>
    <x v="0"/>
    <s v="USD"/>
    <n v="1427580426"/>
    <n v="1424992026"/>
    <b v="0"/>
    <x v="8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x v="3994"/>
    <x v="39"/>
    <n v="1156"/>
    <x v="2"/>
    <x v="0"/>
    <s v="USD"/>
    <n v="1409514709"/>
    <n v="1406058798"/>
    <b v="0"/>
    <x v="25"/>
    <b v="0"/>
    <s v="theater/plays"/>
    <n v="17"/>
    <n v="82.57"/>
    <x v="1"/>
    <x v="6"/>
    <x v="3999"/>
    <d v="2014-08-31T19:51:49"/>
    <x v="3"/>
  </r>
  <r>
    <n v="4000"/>
    <s v="The Escorts"/>
    <x v="3995"/>
    <x v="6"/>
    <n v="10"/>
    <x v="2"/>
    <x v="0"/>
    <s v="USD"/>
    <n v="1462631358"/>
    <n v="1457450958"/>
    <b v="0"/>
    <x v="29"/>
    <b v="0"/>
    <s v="theater/plays"/>
    <n v="0"/>
    <n v="10"/>
    <x v="1"/>
    <x v="6"/>
    <x v="4000"/>
    <d v="2016-05-07T14:29:18"/>
    <x v="2"/>
  </r>
  <r>
    <n v="4001"/>
    <s v="Help Launch LZA Theatre! The Eisteddfod + A Woman Alone"/>
    <x v="3996"/>
    <x v="38"/>
    <n v="453"/>
    <x v="2"/>
    <x v="1"/>
    <s v="GBP"/>
    <n v="1488394800"/>
    <n v="1486681708"/>
    <b v="0"/>
    <x v="25"/>
    <b v="0"/>
    <s v="theater/plays"/>
    <n v="38"/>
    <n v="32.36"/>
    <x v="1"/>
    <x v="6"/>
    <x v="4001"/>
    <d v="2017-03-01T19:00:00"/>
    <x v="1"/>
  </r>
  <r>
    <n v="4002"/>
    <s v="Terry Pratchett's Wyrd Sisters"/>
    <x v="3997"/>
    <x v="21"/>
    <n v="23"/>
    <x v="2"/>
    <x v="0"/>
    <s v="USD"/>
    <n v="1411779761"/>
    <n v="1409187761"/>
    <b v="0"/>
    <x v="80"/>
    <b v="0"/>
    <s v="theater/plays"/>
    <n v="2"/>
    <n v="5.75"/>
    <x v="1"/>
    <x v="6"/>
    <x v="4002"/>
    <d v="2014-09-27T01:02:41"/>
    <x v="3"/>
  </r>
  <r>
    <n v="4003"/>
    <s v="MAMA BA-B: The Stage Play"/>
    <x v="3960"/>
    <x v="13"/>
    <n v="201"/>
    <x v="2"/>
    <x v="0"/>
    <s v="USD"/>
    <n v="1424009147"/>
    <n v="1421417147"/>
    <b v="0"/>
    <x v="84"/>
    <b v="0"/>
    <s v="theater/plays"/>
    <n v="10"/>
    <n v="100.5"/>
    <x v="1"/>
    <x v="6"/>
    <x v="4003"/>
    <d v="2015-02-15T14:05:47"/>
    <x v="0"/>
  </r>
  <r>
    <n v="4004"/>
    <s v="South Florida Tours"/>
    <x v="3998"/>
    <x v="2"/>
    <n v="1"/>
    <x v="2"/>
    <x v="0"/>
    <s v="USD"/>
    <n v="1412740457"/>
    <n v="1410148457"/>
    <b v="0"/>
    <x v="29"/>
    <b v="0"/>
    <s v="theater/plays"/>
    <n v="0"/>
    <n v="1"/>
    <x v="1"/>
    <x v="6"/>
    <x v="4004"/>
    <d v="2014-10-08T03:54:17"/>
    <x v="3"/>
  </r>
  <r>
    <n v="4005"/>
    <s v="Bringing more Art to the Community"/>
    <x v="3999"/>
    <x v="9"/>
    <n v="40"/>
    <x v="2"/>
    <x v="0"/>
    <s v="USD"/>
    <n v="1413832985"/>
    <n v="1408648985"/>
    <b v="0"/>
    <x v="84"/>
    <b v="0"/>
    <s v="theater/plays"/>
    <n v="1"/>
    <n v="20"/>
    <x v="1"/>
    <x v="6"/>
    <x v="4005"/>
    <d v="2014-10-20T19:23:05"/>
    <x v="3"/>
  </r>
  <r>
    <n v="4006"/>
    <s v="&quot;The Norwegians&quot; Midwestern Tour"/>
    <x v="4000"/>
    <x v="11"/>
    <n v="2"/>
    <x v="2"/>
    <x v="0"/>
    <s v="USD"/>
    <n v="1455647587"/>
    <n v="1453487587"/>
    <b v="0"/>
    <x v="29"/>
    <b v="0"/>
    <s v="theater/plays"/>
    <n v="0"/>
    <n v="2"/>
    <x v="1"/>
    <x v="6"/>
    <x v="4006"/>
    <d v="2016-02-16T18:33:07"/>
    <x v="2"/>
  </r>
  <r>
    <n v="4007"/>
    <s v="POLES APART - A PLAY IN 2 ACTS"/>
    <x v="4001"/>
    <x v="13"/>
    <n v="5"/>
    <x v="2"/>
    <x v="0"/>
    <s v="USD"/>
    <n v="1409070480"/>
    <n v="1406572381"/>
    <b v="0"/>
    <x v="29"/>
    <b v="0"/>
    <s v="theater/plays"/>
    <n v="0"/>
    <n v="5"/>
    <x v="1"/>
    <x v="6"/>
    <x v="4007"/>
    <d v="2014-08-26T16:28:00"/>
    <x v="3"/>
  </r>
  <r>
    <n v="4008"/>
    <s v="Lovers and Other Strangers at The Cockpit"/>
    <x v="4002"/>
    <x v="28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x v="4003"/>
    <x v="434"/>
    <n v="75"/>
    <x v="2"/>
    <x v="1"/>
    <s v="GBP"/>
    <n v="1410281360"/>
    <n v="1406825360"/>
    <b v="0"/>
    <x v="83"/>
    <b v="0"/>
    <s v="theater/plays"/>
    <n v="4"/>
    <n v="25"/>
    <x v="1"/>
    <x v="6"/>
    <x v="4009"/>
    <d v="2014-09-09T16:49:20"/>
    <x v="3"/>
  </r>
  <r>
    <n v="4010"/>
    <s v="The Connection Play 2014"/>
    <x v="4004"/>
    <x v="312"/>
    <n v="1742"/>
    <x v="2"/>
    <x v="0"/>
    <s v="USD"/>
    <n v="1414348166"/>
    <n v="1412879366"/>
    <b v="0"/>
    <x v="44"/>
    <b v="0"/>
    <s v="theater/plays"/>
    <n v="24"/>
    <n v="45.84"/>
    <x v="1"/>
    <x v="6"/>
    <x v="4010"/>
    <d v="2014-10-26T18:29:26"/>
    <x v="3"/>
  </r>
  <r>
    <n v="4011"/>
    <s v="Just Bryan, a radio drama"/>
    <x v="4005"/>
    <x v="49"/>
    <n v="19"/>
    <x v="2"/>
    <x v="1"/>
    <s v="GBP"/>
    <n v="1422450278"/>
    <n v="1419858278"/>
    <b v="0"/>
    <x v="80"/>
    <b v="0"/>
    <s v="theater/plays"/>
    <n v="8"/>
    <n v="4.75"/>
    <x v="1"/>
    <x v="6"/>
    <x v="4011"/>
    <d v="2015-01-28T13:04:38"/>
    <x v="3"/>
  </r>
  <r>
    <n v="4012"/>
    <s v="The Butterfly Catcher"/>
    <x v="4006"/>
    <x v="435"/>
    <n v="0"/>
    <x v="2"/>
    <x v="1"/>
    <s v="GBP"/>
    <n v="1430571849"/>
    <n v="1427979849"/>
    <b v="0"/>
    <x v="78"/>
    <b v="0"/>
    <s v="theater/plays"/>
    <n v="0"/>
    <n v="0"/>
    <x v="1"/>
    <x v="6"/>
    <x v="4012"/>
    <d v="2015-05-02T13:04:09"/>
    <x v="0"/>
  </r>
  <r>
    <n v="4013"/>
    <s v="Harriet Tubman Woman Of Faith"/>
    <x v="4007"/>
    <x v="13"/>
    <n v="26"/>
    <x v="2"/>
    <x v="0"/>
    <s v="USD"/>
    <n v="1424070823"/>
    <n v="1421478823"/>
    <b v="0"/>
    <x v="84"/>
    <b v="0"/>
    <s v="theater/plays"/>
    <n v="1"/>
    <n v="13"/>
    <x v="1"/>
    <x v="6"/>
    <x v="4013"/>
    <d v="2015-02-16T07:13:43"/>
    <x v="0"/>
  </r>
  <r>
    <n v="4014"/>
    <s v="Ministry theater"/>
    <x v="4008"/>
    <x v="7"/>
    <n v="0"/>
    <x v="2"/>
    <x v="0"/>
    <s v="USD"/>
    <n v="1457157269"/>
    <n v="1455861269"/>
    <b v="0"/>
    <x v="78"/>
    <b v="0"/>
    <s v="theater/plays"/>
    <n v="0"/>
    <n v="0"/>
    <x v="1"/>
    <x v="6"/>
    <x v="4014"/>
    <d v="2016-03-05T05:54:29"/>
    <x v="2"/>
  </r>
  <r>
    <n v="4015"/>
    <s v="Shakespeare In The Park"/>
    <x v="4009"/>
    <x v="39"/>
    <n v="1"/>
    <x v="2"/>
    <x v="0"/>
    <s v="USD"/>
    <n v="1437331463"/>
    <n v="1434739463"/>
    <b v="0"/>
    <x v="29"/>
    <b v="0"/>
    <s v="theater/plays"/>
    <n v="0"/>
    <n v="1"/>
    <x v="1"/>
    <x v="6"/>
    <x v="4015"/>
    <d v="2015-07-19T18:44:23"/>
    <x v="0"/>
  </r>
  <r>
    <n v="4016"/>
    <s v="MENTAL Play"/>
    <x v="4010"/>
    <x v="2"/>
    <n v="70"/>
    <x v="2"/>
    <x v="1"/>
    <s v="GBP"/>
    <n v="1410987400"/>
    <n v="1408395400"/>
    <b v="0"/>
    <x v="63"/>
    <b v="0"/>
    <s v="theater/plays"/>
    <n v="14"/>
    <n v="10"/>
    <x v="1"/>
    <x v="6"/>
    <x v="4016"/>
    <d v="2014-09-17T20:56:40"/>
    <x v="3"/>
  </r>
  <r>
    <n v="4017"/>
    <s v="The Rights (and Wrongs) of Mary Wollstonecraft"/>
    <x v="4011"/>
    <x v="3"/>
    <n v="105"/>
    <x v="2"/>
    <x v="0"/>
    <s v="USD"/>
    <n v="1409846874"/>
    <n v="1407254874"/>
    <b v="0"/>
    <x v="84"/>
    <b v="0"/>
    <s v="theater/plays"/>
    <n v="1"/>
    <n v="52.5"/>
    <x v="1"/>
    <x v="6"/>
    <x v="4017"/>
    <d v="2014-09-04T16:07:54"/>
    <x v="3"/>
  </r>
  <r>
    <n v="4018"/>
    <s v="Time Please Fringe"/>
    <x v="4012"/>
    <x v="15"/>
    <n v="130"/>
    <x v="2"/>
    <x v="1"/>
    <s v="GBP"/>
    <n v="1475877108"/>
    <n v="1473285108"/>
    <b v="0"/>
    <x v="80"/>
    <b v="0"/>
    <s v="theater/plays"/>
    <n v="9"/>
    <n v="32.5"/>
    <x v="1"/>
    <x v="6"/>
    <x v="4018"/>
    <d v="2016-10-07T21:51:48"/>
    <x v="2"/>
  </r>
  <r>
    <n v="4019"/>
    <s v="We Don't Play Fight"/>
    <x v="4013"/>
    <x v="8"/>
    <n v="29"/>
    <x v="2"/>
    <x v="0"/>
    <s v="USD"/>
    <n v="1460737680"/>
    <n v="1455725596"/>
    <b v="0"/>
    <x v="80"/>
    <b v="0"/>
    <s v="theater/plays"/>
    <n v="1"/>
    <n v="7.25"/>
    <x v="1"/>
    <x v="6"/>
    <x v="4019"/>
    <d v="2016-04-15T16:28:00"/>
    <x v="2"/>
  </r>
  <r>
    <n v="4020"/>
    <s v="Those That Fly"/>
    <x v="4014"/>
    <x v="20"/>
    <n v="100"/>
    <x v="2"/>
    <x v="0"/>
    <s v="USD"/>
    <n v="1427168099"/>
    <n v="1424579699"/>
    <b v="0"/>
    <x v="83"/>
    <b v="0"/>
    <s v="theater/plays"/>
    <n v="17"/>
    <n v="33.33"/>
    <x v="1"/>
    <x v="6"/>
    <x v="4020"/>
    <d v="2015-03-24T03:34:59"/>
    <x v="0"/>
  </r>
  <r>
    <n v="4021"/>
    <s v="Angels in Houston"/>
    <x v="4015"/>
    <x v="36"/>
    <n v="125"/>
    <x v="2"/>
    <x v="0"/>
    <s v="USD"/>
    <n v="1414360358"/>
    <n v="1409176358"/>
    <b v="0"/>
    <x v="84"/>
    <b v="0"/>
    <s v="theater/plays"/>
    <n v="1"/>
    <n v="62.5"/>
    <x v="1"/>
    <x v="6"/>
    <x v="4021"/>
    <d v="2014-10-26T21:52:38"/>
    <x v="3"/>
  </r>
  <r>
    <n v="4022"/>
    <s v="The Merchant of Venice as Shakespeare Heard It"/>
    <x v="4016"/>
    <x v="102"/>
    <n v="12521"/>
    <x v="2"/>
    <x v="0"/>
    <s v="USD"/>
    <n v="1422759240"/>
    <n v="1418824867"/>
    <b v="0"/>
    <x v="438"/>
    <b v="0"/>
    <s v="theater/plays"/>
    <n v="70"/>
    <n v="63.56"/>
    <x v="1"/>
    <x v="6"/>
    <x v="4022"/>
    <d v="2015-02-01T02:54:00"/>
    <x v="3"/>
  </r>
  <r>
    <n v="4023"/>
    <s v="Forgive &amp; Forget"/>
    <x v="4017"/>
    <x v="39"/>
    <n v="0"/>
    <x v="2"/>
    <x v="0"/>
    <s v="USD"/>
    <n v="1458860363"/>
    <n v="1454975963"/>
    <b v="0"/>
    <x v="78"/>
    <b v="0"/>
    <s v="theater/plays"/>
    <n v="0"/>
    <n v="0"/>
    <x v="1"/>
    <x v="6"/>
    <x v="4023"/>
    <d v="2016-03-24T22:59:23"/>
    <x v="2"/>
  </r>
  <r>
    <n v="4024"/>
    <s v="Super Date, The Dating Game Show for Superheroes"/>
    <x v="4018"/>
    <x v="134"/>
    <n v="10"/>
    <x v="2"/>
    <x v="0"/>
    <s v="USD"/>
    <n v="1441037097"/>
    <n v="1438445097"/>
    <b v="0"/>
    <x v="29"/>
    <b v="0"/>
    <s v="theater/plays"/>
    <n v="1"/>
    <n v="10"/>
    <x v="1"/>
    <x v="6"/>
    <x v="4024"/>
    <d v="2015-08-31T16:04:57"/>
    <x v="0"/>
  </r>
  <r>
    <n v="4025"/>
    <s v="Financement et aide Ã  la crÃ©ation"/>
    <x v="4019"/>
    <x v="1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  <x v="0"/>
  </r>
  <r>
    <n v="4026"/>
    <s v="Speak to my Soul: A Montage of Voices"/>
    <x v="4020"/>
    <x v="23"/>
    <n v="0"/>
    <x v="2"/>
    <x v="0"/>
    <s v="USD"/>
    <n v="1449247439"/>
    <n v="1444059839"/>
    <b v="0"/>
    <x v="78"/>
    <b v="0"/>
    <s v="theater/plays"/>
    <n v="0"/>
    <n v="0"/>
    <x v="1"/>
    <x v="6"/>
    <x v="4026"/>
    <d v="2015-12-04T16:43:59"/>
    <x v="0"/>
  </r>
  <r>
    <n v="4027"/>
    <s v="Lincoln High School presents: Little Shop of Horrors"/>
    <x v="4021"/>
    <x v="9"/>
    <n v="215"/>
    <x v="2"/>
    <x v="0"/>
    <s v="USD"/>
    <n v="1487811600"/>
    <n v="1486077481"/>
    <b v="0"/>
    <x v="63"/>
    <b v="0"/>
    <s v="theater/plays"/>
    <n v="7"/>
    <n v="30.71"/>
    <x v="1"/>
    <x v="6"/>
    <x v="4027"/>
    <d v="2017-02-23T01:00:00"/>
    <x v="1"/>
  </r>
  <r>
    <n v="4028"/>
    <s v="The Last King of the I.D.A. (Minnesota Fringe)"/>
    <x v="4022"/>
    <x v="13"/>
    <n v="561"/>
    <x v="2"/>
    <x v="0"/>
    <s v="USD"/>
    <n v="1402007500"/>
    <n v="1399415500"/>
    <b v="0"/>
    <x v="202"/>
    <b v="0"/>
    <s v="theater/plays"/>
    <n v="28"/>
    <n v="51"/>
    <x v="1"/>
    <x v="6"/>
    <x v="4028"/>
    <d v="2014-06-05T22:31:40"/>
    <x v="3"/>
  </r>
  <r>
    <n v="4029"/>
    <s v="Next 2 the Stage"/>
    <x v="4023"/>
    <x v="22"/>
    <n v="0"/>
    <x v="2"/>
    <x v="0"/>
    <s v="USD"/>
    <n v="1450053370"/>
    <n v="1447461370"/>
    <b v="0"/>
    <x v="78"/>
    <b v="0"/>
    <s v="theater/plays"/>
    <n v="0"/>
    <n v="0"/>
    <x v="1"/>
    <x v="6"/>
    <x v="4029"/>
    <d v="2015-12-14T00:36:10"/>
    <x v="0"/>
  </r>
  <r>
    <n v="4030"/>
    <s v="The Martin and Lewis Tribute Show"/>
    <x v="4024"/>
    <x v="30"/>
    <n v="400"/>
    <x v="2"/>
    <x v="0"/>
    <s v="USD"/>
    <n v="1454525340"/>
    <n v="1452008599"/>
    <b v="0"/>
    <x v="79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x v="4025"/>
    <x v="10"/>
    <n v="0"/>
    <x v="2"/>
    <x v="0"/>
    <s v="USD"/>
    <n v="1418914964"/>
    <n v="1414591364"/>
    <b v="0"/>
    <x v="78"/>
    <b v="0"/>
    <s v="theater/plays"/>
    <n v="0"/>
    <n v="0"/>
    <x v="1"/>
    <x v="6"/>
    <x v="4031"/>
    <d v="2014-12-18T15:02:44"/>
    <x v="3"/>
  </r>
  <r>
    <n v="4032"/>
    <s v="The Modern Theater's 'Play It Forward' Fund"/>
    <x v="4026"/>
    <x v="436"/>
    <n v="413"/>
    <x v="2"/>
    <x v="0"/>
    <s v="USD"/>
    <n v="1450211116"/>
    <n v="1445023516"/>
    <b v="0"/>
    <x v="63"/>
    <b v="0"/>
    <s v="theater/plays"/>
    <n v="7"/>
    <n v="59"/>
    <x v="1"/>
    <x v="6"/>
    <x v="4032"/>
    <d v="2015-12-15T20:25:16"/>
    <x v="0"/>
  </r>
  <r>
    <n v="4033"/>
    <s v="2020 Vision: a love story told over sixty years"/>
    <x v="4027"/>
    <x v="437"/>
    <n v="6141.99"/>
    <x v="2"/>
    <x v="1"/>
    <s v="GBP"/>
    <n v="1475398800"/>
    <n v="1472711224"/>
    <b v="0"/>
    <x v="225"/>
    <b v="0"/>
    <s v="theater/plays"/>
    <n v="26"/>
    <n v="65.34"/>
    <x v="1"/>
    <x v="6"/>
    <x v="4033"/>
    <d v="2016-10-02T09:00:00"/>
    <x v="2"/>
  </r>
  <r>
    <n v="4034"/>
    <s v="Technical Design for Liberty Lake Community Theatre"/>
    <x v="4028"/>
    <x v="438"/>
    <n v="200"/>
    <x v="2"/>
    <x v="0"/>
    <s v="USD"/>
    <n v="1428097450"/>
    <n v="1425509050"/>
    <b v="0"/>
    <x v="84"/>
    <b v="0"/>
    <s v="theater/plays"/>
    <n v="1"/>
    <n v="100"/>
    <x v="1"/>
    <x v="6"/>
    <x v="4034"/>
    <d v="2015-04-03T21:44:10"/>
    <x v="0"/>
  </r>
  <r>
    <n v="4035"/>
    <s v="The Lost Boy"/>
    <x v="4029"/>
    <x v="3"/>
    <n v="3685"/>
    <x v="2"/>
    <x v="0"/>
    <s v="USD"/>
    <n v="1413925887"/>
    <n v="1411333887"/>
    <b v="0"/>
    <x v="20"/>
    <b v="0"/>
    <s v="theater/plays"/>
    <n v="37"/>
    <n v="147.4"/>
    <x v="1"/>
    <x v="6"/>
    <x v="4035"/>
    <d v="2014-10-21T21:11:27"/>
    <x v="3"/>
  </r>
  <r>
    <n v="4036"/>
    <s v="3 Days In Savannah"/>
    <x v="3326"/>
    <x v="12"/>
    <n v="2823"/>
    <x v="2"/>
    <x v="0"/>
    <s v="USD"/>
    <n v="1404253800"/>
    <n v="1402784964"/>
    <b v="0"/>
    <x v="57"/>
    <b v="0"/>
    <s v="theater/plays"/>
    <n v="47"/>
    <n v="166.06"/>
    <x v="1"/>
    <x v="6"/>
    <x v="4036"/>
    <d v="2014-07-01T22:30:00"/>
    <x v="3"/>
  </r>
  <r>
    <n v="4037"/>
    <s v="The Pelican, by August Strindberg"/>
    <x v="4030"/>
    <x v="176"/>
    <n v="80"/>
    <x v="2"/>
    <x v="0"/>
    <s v="USD"/>
    <n v="1464099900"/>
    <n v="1462585315"/>
    <b v="0"/>
    <x v="84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x v="4031"/>
    <x v="30"/>
    <n v="301"/>
    <x v="2"/>
    <x v="0"/>
    <s v="USD"/>
    <n v="1413573010"/>
    <n v="1408389010"/>
    <b v="0"/>
    <x v="80"/>
    <b v="0"/>
    <s v="theater/plays"/>
    <n v="12"/>
    <n v="75.25"/>
    <x v="1"/>
    <x v="6"/>
    <x v="4038"/>
    <d v="2014-10-17T19:10:10"/>
    <x v="3"/>
  </r>
  <r>
    <n v="4039"/>
    <s v="Defiant Entertainment presents: The Park Bench"/>
    <x v="4032"/>
    <x v="2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  <x v="0"/>
  </r>
  <r>
    <n v="4040"/>
    <s v="The Last Encore Musical"/>
    <x v="4033"/>
    <x v="6"/>
    <n v="2500"/>
    <x v="2"/>
    <x v="0"/>
    <s v="USD"/>
    <n v="1437188400"/>
    <n v="1432100004"/>
    <b v="0"/>
    <x v="84"/>
    <b v="0"/>
    <s v="theater/plays"/>
    <n v="31"/>
    <n v="1250"/>
    <x v="1"/>
    <x v="6"/>
    <x v="4040"/>
    <d v="2015-07-18T03:00:00"/>
    <x v="0"/>
  </r>
  <r>
    <n v="4041"/>
    <s v="In the Land of Gold"/>
    <x v="4034"/>
    <x v="10"/>
    <n v="21"/>
    <x v="2"/>
    <x v="1"/>
    <s v="GBP"/>
    <n v="1473160954"/>
    <n v="1467976954"/>
    <b v="0"/>
    <x v="84"/>
    <b v="0"/>
    <s v="theater/plays"/>
    <n v="0"/>
    <n v="10.5"/>
    <x v="1"/>
    <x v="6"/>
    <x v="4041"/>
    <d v="2016-09-06T11:22:34"/>
    <x v="2"/>
  </r>
  <r>
    <n v="4042"/>
    <s v="Messages"/>
    <x v="4035"/>
    <x v="3"/>
    <n v="21"/>
    <x v="2"/>
    <x v="0"/>
    <s v="USD"/>
    <n v="1421781360"/>
    <n v="1419213664"/>
    <b v="0"/>
    <x v="83"/>
    <b v="0"/>
    <s v="theater/plays"/>
    <n v="0"/>
    <n v="7"/>
    <x v="1"/>
    <x v="6"/>
    <x v="4042"/>
    <d v="2015-01-20T19:16:00"/>
    <x v="3"/>
  </r>
  <r>
    <n v="4043"/>
    <s v="Not making potato salad here!"/>
    <x v="4036"/>
    <x v="43"/>
    <n v="0"/>
    <x v="2"/>
    <x v="5"/>
    <s v="CAD"/>
    <n v="1416524325"/>
    <n v="1415228325"/>
    <b v="0"/>
    <x v="78"/>
    <b v="0"/>
    <s v="theater/plays"/>
    <n v="0"/>
    <n v="0"/>
    <x v="1"/>
    <x v="6"/>
    <x v="4043"/>
    <d v="2014-11-20T22:58:45"/>
    <x v="3"/>
  </r>
  <r>
    <n v="4044"/>
    <s v="Cielito Lindo (Pretty Little One)"/>
    <x v="4037"/>
    <x v="20"/>
    <n v="225"/>
    <x v="2"/>
    <x v="0"/>
    <s v="USD"/>
    <n v="1428642000"/>
    <n v="1426050982"/>
    <b v="0"/>
    <x v="80"/>
    <b v="0"/>
    <s v="theater/plays"/>
    <n v="38"/>
    <n v="56.25"/>
    <x v="1"/>
    <x v="6"/>
    <x v="4044"/>
    <d v="2015-04-10T05:00:00"/>
    <x v="0"/>
  </r>
  <r>
    <n v="4045"/>
    <s v="The Hostages"/>
    <x v="4038"/>
    <x v="10"/>
    <n v="1"/>
    <x v="2"/>
    <x v="2"/>
    <s v="AUD"/>
    <n v="1408596589"/>
    <n v="1406004589"/>
    <b v="0"/>
    <x v="29"/>
    <b v="0"/>
    <s v="theater/plays"/>
    <n v="0"/>
    <n v="1"/>
    <x v="1"/>
    <x v="6"/>
    <x v="4045"/>
    <d v="2014-08-21T04:49:49"/>
    <x v="3"/>
  </r>
  <r>
    <n v="4046"/>
    <s v="Glenn Herman's EXPRESSIONS: The UnKnown"/>
    <x v="4039"/>
    <x v="439"/>
    <n v="460"/>
    <x v="2"/>
    <x v="0"/>
    <s v="USD"/>
    <n v="1413992210"/>
    <n v="1411400210"/>
    <b v="0"/>
    <x v="8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x v="4040"/>
    <x v="10"/>
    <n v="110"/>
    <x v="2"/>
    <x v="0"/>
    <s v="USD"/>
    <n v="1420938000"/>
    <n v="1418862743"/>
    <b v="0"/>
    <x v="80"/>
    <b v="0"/>
    <s v="theater/plays"/>
    <n v="2"/>
    <n v="27.5"/>
    <x v="1"/>
    <x v="6"/>
    <x v="4047"/>
    <d v="2015-01-11T01:00:00"/>
    <x v="3"/>
  </r>
  <r>
    <n v="4048"/>
    <s v="Speechless"/>
    <x v="4041"/>
    <x v="73"/>
    <n v="3001"/>
    <x v="2"/>
    <x v="1"/>
    <s v="GBP"/>
    <n v="1460373187"/>
    <n v="1457352787"/>
    <b v="0"/>
    <x v="110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x v="4042"/>
    <x v="22"/>
    <n v="16"/>
    <x v="2"/>
    <x v="0"/>
    <s v="USD"/>
    <n v="1436914815"/>
    <n v="1434322815"/>
    <b v="0"/>
    <x v="29"/>
    <b v="0"/>
    <s v="theater/plays"/>
    <n v="0"/>
    <n v="16"/>
    <x v="1"/>
    <x v="6"/>
    <x v="4049"/>
    <d v="2015-07-14T23:00:15"/>
    <x v="0"/>
  </r>
  <r>
    <n v="4050"/>
    <s v="Ø¢Ù…ÙŠÙ† (Amen)"/>
    <x v="4043"/>
    <x v="15"/>
    <n v="1"/>
    <x v="2"/>
    <x v="0"/>
    <s v="USD"/>
    <n v="1414077391"/>
    <n v="1411485391"/>
    <b v="0"/>
    <x v="29"/>
    <b v="0"/>
    <s v="theater/plays"/>
    <n v="0"/>
    <n v="1"/>
    <x v="1"/>
    <x v="6"/>
    <x v="4050"/>
    <d v="2014-10-23T15:16:31"/>
    <x v="3"/>
  </r>
  <r>
    <n v="4051"/>
    <s v="Phantom of the Kun Opera"/>
    <x v="4044"/>
    <x v="2"/>
    <n v="0"/>
    <x v="2"/>
    <x v="0"/>
    <s v="USD"/>
    <n v="1399618380"/>
    <n v="1399058797"/>
    <b v="0"/>
    <x v="78"/>
    <b v="0"/>
    <s v="theater/plays"/>
    <n v="0"/>
    <n v="0"/>
    <x v="1"/>
    <x v="6"/>
    <x v="4051"/>
    <d v="2014-05-09T06:53:00"/>
    <x v="3"/>
  </r>
  <r>
    <n v="4052"/>
    <s v="Throw Like A Girl"/>
    <x v="4045"/>
    <x v="9"/>
    <n v="1126"/>
    <x v="2"/>
    <x v="0"/>
    <s v="USD"/>
    <n v="1413234316"/>
    <n v="1408050316"/>
    <b v="0"/>
    <x v="62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x v="4046"/>
    <x v="2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  <x v="3"/>
  </r>
  <r>
    <n v="4054"/>
    <s v="Truth is..&quot;Real Love Ain't Suppose to Hurt&quot;"/>
    <x v="4047"/>
    <x v="440"/>
    <n v="0"/>
    <x v="2"/>
    <x v="0"/>
    <s v="USD"/>
    <n v="1475294400"/>
    <n v="1472674285"/>
    <b v="0"/>
    <x v="78"/>
    <b v="0"/>
    <s v="theater/plays"/>
    <n v="0"/>
    <n v="0"/>
    <x v="1"/>
    <x v="6"/>
    <x v="4054"/>
    <d v="2016-10-01T04:00:00"/>
    <x v="2"/>
  </r>
  <r>
    <n v="4055"/>
    <s v="'The Tempest' at the Minack Theatre Cornwall, July 2014"/>
    <x v="4048"/>
    <x v="10"/>
    <n v="881"/>
    <x v="2"/>
    <x v="1"/>
    <s v="GBP"/>
    <n v="1403192031"/>
    <n v="1400600031"/>
    <b v="0"/>
    <x v="64"/>
    <b v="0"/>
    <s v="theater/plays"/>
    <n v="18"/>
    <n v="41.95"/>
    <x v="1"/>
    <x v="6"/>
    <x v="4055"/>
    <d v="2014-06-19T15:33:51"/>
    <x v="3"/>
  </r>
  <r>
    <n v="4056"/>
    <s v="American Pride"/>
    <x v="4049"/>
    <x v="15"/>
    <n v="795"/>
    <x v="2"/>
    <x v="0"/>
    <s v="USD"/>
    <n v="1467575940"/>
    <n v="1465856639"/>
    <b v="0"/>
    <x v="82"/>
    <b v="0"/>
    <s v="theater/plays"/>
    <n v="53"/>
    <n v="88.33"/>
    <x v="1"/>
    <x v="6"/>
    <x v="4056"/>
    <d v="2016-07-03T19:59:00"/>
    <x v="2"/>
  </r>
  <r>
    <n v="4057"/>
    <s v="HOWARD BARKER DOUBLE BILL - Arcola Theatre 2015"/>
    <x v="4050"/>
    <x v="8"/>
    <n v="775"/>
    <x v="2"/>
    <x v="1"/>
    <s v="GBP"/>
    <n v="1448492400"/>
    <n v="1446506080"/>
    <b v="0"/>
    <x v="79"/>
    <b v="0"/>
    <s v="theater/plays"/>
    <n v="22"/>
    <n v="129.16999999999999"/>
    <x v="1"/>
    <x v="6"/>
    <x v="4057"/>
    <d v="2015-11-25T23:00:00"/>
    <x v="0"/>
  </r>
  <r>
    <n v="4058"/>
    <s v="Secret of Shahrazad (World Premier)"/>
    <x v="4051"/>
    <x v="192"/>
    <n v="95"/>
    <x v="2"/>
    <x v="0"/>
    <s v="USD"/>
    <n v="1459483140"/>
    <n v="1458178044"/>
    <b v="0"/>
    <x v="80"/>
    <b v="0"/>
    <s v="theater/plays"/>
    <n v="3"/>
    <n v="23.75"/>
    <x v="1"/>
    <x v="6"/>
    <x v="4058"/>
    <d v="2016-04-01T03:59:00"/>
    <x v="2"/>
  </r>
  <r>
    <n v="4059"/>
    <s v="The Million Dollar Shot"/>
    <x v="4052"/>
    <x v="3"/>
    <n v="250"/>
    <x v="2"/>
    <x v="5"/>
    <s v="CAD"/>
    <n v="1410836400"/>
    <n v="1408116152"/>
    <b v="0"/>
    <x v="63"/>
    <b v="0"/>
    <s v="theater/plays"/>
    <n v="3"/>
    <n v="35.71"/>
    <x v="1"/>
    <x v="6"/>
    <x v="4059"/>
    <d v="2014-09-16T03:00:00"/>
    <x v="3"/>
  </r>
  <r>
    <n v="4060"/>
    <s v="Good Evening, I'm Robert Service"/>
    <x v="4053"/>
    <x v="3"/>
    <n v="285"/>
    <x v="2"/>
    <x v="5"/>
    <s v="CAD"/>
    <n v="1403539200"/>
    <n v="1400604056"/>
    <b v="0"/>
    <x v="81"/>
    <b v="0"/>
    <s v="theater/plays"/>
    <n v="3"/>
    <n v="57"/>
    <x v="1"/>
    <x v="6"/>
    <x v="4060"/>
    <d v="2014-06-23T16:00:00"/>
    <x v="3"/>
  </r>
  <r>
    <n v="4061"/>
    <s v="PRODUCE the Stage Play SKYLAR'S SYNDROME by Gavin Kayner"/>
    <x v="4054"/>
    <x v="441"/>
    <n v="0"/>
    <x v="2"/>
    <x v="0"/>
    <s v="USD"/>
    <n v="1461205423"/>
    <n v="1456025023"/>
    <b v="0"/>
    <x v="78"/>
    <b v="0"/>
    <s v="theater/plays"/>
    <n v="0"/>
    <n v="0"/>
    <x v="1"/>
    <x v="6"/>
    <x v="4061"/>
    <d v="2016-04-21T02:23:43"/>
    <x v="2"/>
  </r>
  <r>
    <n v="4062"/>
    <s v="Motorcycle MacBeth...NOT your grandmother's Shakespeare!"/>
    <x v="4055"/>
    <x v="22"/>
    <n v="490"/>
    <x v="2"/>
    <x v="0"/>
    <s v="USD"/>
    <n v="1467481468"/>
    <n v="1464889468"/>
    <b v="0"/>
    <x v="83"/>
    <b v="0"/>
    <s v="theater/plays"/>
    <n v="2"/>
    <n v="163.33000000000001"/>
    <x v="1"/>
    <x v="6"/>
    <x v="4062"/>
    <d v="2016-07-02T17:44:28"/>
    <x v="2"/>
  </r>
  <r>
    <n v="4063"/>
    <s v="Whisper Me Happy Ever After (WMHEA)"/>
    <x v="4056"/>
    <x v="196"/>
    <n v="135"/>
    <x v="2"/>
    <x v="1"/>
    <s v="GBP"/>
    <n v="1403886084"/>
    <n v="1401294084"/>
    <b v="0"/>
    <x v="82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x v="4057"/>
    <x v="13"/>
    <n v="385"/>
    <x v="2"/>
    <x v="2"/>
    <s v="AUD"/>
    <n v="1430316426"/>
    <n v="1427724426"/>
    <b v="0"/>
    <x v="79"/>
    <b v="0"/>
    <s v="theater/plays"/>
    <n v="19"/>
    <n v="64.17"/>
    <x v="1"/>
    <x v="6"/>
    <x v="4064"/>
    <d v="2015-04-29T14:07:06"/>
    <x v="0"/>
  </r>
  <r>
    <n v="4065"/>
    <s v="A Midsummer's Night's Dream"/>
    <x v="4058"/>
    <x v="23"/>
    <n v="27"/>
    <x v="2"/>
    <x v="0"/>
    <s v="USD"/>
    <n v="1407883811"/>
    <n v="1405291811"/>
    <b v="0"/>
    <x v="80"/>
    <b v="0"/>
    <s v="theater/plays"/>
    <n v="1"/>
    <n v="6.75"/>
    <x v="1"/>
    <x v="6"/>
    <x v="4065"/>
    <d v="2014-08-12T22:50:11"/>
    <x v="3"/>
  </r>
  <r>
    <n v="4066"/>
    <s v="Divine Connection Performing Arts Leadership Program"/>
    <x v="4059"/>
    <x v="36"/>
    <n v="25"/>
    <x v="2"/>
    <x v="0"/>
    <s v="USD"/>
    <n v="1463619388"/>
    <n v="1461027388"/>
    <b v="0"/>
    <x v="29"/>
    <b v="0"/>
    <s v="theater/plays"/>
    <n v="0"/>
    <n v="25"/>
    <x v="1"/>
    <x v="6"/>
    <x v="4066"/>
    <d v="2016-05-19T00:56:28"/>
    <x v="2"/>
  </r>
  <r>
    <n v="4067"/>
    <s v="Help Shakespeare Troupe accept invite to perform in UK!"/>
    <x v="3887"/>
    <x v="10"/>
    <n v="3045"/>
    <x v="2"/>
    <x v="0"/>
    <s v="USD"/>
    <n v="1443408550"/>
    <n v="1439952550"/>
    <b v="0"/>
    <x v="57"/>
    <b v="0"/>
    <s v="theater/plays"/>
    <n v="61"/>
    <n v="179.12"/>
    <x v="1"/>
    <x v="6"/>
    <x v="4067"/>
    <d v="2015-09-28T02:49:10"/>
    <x v="0"/>
  </r>
  <r>
    <n v="4068"/>
    <s v="Produce BELLE DAME SANS MERCI a stage play"/>
    <x v="4060"/>
    <x v="442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  <x v="2"/>
  </r>
  <r>
    <n v="4069"/>
    <s v="The Pendulum Swings"/>
    <x v="4061"/>
    <x v="21"/>
    <n v="430"/>
    <x v="2"/>
    <x v="1"/>
    <s v="GBP"/>
    <n v="1425124800"/>
    <n v="1421596356"/>
    <b v="0"/>
    <x v="62"/>
    <b v="0"/>
    <s v="theater/plays"/>
    <n v="34"/>
    <n v="33.08"/>
    <x v="1"/>
    <x v="6"/>
    <x v="4069"/>
    <d v="2015-02-28T12:00:00"/>
    <x v="0"/>
  </r>
  <r>
    <n v="4070"/>
    <s v="Southern Utah University: V-Day 2015"/>
    <x v="4062"/>
    <x v="28"/>
    <n v="165"/>
    <x v="2"/>
    <x v="0"/>
    <s v="USD"/>
    <n v="1425178800"/>
    <n v="1422374420"/>
    <b v="0"/>
    <x v="79"/>
    <b v="0"/>
    <s v="theater/plays"/>
    <n v="17"/>
    <n v="27.5"/>
    <x v="1"/>
    <x v="6"/>
    <x v="4070"/>
    <d v="2015-03-01T03:00:00"/>
    <x v="0"/>
  </r>
  <r>
    <n v="4071"/>
    <s v="ATEMPORAL"/>
    <x v="4063"/>
    <x v="22"/>
    <n v="0"/>
    <x v="2"/>
    <x v="14"/>
    <s v="MXN"/>
    <n v="1482779931"/>
    <n v="1480187931"/>
    <b v="0"/>
    <x v="78"/>
    <b v="0"/>
    <s v="theater/plays"/>
    <n v="0"/>
    <n v="0"/>
    <x v="1"/>
    <x v="6"/>
    <x v="4071"/>
    <d v="2016-12-26T19:18:51"/>
    <x v="2"/>
  </r>
  <r>
    <n v="4072"/>
    <s v="Oh! What a Lovely War - Salute the Centenary"/>
    <x v="4064"/>
    <x v="28"/>
    <n v="4"/>
    <x v="2"/>
    <x v="1"/>
    <s v="GBP"/>
    <n v="1408646111"/>
    <n v="1403462111"/>
    <b v="0"/>
    <x v="84"/>
    <b v="0"/>
    <s v="theater/plays"/>
    <n v="0"/>
    <n v="2"/>
    <x v="1"/>
    <x v="6"/>
    <x v="4072"/>
    <d v="2014-08-21T18:35:11"/>
    <x v="3"/>
  </r>
  <r>
    <n v="4073"/>
    <s v="OTHELLO, by William Shakespeare ( FUNDRAISER)"/>
    <x v="4065"/>
    <x v="8"/>
    <n v="37"/>
    <x v="2"/>
    <x v="0"/>
    <s v="USD"/>
    <n v="1431144000"/>
    <n v="1426407426"/>
    <b v="0"/>
    <x v="84"/>
    <b v="0"/>
    <s v="theater/plays"/>
    <n v="1"/>
    <n v="18.5"/>
    <x v="1"/>
    <x v="6"/>
    <x v="4073"/>
    <d v="2015-05-09T04:00:00"/>
    <x v="0"/>
  </r>
  <r>
    <n v="4074"/>
    <s v="The Free Man - the story of Hurr"/>
    <x v="4066"/>
    <x v="181"/>
    <n v="735"/>
    <x v="2"/>
    <x v="1"/>
    <s v="GBP"/>
    <n v="1446732975"/>
    <n v="1444137375"/>
    <b v="0"/>
    <x v="64"/>
    <b v="0"/>
    <s v="theater/plays"/>
    <n v="27"/>
    <n v="35"/>
    <x v="1"/>
    <x v="6"/>
    <x v="4074"/>
    <d v="2015-11-05T14:16:15"/>
    <x v="0"/>
  </r>
  <r>
    <n v="4075"/>
    <s v="Julius Caesar - Which side will you choose?"/>
    <x v="4067"/>
    <x v="13"/>
    <n v="576"/>
    <x v="2"/>
    <x v="1"/>
    <s v="GBP"/>
    <n v="1404149280"/>
    <n v="1400547969"/>
    <b v="0"/>
    <x v="62"/>
    <b v="0"/>
    <s v="theater/plays"/>
    <n v="29"/>
    <n v="44.31"/>
    <x v="1"/>
    <x v="6"/>
    <x v="4075"/>
    <d v="2014-06-30T17:28:00"/>
    <x v="3"/>
  </r>
  <r>
    <n v="4076"/>
    <s v="The Walls of Jericho ( A Voice for Warrior Families)"/>
    <x v="4068"/>
    <x v="176"/>
    <n v="0"/>
    <x v="2"/>
    <x v="0"/>
    <s v="USD"/>
    <n v="1413921060"/>
    <n v="1411499149"/>
    <b v="0"/>
    <x v="78"/>
    <b v="0"/>
    <s v="theater/plays"/>
    <n v="0"/>
    <n v="0"/>
    <x v="1"/>
    <x v="6"/>
    <x v="4076"/>
    <d v="2014-10-21T19:51:00"/>
    <x v="3"/>
  </r>
  <r>
    <n v="4077"/>
    <s v="Citrus Heights Theatre In The Heights"/>
    <x v="4069"/>
    <x v="36"/>
    <n v="1335"/>
    <x v="2"/>
    <x v="0"/>
    <s v="USD"/>
    <n v="1482339794"/>
    <n v="1479747794"/>
    <b v="0"/>
    <x v="79"/>
    <b v="0"/>
    <s v="theater/plays"/>
    <n v="9"/>
    <n v="222.5"/>
    <x v="1"/>
    <x v="6"/>
    <x v="4077"/>
    <d v="2016-12-21T17:03:14"/>
    <x v="2"/>
  </r>
  <r>
    <n v="4078"/>
    <s v="Theatre Memoire"/>
    <x v="4070"/>
    <x v="49"/>
    <n v="0"/>
    <x v="2"/>
    <x v="1"/>
    <s v="GBP"/>
    <n v="1485543242"/>
    <n v="1482951242"/>
    <b v="0"/>
    <x v="78"/>
    <b v="0"/>
    <s v="theater/plays"/>
    <n v="0"/>
    <n v="0"/>
    <x v="1"/>
    <x v="6"/>
    <x v="4078"/>
    <d v="2017-01-27T18:54:02"/>
    <x v="2"/>
  </r>
  <r>
    <n v="4079"/>
    <s v="Professor O'Hannigan's Time Machine (Student Directed)"/>
    <x v="4071"/>
    <x v="9"/>
    <n v="5"/>
    <x v="2"/>
    <x v="0"/>
    <s v="USD"/>
    <n v="1466375521"/>
    <n v="1463783521"/>
    <b v="0"/>
    <x v="29"/>
    <b v="0"/>
    <s v="theater/plays"/>
    <n v="0"/>
    <n v="5"/>
    <x v="1"/>
    <x v="6"/>
    <x v="4079"/>
    <d v="2016-06-19T22:32:01"/>
    <x v="2"/>
  </r>
  <r>
    <n v="4080"/>
    <s v="Uncommonnotions"/>
    <x v="4072"/>
    <x v="9"/>
    <n v="0"/>
    <x v="2"/>
    <x v="0"/>
    <s v="USD"/>
    <n v="1465930440"/>
    <n v="1463849116"/>
    <b v="0"/>
    <x v="78"/>
    <b v="0"/>
    <s v="theater/plays"/>
    <n v="0"/>
    <n v="0"/>
    <x v="1"/>
    <x v="6"/>
    <x v="4080"/>
    <d v="2016-06-14T18:54:00"/>
    <x v="2"/>
  </r>
  <r>
    <n v="4081"/>
    <s v="AU Theatre Wing (Pygmalion Sound and Lighting Fees)"/>
    <x v="4073"/>
    <x v="443"/>
    <n v="350"/>
    <x v="2"/>
    <x v="0"/>
    <s v="USD"/>
    <n v="1425819425"/>
    <n v="1423231025"/>
    <b v="0"/>
    <x v="8"/>
    <b v="0"/>
    <s v="theater/plays"/>
    <n v="16"/>
    <n v="29.17"/>
    <x v="1"/>
    <x v="6"/>
    <x v="4081"/>
    <d v="2015-03-08T12:57:05"/>
    <x v="0"/>
  </r>
  <r>
    <n v="4082"/>
    <s v="Blazed Donuts: An Orginial One Act"/>
    <x v="4074"/>
    <x v="325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  <x v="0"/>
  </r>
  <r>
    <n v="4083"/>
    <s v="Defendant Maurice Chevalier"/>
    <x v="4075"/>
    <x v="8"/>
    <n v="759"/>
    <x v="2"/>
    <x v="0"/>
    <s v="USD"/>
    <n v="1452795416"/>
    <n v="1450203416"/>
    <b v="0"/>
    <x v="79"/>
    <b v="0"/>
    <s v="theater/plays"/>
    <n v="22"/>
    <n v="126.5"/>
    <x v="1"/>
    <x v="6"/>
    <x v="4083"/>
    <d v="2016-01-14T18:16:56"/>
    <x v="0"/>
  </r>
  <r>
    <n v="4084"/>
    <s v="WANTS (We Are Not The Same)"/>
    <x v="4076"/>
    <x v="9"/>
    <n v="10"/>
    <x v="2"/>
    <x v="13"/>
    <s v="EUR"/>
    <n v="1476008906"/>
    <n v="1473416906"/>
    <b v="0"/>
    <x v="29"/>
    <b v="0"/>
    <s v="theater/plays"/>
    <n v="0"/>
    <n v="10"/>
    <x v="1"/>
    <x v="6"/>
    <x v="4084"/>
    <d v="2016-10-09T10:28:26"/>
    <x v="2"/>
  </r>
  <r>
    <n v="4085"/>
    <s v="Age of Valor: Heritage - The Audio Drama"/>
    <x v="4077"/>
    <x v="8"/>
    <n v="10"/>
    <x v="2"/>
    <x v="0"/>
    <s v="USD"/>
    <n v="1427169540"/>
    <n v="1424701775"/>
    <b v="0"/>
    <x v="29"/>
    <b v="0"/>
    <s v="theater/plays"/>
    <n v="0"/>
    <n v="10"/>
    <x v="1"/>
    <x v="6"/>
    <x v="4085"/>
    <d v="2015-03-24T03:59:00"/>
    <x v="0"/>
  </r>
  <r>
    <n v="4086"/>
    <s v="Carpe Diem Theater Troupe"/>
    <x v="4078"/>
    <x v="28"/>
    <n v="47"/>
    <x v="2"/>
    <x v="0"/>
    <s v="USD"/>
    <n v="1448078400"/>
    <n v="1445985299"/>
    <b v="0"/>
    <x v="81"/>
    <b v="0"/>
    <s v="theater/plays"/>
    <n v="5"/>
    <n v="9.4"/>
    <x v="1"/>
    <x v="6"/>
    <x v="4086"/>
    <d v="2015-11-21T04:00:00"/>
    <x v="0"/>
  </r>
  <r>
    <n v="4087"/>
    <s v="Stage Production &quot;The Nail Shop&quot;"/>
    <x v="4079"/>
    <x v="376"/>
    <n v="0"/>
    <x v="2"/>
    <x v="0"/>
    <s v="USD"/>
    <n v="1468777786"/>
    <n v="1466185786"/>
    <b v="0"/>
    <x v="78"/>
    <b v="0"/>
    <s v="theater/plays"/>
    <n v="0"/>
    <n v="0"/>
    <x v="1"/>
    <x v="6"/>
    <x v="4087"/>
    <d v="2016-07-17T17:49:46"/>
    <x v="2"/>
  </r>
  <r>
    <n v="4088"/>
    <s v="Community Theatre Project-Children's Show (Arthur)"/>
    <x v="4080"/>
    <x v="13"/>
    <n v="216"/>
    <x v="2"/>
    <x v="1"/>
    <s v="GBP"/>
    <n v="1421403960"/>
    <n v="1418827324"/>
    <b v="0"/>
    <x v="8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x v="4081"/>
    <x v="10"/>
    <n v="240"/>
    <x v="2"/>
    <x v="0"/>
    <s v="USD"/>
    <n v="1433093700"/>
    <n v="1430242488"/>
    <b v="0"/>
    <x v="22"/>
    <b v="0"/>
    <s v="theater/plays"/>
    <n v="5"/>
    <n v="30"/>
    <x v="1"/>
    <x v="6"/>
    <x v="4089"/>
    <d v="2015-05-31T17:35:00"/>
    <x v="0"/>
  </r>
  <r>
    <n v="4090"/>
    <s v="&quot; Sweet O'l Mama &quot; Theater Production"/>
    <x v="4082"/>
    <x v="28"/>
    <n v="32"/>
    <x v="2"/>
    <x v="0"/>
    <s v="USD"/>
    <n v="1438959600"/>
    <n v="1437754137"/>
    <b v="0"/>
    <x v="83"/>
    <b v="0"/>
    <s v="theater/plays"/>
    <n v="3"/>
    <n v="10.67"/>
    <x v="1"/>
    <x v="6"/>
    <x v="4090"/>
    <d v="2015-08-07T15:00:00"/>
    <x v="0"/>
  </r>
  <r>
    <n v="4091"/>
    <s v="The 'Theater of Community' Tour"/>
    <x v="4083"/>
    <x v="183"/>
    <n v="204"/>
    <x v="2"/>
    <x v="0"/>
    <s v="USD"/>
    <n v="1421410151"/>
    <n v="1418818151"/>
    <b v="0"/>
    <x v="22"/>
    <b v="0"/>
    <s v="theater/plays"/>
    <n v="13"/>
    <n v="25.5"/>
    <x v="1"/>
    <x v="6"/>
    <x v="4091"/>
    <d v="2015-01-16T12:09:11"/>
    <x v="3"/>
  </r>
  <r>
    <n v="4092"/>
    <s v="A CRY FOR HELP"/>
    <x v="4084"/>
    <x v="74"/>
    <n v="20"/>
    <x v="2"/>
    <x v="0"/>
    <s v="USD"/>
    <n v="1428205247"/>
    <n v="1423024847"/>
    <b v="0"/>
    <x v="29"/>
    <b v="0"/>
    <s v="theater/plays"/>
    <n v="0"/>
    <n v="20"/>
    <x v="1"/>
    <x v="6"/>
    <x v="4092"/>
    <d v="2015-04-05T03:40:47"/>
    <x v="0"/>
  </r>
  <r>
    <n v="4093"/>
    <s v="The Grouch Who Couldn't Steal Christmas"/>
    <x v="4085"/>
    <x v="30"/>
    <n v="60"/>
    <x v="2"/>
    <x v="1"/>
    <s v="GBP"/>
    <n v="1440272093"/>
    <n v="1435088093"/>
    <b v="0"/>
    <x v="80"/>
    <b v="0"/>
    <s v="theater/plays"/>
    <n v="2"/>
    <n v="15"/>
    <x v="1"/>
    <x v="6"/>
    <x v="4093"/>
    <d v="2015-08-22T19:34:53"/>
    <x v="0"/>
  </r>
  <r>
    <n v="4094"/>
    <s v="Live at the Speakeasy with Ryan Anderson"/>
    <x v="4086"/>
    <x v="13"/>
    <n v="730"/>
    <x v="2"/>
    <x v="0"/>
    <s v="USD"/>
    <n v="1413953940"/>
    <n v="1410141900"/>
    <b v="0"/>
    <x v="22"/>
    <b v="0"/>
    <s v="theater/plays"/>
    <n v="37"/>
    <n v="91.25"/>
    <x v="1"/>
    <x v="6"/>
    <x v="4094"/>
    <d v="2014-10-22T04:59:00"/>
    <x v="3"/>
  </r>
  <r>
    <n v="4095"/>
    <s v="LOPE ENAMORADO"/>
    <x v="4087"/>
    <x v="11"/>
    <n v="800"/>
    <x v="2"/>
    <x v="14"/>
    <s v="MXN"/>
    <n v="1482108350"/>
    <n v="1479516350"/>
    <b v="0"/>
    <x v="29"/>
    <b v="0"/>
    <s v="theater/plays"/>
    <n v="3"/>
    <n v="800"/>
    <x v="1"/>
    <x v="6"/>
    <x v="4095"/>
    <d v="2016-12-19T00:45:50"/>
    <x v="2"/>
  </r>
  <r>
    <n v="4096"/>
    <s v="Theatre for Life, Youth Theatre Company, Southampton UK"/>
    <x v="4088"/>
    <x v="8"/>
    <n v="400"/>
    <x v="2"/>
    <x v="1"/>
    <s v="GBP"/>
    <n v="1488271860"/>
    <n v="1484484219"/>
    <b v="0"/>
    <x v="81"/>
    <b v="0"/>
    <s v="theater/plays"/>
    <n v="11"/>
    <n v="80"/>
    <x v="1"/>
    <x v="6"/>
    <x v="4096"/>
    <d v="2017-02-28T08:51:00"/>
    <x v="1"/>
  </r>
  <r>
    <n v="4097"/>
    <s v="And There Was War! Major Theatre Production"/>
    <x v="4089"/>
    <x v="3"/>
    <n v="0"/>
    <x v="2"/>
    <x v="1"/>
    <s v="GBP"/>
    <n v="1454284500"/>
    <n v="1449431237"/>
    <b v="0"/>
    <x v="78"/>
    <b v="0"/>
    <s v="theater/plays"/>
    <n v="0"/>
    <n v="0"/>
    <x v="1"/>
    <x v="6"/>
    <x v="4097"/>
    <d v="2016-01-31T23:55:00"/>
    <x v="0"/>
  </r>
  <r>
    <n v="4098"/>
    <s v="Life is simple"/>
    <x v="4090"/>
    <x v="96"/>
    <n v="0"/>
    <x v="2"/>
    <x v="0"/>
    <s v="USD"/>
    <n v="1465060797"/>
    <n v="1462468797"/>
    <b v="0"/>
    <x v="78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x v="4091"/>
    <x v="37"/>
    <n v="50"/>
    <x v="2"/>
    <x v="0"/>
    <s v="USD"/>
    <n v="1472847873"/>
    <n v="1468959873"/>
    <b v="0"/>
    <x v="29"/>
    <b v="0"/>
    <s v="theater/plays"/>
    <n v="1"/>
    <n v="50"/>
    <x v="1"/>
    <x v="6"/>
    <x v="4099"/>
    <d v="2016-09-02T20:24:33"/>
    <x v="2"/>
  </r>
  <r>
    <n v="4100"/>
    <s v="America is at the Mall: A Play in Three Acts"/>
    <x v="4092"/>
    <x v="444"/>
    <n v="0"/>
    <x v="2"/>
    <x v="0"/>
    <s v="USD"/>
    <n v="1414205990"/>
    <n v="1413341990"/>
    <b v="0"/>
    <x v="78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x v="4093"/>
    <x v="20"/>
    <n v="0"/>
    <x v="2"/>
    <x v="0"/>
    <s v="USD"/>
    <n v="1485380482"/>
    <n v="1482788482"/>
    <b v="0"/>
    <x v="78"/>
    <b v="0"/>
    <s v="theater/plays"/>
    <n v="0"/>
    <n v="0"/>
    <x v="1"/>
    <x v="6"/>
    <x v="4101"/>
    <d v="2017-01-25T21:41:22"/>
    <x v="2"/>
  </r>
  <r>
    <n v="4102"/>
    <s v="4th Wall Theatre Project"/>
    <x v="4094"/>
    <x v="2"/>
    <n v="137"/>
    <x v="2"/>
    <x v="0"/>
    <s v="USD"/>
    <n v="1463343673"/>
    <n v="1460751673"/>
    <b v="0"/>
    <x v="79"/>
    <b v="0"/>
    <s v="theater/plays"/>
    <n v="27"/>
    <n v="22.83"/>
    <x v="1"/>
    <x v="6"/>
    <x v="4102"/>
    <d v="2016-05-15T20:21:13"/>
    <x v="2"/>
  </r>
  <r>
    <n v="4103"/>
    <s v="Weather Men"/>
    <x v="4095"/>
    <x v="28"/>
    <n v="100"/>
    <x v="2"/>
    <x v="0"/>
    <s v="USD"/>
    <n v="1440613920"/>
    <n v="1435953566"/>
    <b v="0"/>
    <x v="79"/>
    <b v="0"/>
    <s v="theater/plays"/>
    <n v="10"/>
    <n v="16.670000000000002"/>
    <x v="1"/>
    <x v="6"/>
    <x v="4103"/>
    <d v="2015-08-26T18:32:00"/>
    <x v="0"/>
  </r>
  <r>
    <n v="4104"/>
    <s v="PETER PAN - a new play by Ebony Rattle"/>
    <x v="4096"/>
    <x v="9"/>
    <n v="641"/>
    <x v="2"/>
    <x v="2"/>
    <s v="AUD"/>
    <n v="1477550434"/>
    <n v="1474958434"/>
    <b v="0"/>
    <x v="25"/>
    <b v="0"/>
    <s v="theater/plays"/>
    <n v="21"/>
    <n v="45.79"/>
    <x v="1"/>
    <x v="6"/>
    <x v="4104"/>
    <d v="2016-10-27T06:40:34"/>
    <x v="2"/>
  </r>
  <r>
    <n v="4105"/>
    <s v="Â¡LlÃ©vame!"/>
    <x v="4097"/>
    <x v="287"/>
    <n v="2300"/>
    <x v="2"/>
    <x v="14"/>
    <s v="MXN"/>
    <n v="1482711309"/>
    <n v="1479860109"/>
    <b v="0"/>
    <x v="79"/>
    <b v="0"/>
    <s v="theater/plays"/>
    <n v="7"/>
    <n v="383.33"/>
    <x v="1"/>
    <x v="6"/>
    <x v="4105"/>
    <d v="2016-12-26T00:15:09"/>
    <x v="2"/>
  </r>
  <r>
    <n v="4106"/>
    <s v="David Facer, Paradox Magic"/>
    <x v="4098"/>
    <x v="10"/>
    <n v="3530"/>
    <x v="2"/>
    <x v="0"/>
    <s v="USD"/>
    <n v="1427936400"/>
    <n v="1424221866"/>
    <b v="0"/>
    <x v="51"/>
    <b v="0"/>
    <s v="theater/plays"/>
    <n v="71"/>
    <n v="106.97"/>
    <x v="1"/>
    <x v="6"/>
    <x v="4106"/>
    <d v="2015-04-02T01:00:00"/>
    <x v="0"/>
  </r>
  <r>
    <n v="4107"/>
    <s v="Sacrifice"/>
    <x v="4099"/>
    <x v="13"/>
    <n v="41"/>
    <x v="2"/>
    <x v="0"/>
    <s v="USD"/>
    <n v="1411596001"/>
    <n v="1409608801"/>
    <b v="0"/>
    <x v="80"/>
    <b v="0"/>
    <s v="theater/plays"/>
    <n v="2"/>
    <n v="10.25"/>
    <x v="1"/>
    <x v="6"/>
    <x v="4107"/>
    <d v="2014-09-24T22:00:01"/>
    <x v="3"/>
  </r>
  <r>
    <n v="4108"/>
    <s v="The Black Woman's Attitude Stage Play"/>
    <x v="4100"/>
    <x v="9"/>
    <n v="59"/>
    <x v="2"/>
    <x v="0"/>
    <s v="USD"/>
    <n v="1488517200"/>
    <n v="1485909937"/>
    <b v="0"/>
    <x v="29"/>
    <b v="0"/>
    <s v="theater/plays"/>
    <n v="2"/>
    <n v="59"/>
    <x v="1"/>
    <x v="6"/>
    <x v="4108"/>
    <d v="2017-03-03T05:00:00"/>
    <x v="1"/>
  </r>
  <r>
    <n v="4109"/>
    <s v="Jack the Lad"/>
    <x v="4101"/>
    <x v="2"/>
    <n v="0"/>
    <x v="2"/>
    <x v="1"/>
    <s v="GBP"/>
    <n v="1448805404"/>
    <n v="1446209804"/>
    <b v="0"/>
    <x v="78"/>
    <b v="0"/>
    <s v="theater/plays"/>
    <n v="0"/>
    <n v="0"/>
    <x v="1"/>
    <x v="6"/>
    <x v="4109"/>
    <d v="2015-11-29T13:56:44"/>
    <x v="0"/>
  </r>
  <r>
    <n v="4110"/>
    <s v="Take Tartuffe to Edinburgh Fringe Festival!"/>
    <x v="4102"/>
    <x v="43"/>
    <n v="86"/>
    <x v="2"/>
    <x v="1"/>
    <s v="GBP"/>
    <n v="1469113351"/>
    <n v="1463929351"/>
    <b v="0"/>
    <x v="79"/>
    <b v="0"/>
    <s v="theater/plays"/>
    <n v="29"/>
    <n v="14.33"/>
    <x v="1"/>
    <x v="6"/>
    <x v="4110"/>
    <d v="2016-07-21T15:02:31"/>
    <x v="2"/>
  </r>
  <r>
    <n v="4111"/>
    <s v="REBORN IN LOVE"/>
    <x v="4103"/>
    <x v="9"/>
    <n v="94"/>
    <x v="2"/>
    <x v="0"/>
    <s v="USD"/>
    <n v="1424747740"/>
    <n v="1422155740"/>
    <b v="0"/>
    <x v="79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x v="2849"/>
    <x v="30"/>
    <n v="1"/>
    <x v="2"/>
    <x v="17"/>
    <s v="EUR"/>
    <n v="1456617600"/>
    <n v="1454280186"/>
    <b v="0"/>
    <x v="29"/>
    <b v="0"/>
    <s v="theater/plays"/>
    <n v="0"/>
    <n v="1"/>
    <x v="1"/>
    <x v="6"/>
    <x v="4112"/>
    <d v="2016-02-28T00:00:00"/>
    <x v="2"/>
  </r>
  <r>
    <n v="4113"/>
    <s v="The Toy Box by Anthony H. Wallace"/>
    <x v="4104"/>
    <x v="15"/>
    <n v="3"/>
    <x v="2"/>
    <x v="0"/>
    <s v="USD"/>
    <n v="1452234840"/>
    <n v="1450619123"/>
    <b v="0"/>
    <x v="8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91192-A320-473C-A253-583E6450ECB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2330D-B40F-4836-B1A1-6F0DABAAC29D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44440-BD0E-4048-9484-7A1893455378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chartFormat="5">
  <location ref="A5:F19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ubtotalTop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multipleItemSelectionAllowed="1" showAll="0"/>
    <pivotField axis="axisRow" compact="0" numFmtId="14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compact="0" numFmtId="14" outline="0" showAll="0"/>
    <pivotField compact="0" outline="0" subtotalTop="0" showAll="0">
      <items count="7">
        <item sd="0" x="0"/>
        <item x="1"/>
        <item x="2"/>
        <item x="3"/>
        <item x="4"/>
        <item sd="0" x="5"/>
        <item t="default"/>
      </items>
    </pivotField>
    <pivotField axis="axisPage" compact="0" outline="0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3686D-368A-411E-9688-E38A9DCA4CE4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">
  <location ref="A4:E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h="1"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ubtotalTop="0" showAll="0">
      <items count="10">
        <item x="7"/>
        <item x="6"/>
        <item x="5"/>
        <item x="4"/>
        <item x="3"/>
        <item x="0"/>
        <item x="2"/>
        <item x="1"/>
        <item x="8"/>
        <item t="default"/>
      </items>
    </pivotField>
    <pivotField compact="0" outline="0" subtotalTop="0" showAll="0">
      <items count="7">
        <item sd="0" x="0"/>
        <item x="1"/>
        <item x="2"/>
        <item x="3"/>
        <item x="4"/>
        <item sd="0" x="5"/>
        <item t="default"/>
      </items>
    </pivotField>
    <pivotField compact="0" outline="0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25304-8485-4EEC-9F3E-493C2BEF3ACF}" name="TablaDinámica3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">
  <location ref="A4:E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compact="0" outline="0" subtotalTop="0" showAll="0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700A54-9B48-487A-A454-C84EE9602C80}" name="Tabla2" displayName="Tabla2" ref="A1:U4115" totalsRowShown="0">
  <autoFilter ref="A1:U4115" xr:uid="{00000000-0001-0000-0000-000000000000}"/>
  <tableColumns count="21">
    <tableColumn id="1" xr3:uid="{8A2039EC-3831-4286-8E99-81940886AEBF}" name="id"/>
    <tableColumn id="2" xr3:uid="{4462031F-A497-45C8-A150-72828A2B8C73}" name="name" dataDxfId="11"/>
    <tableColumn id="3" xr3:uid="{A99F8925-6AE2-4E83-8011-0A09764C5B03}" name="blurb" dataDxfId="10"/>
    <tableColumn id="4" xr3:uid="{6F7DB0FC-60CD-4BC6-BE93-BF9C3051FBD6}" name="goal" dataDxfId="9"/>
    <tableColumn id="5" xr3:uid="{9D04AA1C-439C-40D4-A8A2-DA0E47B3F767}" name="pledged" dataDxfId="8"/>
    <tableColumn id="6" xr3:uid="{1EBB6866-446B-48BC-97AF-0D9EBAE9FCB9}" name="outcomes"/>
    <tableColumn id="7" xr3:uid="{F6E9F860-47A8-4345-9935-75991990A29A}" name="country"/>
    <tableColumn id="8" xr3:uid="{87432A3E-A653-4959-A0DF-08DF59BA5EDC}" name="currency"/>
    <tableColumn id="9" xr3:uid="{4BB55116-5E29-4A48-8EE5-42999CB098AD}" name="deadline"/>
    <tableColumn id="10" xr3:uid="{5BF4D99B-8D45-4607-B6A8-B1A35FAD11CE}" name="launched_at"/>
    <tableColumn id="11" xr3:uid="{8B6E9D0B-8AE0-4146-95A9-24997AAAE2FE}" name="staff_pick"/>
    <tableColumn id="12" xr3:uid="{7AEA9CA1-8D34-4213-B573-F2524ADB281B}" name="backers_count"/>
    <tableColumn id="13" xr3:uid="{C25F635B-2FF7-4AE7-8E40-22929AA153CF}" name="spotlight"/>
    <tableColumn id="14" xr3:uid="{77E394D8-E8FB-494A-B419-BC2A6A3D05FD}" name="Category and Subcategory"/>
    <tableColumn id="15" xr3:uid="{21D994C4-7F95-434C-B4DE-57985CBAABCB}" name="Percentage Funded">
      <calculatedColumnFormula>IFERROR(ROUND(E2/D2*100,0),0)</calculatedColumnFormula>
    </tableColumn>
    <tableColumn id="16" xr3:uid="{96B49F96-3953-4455-8990-72CB9936216D}" name="Average Donation" dataDxfId="7">
      <calculatedColumnFormula>IFERROR(ROUND(E2/L2,2),0)</calculatedColumnFormula>
    </tableColumn>
    <tableColumn id="17" xr3:uid="{279ADFF4-1170-4991-8A94-CCBAF48769F2}" name="Parent Category" dataDxfId="6"/>
    <tableColumn id="18" xr3:uid="{B590C3E1-4BD6-441F-A75B-45C2B9E59345}" name="Subcategory"/>
    <tableColumn id="19" xr3:uid="{8C3B83E6-920D-481F-B16E-DEAE661635E3}" name="Date created conversion" dataDxfId="5">
      <calculatedColumnFormula>(((J2/60)/60)/24)+DATE(1970,1,1)</calculatedColumnFormula>
    </tableColumn>
    <tableColumn id="20" xr3:uid="{7B8182BB-3722-40D8-91AE-67D9D50D40CA}" name="Date Ended Conversion" dataDxfId="4">
      <calculatedColumnFormula>(((I2/60)/60)/24)+DATE(1970,1,1)</calculatedColumnFormula>
    </tableColumn>
    <tableColumn id="21" xr3:uid="{5BFCF019-4E78-49BD-8594-74736C154207}" name="Years" dataDxfId="3">
      <calculatedColumnFormula>YEAR(Tabla2[[#This Row],[Date created conversion]])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F544A9-1871-4289-913D-597158535588}" name="Tabla1" displayName="Tabla1" ref="A1:F6" totalsRowShown="0">
  <autoFilter ref="A1:F6" xr:uid="{01F544A9-1871-4289-913D-597158535588}"/>
  <tableColumns count="6">
    <tableColumn id="1" xr3:uid="{1F6ACE6C-76A3-45AD-BA3F-A36EE10A0AC9}" name="Name"/>
    <tableColumn id="2" xr3:uid="{97F5526F-35F3-4BBD-8CDA-07CDF769D624}" name="blurb" dataDxfId="2">
      <calculatedColumnFormula>VLOOKUP($A2,Kickstarter!$B:$E,2,FALSE)</calculatedColumnFormula>
    </tableColumn>
    <tableColumn id="3" xr3:uid="{5C54E4E9-2353-4EAF-BE04-A50FE87078FD}" name="Goal" dataCellStyle="Moneda">
      <calculatedColumnFormula>VLOOKUP($A2,Kickstarter!$B:$E,3,FALSE)</calculatedColumnFormula>
    </tableColumn>
    <tableColumn id="4" xr3:uid="{92672304-B108-4603-9E7F-997212926EB5}" name="Pledged" dataCellStyle="Moneda">
      <calculatedColumnFormula>VLOOKUP($A2,Kickstarter!$B:$E,4,FALSE)</calculatedColumnFormula>
    </tableColumn>
    <tableColumn id="5" xr3:uid="{2F2BB670-B1AF-447A-A78D-6593B0AD3544}" name="Average Donation">
      <calculatedColumnFormula>VLOOKUP($A2,Kickstarter!$B:$P,15,FALSE)</calculatedColumnFormula>
    </tableColumn>
    <tableColumn id="6" xr3:uid="{69BFC527-15CE-4FBF-B855-4ECD80A212F9}" name="Backers">
      <calculatedColumnFormula>VLOOKUP($A2,Kickstarter!$B:$P,11,FALSE)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4AB4-6DA5-4CFD-A449-349431E6C30A}">
  <dimension ref="A1:F14"/>
  <sheetViews>
    <sheetView workbookViewId="0">
      <selection activeCell="C5" sqref="C5"/>
    </sheetView>
  </sheetViews>
  <sheetFormatPr baseColWidth="10" defaultRowHeight="14.4" x14ac:dyDescent="0.3"/>
  <cols>
    <col min="1" max="1" width="18.44140625" bestFit="1" customWidth="1"/>
    <col min="2" max="5" width="11.5546875" bestFit="1" customWidth="1"/>
    <col min="6" max="6" width="11.88671875" bestFit="1" customWidth="1"/>
    <col min="7" max="10" width="12" bestFit="1" customWidth="1"/>
    <col min="11" max="11" width="12.218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8360</v>
      </c>
      <c r="B3" s="12" t="s">
        <v>8304</v>
      </c>
    </row>
    <row r="4" spans="1:6" x14ac:dyDescent="0.3">
      <c r="A4" s="12" t="s">
        <v>8382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t="s">
        <v>8329</v>
      </c>
      <c r="B8" s="13">
        <v>23</v>
      </c>
      <c r="C8" s="13"/>
      <c r="D8" s="13"/>
      <c r="E8" s="13"/>
      <c r="F8" s="13">
        <v>23</v>
      </c>
    </row>
    <row r="9" spans="1:6" x14ac:dyDescent="0.3">
      <c r="A9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5566-7B52-49BE-BF49-CEFC366B1F96}">
  <dimension ref="A1:E7"/>
  <sheetViews>
    <sheetView workbookViewId="0">
      <selection activeCell="C6" sqref="C6"/>
    </sheetView>
  </sheetViews>
  <sheetFormatPr baseColWidth="10" defaultRowHeight="14.4" x14ac:dyDescent="0.3"/>
  <cols>
    <col min="1" max="1" width="18.44140625" bestFit="1" customWidth="1"/>
    <col min="2" max="4" width="11.5546875" bestFit="1" customWidth="1"/>
    <col min="5" max="6" width="11.88671875" bestFit="1" customWidth="1"/>
    <col min="7" max="7" width="14.109375" bestFit="1" customWidth="1"/>
    <col min="8" max="8" width="11.88671875" bestFit="1" customWidth="1"/>
  </cols>
  <sheetData>
    <row r="1" spans="1:5" x14ac:dyDescent="0.3">
      <c r="A1" s="12" t="s">
        <v>8222</v>
      </c>
      <c r="B1" t="s">
        <v>8361</v>
      </c>
    </row>
    <row r="2" spans="1:5" x14ac:dyDescent="0.3">
      <c r="A2" s="12" t="s">
        <v>8382</v>
      </c>
      <c r="B2" t="s">
        <v>8361</v>
      </c>
    </row>
    <row r="4" spans="1:5" x14ac:dyDescent="0.3">
      <c r="A4" s="12" t="s">
        <v>8360</v>
      </c>
      <c r="B4" s="12" t="s">
        <v>8304</v>
      </c>
    </row>
    <row r="5" spans="1:5" x14ac:dyDescent="0.3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t="s">
        <v>8359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5FCE2-6D91-41A7-A27F-77395AA302EC}">
  <dimension ref="A2:F19"/>
  <sheetViews>
    <sheetView workbookViewId="0">
      <selection activeCell="E2" sqref="E2"/>
    </sheetView>
  </sheetViews>
  <sheetFormatPr baseColWidth="10" defaultRowHeight="14.4" x14ac:dyDescent="0.3"/>
  <cols>
    <col min="1" max="1" width="23.77734375" bestFit="1" customWidth="1"/>
    <col min="2" max="5" width="11.5546875" bestFit="1" customWidth="1"/>
    <col min="6" max="8" width="11.88671875" bestFit="1" customWidth="1"/>
  </cols>
  <sheetData>
    <row r="2" spans="1:6" x14ac:dyDescent="0.3">
      <c r="A2" s="12" t="s">
        <v>8382</v>
      </c>
      <c r="B2" t="s">
        <v>8315</v>
      </c>
    </row>
    <row r="3" spans="1:6" x14ac:dyDescent="0.3">
      <c r="A3" s="12" t="s">
        <v>8364</v>
      </c>
      <c r="B3" t="s">
        <v>8361</v>
      </c>
    </row>
    <row r="5" spans="1:6" x14ac:dyDescent="0.3">
      <c r="A5" s="12" t="s">
        <v>8360</v>
      </c>
      <c r="B5" s="12" t="s">
        <v>8304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3">
      <c r="A7" s="17" t="s">
        <v>8371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7" t="s">
        <v>8372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7" t="s">
        <v>8373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7" t="s">
        <v>8374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7" t="s">
        <v>8365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7" t="s">
        <v>8375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7" t="s">
        <v>8366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7" t="s">
        <v>8367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7" t="s">
        <v>8368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7" t="s">
        <v>8369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7" t="s">
        <v>8370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7" t="s">
        <v>8376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7" t="s">
        <v>8359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6DF4-F330-4080-9A5A-1688CE324D03}">
  <dimension ref="A1:E18"/>
  <sheetViews>
    <sheetView workbookViewId="0">
      <selection activeCell="K23" sqref="K23"/>
    </sheetView>
  </sheetViews>
  <sheetFormatPr baseColWidth="10" defaultRowHeight="14.4" x14ac:dyDescent="0.3"/>
  <cols>
    <col min="1" max="1" width="23.77734375" bestFit="1" customWidth="1"/>
    <col min="2" max="4" width="11.5546875" bestFit="1" customWidth="1"/>
    <col min="5" max="5" width="11.88671875" bestFit="1" customWidth="1"/>
    <col min="6" max="6" width="12.21875" bestFit="1" customWidth="1"/>
  </cols>
  <sheetData>
    <row r="1" spans="1:5" x14ac:dyDescent="0.3">
      <c r="A1" s="12" t="s">
        <v>8382</v>
      </c>
      <c r="B1" t="s">
        <v>8315</v>
      </c>
    </row>
    <row r="2" spans="1:5" x14ac:dyDescent="0.3">
      <c r="A2" s="12" t="s">
        <v>8381</v>
      </c>
      <c r="B2" t="s">
        <v>8361</v>
      </c>
    </row>
    <row r="4" spans="1:5" x14ac:dyDescent="0.3">
      <c r="A4" s="12" t="s">
        <v>8360</v>
      </c>
      <c r="B4" s="12" t="s">
        <v>8304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3">
      <c r="A6" s="17" t="s">
        <v>8371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7" t="s">
        <v>8372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7" t="s">
        <v>8373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7" t="s">
        <v>8374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7" t="s">
        <v>8365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7" t="s">
        <v>8375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7" t="s">
        <v>8366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7" t="s">
        <v>8367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7" t="s">
        <v>8368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7" t="s">
        <v>8369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7" t="s">
        <v>8370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7" t="s">
        <v>8376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7" t="s">
        <v>8359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FC8B3-787B-4DCC-9582-4E58C2A6DF4B}">
  <sheetPr>
    <tabColor theme="5" tint="-0.249977111117893"/>
  </sheetPr>
  <dimension ref="A1:F18"/>
  <sheetViews>
    <sheetView workbookViewId="0">
      <selection activeCell="F43" sqref="F43"/>
    </sheetView>
  </sheetViews>
  <sheetFormatPr baseColWidth="10" defaultRowHeight="14.4" x14ac:dyDescent="0.3"/>
  <cols>
    <col min="1" max="1" width="18.44140625" bestFit="1" customWidth="1"/>
    <col min="2" max="3" width="11.5546875" bestFit="1" customWidth="1"/>
    <col min="4" max="5" width="11.88671875" bestFit="1" customWidth="1"/>
    <col min="6" max="166" width="15.5546875" bestFit="1" customWidth="1"/>
    <col min="167" max="167" width="11.88671875" bestFit="1" customWidth="1"/>
    <col min="168" max="331" width="19.44140625" bestFit="1" customWidth="1"/>
    <col min="332" max="332" width="23.21875" bestFit="1" customWidth="1"/>
    <col min="333" max="333" width="24.21875" bestFit="1" customWidth="1"/>
  </cols>
  <sheetData>
    <row r="1" spans="1:6" x14ac:dyDescent="0.3">
      <c r="A1" s="12" t="s">
        <v>8382</v>
      </c>
      <c r="B1" t="s">
        <v>8315</v>
      </c>
    </row>
    <row r="2" spans="1:6" x14ac:dyDescent="0.3">
      <c r="A2" s="12" t="s">
        <v>8381</v>
      </c>
      <c r="B2" t="s">
        <v>8361</v>
      </c>
    </row>
    <row r="4" spans="1:6" x14ac:dyDescent="0.3">
      <c r="A4" s="12" t="s">
        <v>8360</v>
      </c>
      <c r="B4" s="12" t="s">
        <v>8304</v>
      </c>
    </row>
    <row r="5" spans="1:6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6" x14ac:dyDescent="0.3">
      <c r="A6" s="17" t="s">
        <v>8371</v>
      </c>
      <c r="B6" s="13">
        <v>56</v>
      </c>
      <c r="C6" s="13">
        <v>33</v>
      </c>
      <c r="D6" s="13">
        <v>7</v>
      </c>
      <c r="E6" s="13">
        <v>96</v>
      </c>
      <c r="F6" s="26">
        <f>B6/$E6</f>
        <v>0.58333333333333337</v>
      </c>
    </row>
    <row r="7" spans="1:6" x14ac:dyDescent="0.3">
      <c r="A7" s="17" t="s">
        <v>8372</v>
      </c>
      <c r="B7" s="13">
        <v>71</v>
      </c>
      <c r="C7" s="13">
        <v>39</v>
      </c>
      <c r="D7" s="13">
        <v>3</v>
      </c>
      <c r="E7" s="13">
        <v>113</v>
      </c>
      <c r="F7" s="26">
        <f t="shared" ref="F7:F18" si="0">B7/$E7</f>
        <v>0.62831858407079644</v>
      </c>
    </row>
    <row r="8" spans="1:6" x14ac:dyDescent="0.3">
      <c r="A8" s="17" t="s">
        <v>8373</v>
      </c>
      <c r="B8" s="13">
        <v>56</v>
      </c>
      <c r="C8" s="13">
        <v>33</v>
      </c>
      <c r="D8" s="13">
        <v>3</v>
      </c>
      <c r="E8" s="13">
        <v>92</v>
      </c>
      <c r="F8" s="26">
        <f t="shared" si="0"/>
        <v>0.60869565217391308</v>
      </c>
    </row>
    <row r="9" spans="1:6" x14ac:dyDescent="0.3">
      <c r="A9" s="17" t="s">
        <v>8374</v>
      </c>
      <c r="B9" s="13">
        <v>71</v>
      </c>
      <c r="C9" s="13">
        <v>40</v>
      </c>
      <c r="D9" s="13">
        <v>2</v>
      </c>
      <c r="E9" s="13">
        <v>113</v>
      </c>
      <c r="F9" s="26">
        <f t="shared" si="0"/>
        <v>0.62831858407079644</v>
      </c>
    </row>
    <row r="10" spans="1:6" x14ac:dyDescent="0.3">
      <c r="A10" s="17" t="s">
        <v>8365</v>
      </c>
      <c r="B10" s="13">
        <v>111</v>
      </c>
      <c r="C10" s="13">
        <v>52</v>
      </c>
      <c r="D10" s="13">
        <v>3</v>
      </c>
      <c r="E10" s="13">
        <v>166</v>
      </c>
      <c r="F10" s="26">
        <f t="shared" si="0"/>
        <v>0.66867469879518071</v>
      </c>
    </row>
    <row r="11" spans="1:6" x14ac:dyDescent="0.3">
      <c r="A11" s="17" t="s">
        <v>8375</v>
      </c>
      <c r="B11" s="13">
        <v>100</v>
      </c>
      <c r="C11" s="13">
        <v>49</v>
      </c>
      <c r="D11" s="13">
        <v>4</v>
      </c>
      <c r="E11" s="13">
        <v>153</v>
      </c>
      <c r="F11" s="26">
        <f t="shared" si="0"/>
        <v>0.65359477124183007</v>
      </c>
    </row>
    <row r="12" spans="1:6" x14ac:dyDescent="0.3">
      <c r="A12" s="17" t="s">
        <v>8366</v>
      </c>
      <c r="B12" s="13">
        <v>87</v>
      </c>
      <c r="C12" s="13">
        <v>50</v>
      </c>
      <c r="D12" s="13">
        <v>1</v>
      </c>
      <c r="E12" s="13">
        <v>138</v>
      </c>
      <c r="F12" s="26">
        <f t="shared" si="0"/>
        <v>0.63043478260869568</v>
      </c>
    </row>
    <row r="13" spans="1:6" x14ac:dyDescent="0.3">
      <c r="A13" s="17" t="s">
        <v>8367</v>
      </c>
      <c r="B13" s="13">
        <v>72</v>
      </c>
      <c r="C13" s="13">
        <v>47</v>
      </c>
      <c r="D13" s="13">
        <v>4</v>
      </c>
      <c r="E13" s="13">
        <v>123</v>
      </c>
      <c r="F13" s="26">
        <f t="shared" si="0"/>
        <v>0.58536585365853655</v>
      </c>
    </row>
    <row r="14" spans="1:6" x14ac:dyDescent="0.3">
      <c r="A14" s="17" t="s">
        <v>8368</v>
      </c>
      <c r="B14" s="13">
        <v>59</v>
      </c>
      <c r="C14" s="13">
        <v>34</v>
      </c>
      <c r="D14" s="13">
        <v>4</v>
      </c>
      <c r="E14" s="13">
        <v>97</v>
      </c>
      <c r="F14" s="26">
        <f t="shared" si="0"/>
        <v>0.60824742268041232</v>
      </c>
    </row>
    <row r="15" spans="1:6" x14ac:dyDescent="0.3">
      <c r="A15" s="17" t="s">
        <v>8369</v>
      </c>
      <c r="B15" s="13">
        <v>65</v>
      </c>
      <c r="C15" s="13">
        <v>50</v>
      </c>
      <c r="D15" s="13"/>
      <c r="E15" s="13">
        <v>115</v>
      </c>
      <c r="F15" s="26">
        <f t="shared" si="0"/>
        <v>0.56521739130434778</v>
      </c>
    </row>
    <row r="16" spans="1:6" x14ac:dyDescent="0.3">
      <c r="A16" s="17" t="s">
        <v>8370</v>
      </c>
      <c r="B16" s="13">
        <v>54</v>
      </c>
      <c r="C16" s="13">
        <v>31</v>
      </c>
      <c r="D16" s="13">
        <v>3</v>
      </c>
      <c r="E16" s="13">
        <v>88</v>
      </c>
      <c r="F16" s="26">
        <f t="shared" si="0"/>
        <v>0.61363636363636365</v>
      </c>
    </row>
    <row r="17" spans="1:6" x14ac:dyDescent="0.3">
      <c r="A17" s="17" t="s">
        <v>8376</v>
      </c>
      <c r="B17" s="13">
        <v>37</v>
      </c>
      <c r="C17" s="13">
        <v>35</v>
      </c>
      <c r="D17" s="13">
        <v>3</v>
      </c>
      <c r="E17" s="13">
        <v>75</v>
      </c>
      <c r="F17" s="26">
        <f t="shared" si="0"/>
        <v>0.49333333333333335</v>
      </c>
    </row>
    <row r="18" spans="1:6" x14ac:dyDescent="0.3">
      <c r="A18" s="17" t="s">
        <v>8359</v>
      </c>
      <c r="B18" s="13">
        <v>839</v>
      </c>
      <c r="C18" s="13">
        <v>493</v>
      </c>
      <c r="D18" s="13">
        <v>37</v>
      </c>
      <c r="E18" s="13">
        <v>1369</v>
      </c>
      <c r="F18" s="26">
        <f t="shared" si="0"/>
        <v>0.61285609934258578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533A0-C465-48EF-9BB9-E689BB93685C}">
  <sheetPr>
    <tabColor theme="5" tint="-0.249977111117893"/>
  </sheetPr>
  <dimension ref="A1:Q14"/>
  <sheetViews>
    <sheetView workbookViewId="0">
      <selection activeCell="K6" sqref="K6"/>
    </sheetView>
  </sheetViews>
  <sheetFormatPr baseColWidth="10" defaultRowHeight="14.4" x14ac:dyDescent="0.3"/>
  <cols>
    <col min="2" max="2" width="16.88671875" bestFit="1" customWidth="1"/>
  </cols>
  <sheetData>
    <row r="1" spans="1:17" ht="28.8" x14ac:dyDescent="0.3">
      <c r="B1" s="28" t="s">
        <v>8378</v>
      </c>
      <c r="C1" s="28" t="s">
        <v>8383</v>
      </c>
      <c r="D1" s="28" t="s">
        <v>8384</v>
      </c>
      <c r="E1" s="28" t="s">
        <v>8385</v>
      </c>
      <c r="F1" s="28" t="s">
        <v>8386</v>
      </c>
      <c r="G1" s="28" t="s">
        <v>8387</v>
      </c>
      <c r="H1" s="28" t="s">
        <v>8388</v>
      </c>
      <c r="I1" s="28" t="s">
        <v>8389</v>
      </c>
      <c r="J1" s="32" t="s">
        <v>8390</v>
      </c>
      <c r="K1" s="34"/>
      <c r="L1" s="34"/>
      <c r="M1" s="34"/>
      <c r="N1" s="34"/>
      <c r="O1" s="34"/>
      <c r="P1" s="34"/>
      <c r="Q1" s="33"/>
    </row>
    <row r="2" spans="1:17" x14ac:dyDescent="0.3">
      <c r="A2" s="31">
        <v>1000</v>
      </c>
      <c r="B2" t="str">
        <f>"Less than "&amp;A2</f>
        <v>Less than 1000</v>
      </c>
      <c r="C2">
        <f>COUNTIFS(Kickstarter!$D:$D,"&lt;"&amp;$A2,Kickstarter!$F:$F,"successful",Kickstarter!$R:$R,"plays")</f>
        <v>141</v>
      </c>
      <c r="D2">
        <f>COUNTIFS(Kickstarter!$D:$D,"&lt;"&amp;$A2,Kickstarter!$F:$F,"failed",Kickstarter!$R:$R,"plays")</f>
        <v>45</v>
      </c>
      <c r="E2">
        <f>COUNTIFS(Kickstarter!$D:$D,"&lt;"&amp;$A2,Kickstarter!$F:$F,"canceled",Kickstarter!$R:$R,"plays")</f>
        <v>0</v>
      </c>
      <c r="F2">
        <f>SUM(C2:E2)</f>
        <v>186</v>
      </c>
      <c r="G2" s="27">
        <f t="shared" ref="G2:I3" si="0">C2/$F2</f>
        <v>0.75806451612903225</v>
      </c>
      <c r="H2" s="27">
        <f t="shared" si="0"/>
        <v>0.24193548387096775</v>
      </c>
      <c r="I2" s="27">
        <f t="shared" si="0"/>
        <v>0</v>
      </c>
      <c r="J2" s="34">
        <f>SUMIFS(Kickstarter!$L:$L,Kickstarter!$D:$D,"&lt;"&amp;$A2,Kickstarter!$F:$F,"successful",Kickstarter!$R:$R,"plays")</f>
        <v>2622</v>
      </c>
      <c r="K2" s="35">
        <f>J2/C2</f>
        <v>18.595744680851062</v>
      </c>
      <c r="L2" s="36">
        <f>+C2/$C$14</f>
        <v>0.20317002881844382</v>
      </c>
      <c r="M2" s="36">
        <f>+D2/$D$14</f>
        <v>0.12747875354107649</v>
      </c>
      <c r="N2" s="34">
        <f>SUMIFS(Kickstarter!$L:$L,Kickstarter!$D:$D,"&lt;"&amp;$A2,Kickstarter!$F:$F,"failed",Kickstarter!$R:$R,"plays")</f>
        <v>130</v>
      </c>
      <c r="O2" s="34">
        <f>+N2/D2</f>
        <v>2.8888888888888888</v>
      </c>
      <c r="P2" s="35">
        <f>AVERAGEIFS(Kickstarter!$O:$O,Kickstarter!$D:$D,"&lt;"&amp;$A2,Kickstarter!$F:$F,"successful",Kickstarter!$R:$R,"plays")</f>
        <v>189.17021276595744</v>
      </c>
      <c r="Q2" s="33">
        <f>+F2/$F$14</f>
        <v>0.17765042979942694</v>
      </c>
    </row>
    <row r="3" spans="1:17" x14ac:dyDescent="0.3">
      <c r="A3" s="31">
        <v>5000</v>
      </c>
      <c r="B3" t="str">
        <f>A2&amp;" to "&amp;A3-1</f>
        <v>1000 to 4999</v>
      </c>
      <c r="C3">
        <f>COUNTIFS(Kickstarter!$D:$D,"&lt;"&amp;$A3,Kickstarter!$D:$D,"&gt;="&amp;$A2,Kickstarter!$F:$F,"successful",Kickstarter!$R:$R,"plays")</f>
        <v>388</v>
      </c>
      <c r="D3">
        <f>COUNTIFS(Kickstarter!$D:$D,"&lt;"&amp;$A3,Kickstarter!$D:$D,"&gt;="&amp;$A2,Kickstarter!$F:$F,"failed",Kickstarter!$R:$R,"plays")</f>
        <v>146</v>
      </c>
      <c r="E3">
        <f>COUNTIFS(Kickstarter!$D:$D,"&lt;"&amp;$A3,Kickstarter!$D:$D,"&gt;="&amp;$A2,Kickstarter!$F:$F,"canceled",Kickstarter!$R:$R,"plays")</f>
        <v>0</v>
      </c>
      <c r="F3">
        <f>SUM(C3:E3)</f>
        <v>534</v>
      </c>
      <c r="G3" s="27">
        <f t="shared" si="0"/>
        <v>0.72659176029962547</v>
      </c>
      <c r="H3" s="27">
        <f t="shared" si="0"/>
        <v>0.27340823970037453</v>
      </c>
      <c r="I3" s="27">
        <f t="shared" si="0"/>
        <v>0</v>
      </c>
      <c r="J3" s="34">
        <f>SUMIFS(Kickstarter!$L:$L,Kickstarter!$D:$D,"&lt;"&amp;$A3,Kickstarter!$D:$D,"&gt;="&amp;$A2,Kickstarter!$F:$F,"successful",Kickstarter!$R:$R,"plays")</f>
        <v>16952</v>
      </c>
      <c r="K3" s="35">
        <f t="shared" ref="K3:K14" si="1">J3/C3</f>
        <v>43.690721649484537</v>
      </c>
      <c r="L3" s="36">
        <f t="shared" ref="L3:M13" si="2">+C3/$C$14</f>
        <v>0.55907780979827093</v>
      </c>
      <c r="M3" s="36">
        <f t="shared" ref="M3:M13" si="3">+D3/$D$14</f>
        <v>0.41359773371104813</v>
      </c>
      <c r="N3" s="34">
        <f>SUMIFS(Kickstarter!$L:$L,Kickstarter!$D:$D,"&lt;"&amp;$A3,Kickstarter!$D:$D,"&gt;="&amp;$A2,Kickstarter!$F:$F,"failed",Kickstarter!$R:$R,"plays")</f>
        <v>868</v>
      </c>
      <c r="O3" s="34">
        <f t="shared" ref="O3:O14" si="4">+N3/D3</f>
        <v>5.9452054794520546</v>
      </c>
      <c r="P3" s="35">
        <f>AVERAGEIFS(Kickstarter!$O:$O,Kickstarter!$D:$D,"&lt;"&amp;$A3,Kickstarter!$D:$D,"&gt;="&amp;$A2,Kickstarter!$F:$F,"successful",Kickstarter!$R:$R,"plays")</f>
        <v>114.10309278350516</v>
      </c>
      <c r="Q3" s="33">
        <f t="shared" ref="Q3:Q14" si="5">+F3/$F$14</f>
        <v>0.51002865329512892</v>
      </c>
    </row>
    <row r="4" spans="1:17" x14ac:dyDescent="0.3">
      <c r="A4" s="31">
        <f>A3+5000</f>
        <v>10000</v>
      </c>
      <c r="B4" t="str">
        <f t="shared" ref="B4:B12" si="6">A3&amp;" to "&amp;A4-1</f>
        <v>5000 to 9999</v>
      </c>
      <c r="C4">
        <f>COUNTIFS(Kickstarter!$D:$D,"&lt;"&amp;$A4,Kickstarter!$D:$D,"&gt;="&amp;$A3,Kickstarter!$F:$F,"successful",Kickstarter!$R:$R,"plays")</f>
        <v>93</v>
      </c>
      <c r="D4">
        <f>COUNTIFS(Kickstarter!$D:$D,"&lt;"&amp;$A4,Kickstarter!$D:$D,"&gt;="&amp;$A3,Kickstarter!$F:$F,"failed",Kickstarter!$R:$R,"plays")</f>
        <v>76</v>
      </c>
      <c r="E4">
        <f>COUNTIFS(Kickstarter!$D:$D,"&lt;"&amp;$A4,Kickstarter!$D:$D,"&gt;="&amp;$A3,Kickstarter!$F:$F,"canceled",Kickstarter!$R:$R,"plays")</f>
        <v>0</v>
      </c>
      <c r="F4">
        <f t="shared" ref="F4:F12" si="7">SUM(C4:E4)</f>
        <v>169</v>
      </c>
      <c r="G4" s="27">
        <f t="shared" ref="G4:G14" si="8">C4/$F4</f>
        <v>0.55029585798816572</v>
      </c>
      <c r="H4" s="27">
        <f t="shared" ref="H4:H14" si="9">D4/$F4</f>
        <v>0.44970414201183434</v>
      </c>
      <c r="I4" s="27">
        <f t="shared" ref="I4:I14" si="10">E4/$F4</f>
        <v>0</v>
      </c>
      <c r="J4" s="34">
        <f>SUMIFS(Kickstarter!$L:$L,Kickstarter!$D:$D,"&lt;"&amp;$A4,Kickstarter!$D:$D,"&gt;="&amp;$A3,Kickstarter!$F:$F,"successful",Kickstarter!$R:$R,"plays")</f>
        <v>7689</v>
      </c>
      <c r="K4" s="35">
        <f t="shared" si="1"/>
        <v>82.677419354838705</v>
      </c>
      <c r="L4" s="36">
        <f t="shared" si="2"/>
        <v>0.1340057636887608</v>
      </c>
      <c r="M4" s="36">
        <f t="shared" si="3"/>
        <v>0.21529745042492918</v>
      </c>
      <c r="N4" s="34">
        <f>SUMIFS(Kickstarter!$L:$L,Kickstarter!$D:$D,"&lt;"&amp;$A4,Kickstarter!$D:$D,"&gt;="&amp;$A3,Kickstarter!$F:$F,"failed",Kickstarter!$R:$R,"plays")</f>
        <v>664</v>
      </c>
      <c r="O4" s="34">
        <f t="shared" si="4"/>
        <v>8.7368421052631575</v>
      </c>
      <c r="P4" s="35">
        <f>AVERAGEIFS(Kickstarter!$O:$O,Kickstarter!$D:$D,"&lt;"&amp;$A4,Kickstarter!$D:$D,"&gt;="&amp;$A3,Kickstarter!$F:$F,"successful",Kickstarter!$R:$R,"plays")</f>
        <v>111.59139784946237</v>
      </c>
      <c r="Q4" s="33">
        <f t="shared" si="5"/>
        <v>0.16141356255969436</v>
      </c>
    </row>
    <row r="5" spans="1:17" x14ac:dyDescent="0.3">
      <c r="A5" s="31">
        <f t="shared" ref="A5:A12" si="11">A4+5000</f>
        <v>15000</v>
      </c>
      <c r="B5" t="str">
        <f t="shared" si="6"/>
        <v>10000 to 14999</v>
      </c>
      <c r="C5">
        <f>COUNTIFS(Kickstarter!$D:$D,"&lt;"&amp;$A5,Kickstarter!$D:$D,"&gt;="&amp;$A4,Kickstarter!$F:$F,"successful",Kickstarter!$R:$R,"plays")</f>
        <v>39</v>
      </c>
      <c r="D5">
        <f>COUNTIFS(Kickstarter!$D:$D,"&lt;"&amp;$A5,Kickstarter!$D:$D,"&gt;="&amp;$A4,Kickstarter!$F:$F,"failed",Kickstarter!$R:$R,"plays")</f>
        <v>33</v>
      </c>
      <c r="E5">
        <f>COUNTIFS(Kickstarter!$D:$D,"&lt;"&amp;$A5,Kickstarter!$D:$D,"&gt;="&amp;$A4,Kickstarter!$F:$F,"canceled",Kickstarter!$R:$R,"plays")</f>
        <v>0</v>
      </c>
      <c r="F5">
        <f t="shared" si="7"/>
        <v>72</v>
      </c>
      <c r="G5" s="27">
        <f t="shared" si="8"/>
        <v>0.54166666666666663</v>
      </c>
      <c r="H5" s="27">
        <f t="shared" si="9"/>
        <v>0.45833333333333331</v>
      </c>
      <c r="I5" s="27">
        <f t="shared" si="10"/>
        <v>0</v>
      </c>
      <c r="J5" s="34">
        <f>SUMIFS(Kickstarter!$L:$L,Kickstarter!$D:$D,"&lt;"&amp;$A5,Kickstarter!$D:$D,"&gt;="&amp;$A4,Kickstarter!$F:$F,"successful",Kickstarter!$R:$R,"plays")</f>
        <v>4761</v>
      </c>
      <c r="K5" s="35">
        <f t="shared" si="1"/>
        <v>122.07692307692308</v>
      </c>
      <c r="L5" s="36">
        <f t="shared" si="2"/>
        <v>5.6195965417867436E-2</v>
      </c>
      <c r="M5" s="36">
        <f t="shared" si="3"/>
        <v>9.3484419263456089E-2</v>
      </c>
      <c r="N5" s="34">
        <f>SUMIFS(Kickstarter!$L:$L,Kickstarter!$D:$D,"&lt;"&amp;$A5,Kickstarter!$D:$D,"&gt;="&amp;$A4,Kickstarter!$F:$F,"failed",Kickstarter!$R:$R,"plays")</f>
        <v>366</v>
      </c>
      <c r="O5" s="34">
        <f t="shared" si="4"/>
        <v>11.090909090909092</v>
      </c>
      <c r="P5" s="35">
        <f>AVERAGEIFS(Kickstarter!$O:$O,Kickstarter!$D:$D,"&lt;"&amp;$A5,Kickstarter!$D:$D,"&gt;="&amp;$A4,Kickstarter!$F:$F,"successful",Kickstarter!$R:$R,"plays")</f>
        <v>108.25641025641026</v>
      </c>
      <c r="Q5" s="33">
        <f t="shared" si="5"/>
        <v>6.8767908309455589E-2</v>
      </c>
    </row>
    <row r="6" spans="1:17" x14ac:dyDescent="0.3">
      <c r="A6" s="31">
        <f t="shared" si="11"/>
        <v>20000</v>
      </c>
      <c r="B6" t="str">
        <f t="shared" si="6"/>
        <v>15000 to 19999</v>
      </c>
      <c r="C6">
        <f>COUNTIFS(Kickstarter!$D:$D,"&lt;"&amp;$A6,Kickstarter!$D:$D,"&gt;="&amp;$A5,Kickstarter!$F:$F,"successful",Kickstarter!$R:$R,"plays")</f>
        <v>12</v>
      </c>
      <c r="D6">
        <f>COUNTIFS(Kickstarter!$D:$D,"&lt;"&amp;$A6,Kickstarter!$D:$D,"&gt;="&amp;$A5,Kickstarter!$F:$F,"failed",Kickstarter!$R:$R,"plays")</f>
        <v>12</v>
      </c>
      <c r="E6">
        <f>COUNTIFS(Kickstarter!$D:$D,"&lt;"&amp;$A6,Kickstarter!$D:$D,"&gt;="&amp;$A5,Kickstarter!$F:$F,"canceled",Kickstarter!$R:$R,"plays")</f>
        <v>0</v>
      </c>
      <c r="F6">
        <f t="shared" si="7"/>
        <v>24</v>
      </c>
      <c r="G6" s="27">
        <f t="shared" si="8"/>
        <v>0.5</v>
      </c>
      <c r="H6" s="27">
        <f t="shared" si="9"/>
        <v>0.5</v>
      </c>
      <c r="I6" s="27">
        <f t="shared" si="10"/>
        <v>0</v>
      </c>
      <c r="J6" s="34">
        <f>SUMIFS(Kickstarter!$L:$L,Kickstarter!$D:$D,"&lt;"&amp;$A6,Kickstarter!$D:$D,"&gt;="&amp;$A5,Kickstarter!$F:$F,"successful",Kickstarter!$R:$R,"plays")</f>
        <v>1878</v>
      </c>
      <c r="K6" s="35">
        <f t="shared" si="1"/>
        <v>156.5</v>
      </c>
      <c r="L6" s="36">
        <f t="shared" si="2"/>
        <v>1.7291066282420751E-2</v>
      </c>
      <c r="M6" s="36">
        <f t="shared" si="3"/>
        <v>3.39943342776204E-2</v>
      </c>
      <c r="N6" s="34">
        <f>SUMIFS(Kickstarter!$L:$L,Kickstarter!$D:$D,"&lt;"&amp;$A6,Kickstarter!$D:$D,"&gt;="&amp;$A5,Kickstarter!$F:$F,"failed",Kickstarter!$R:$R,"plays")</f>
        <v>419</v>
      </c>
      <c r="O6" s="34">
        <f t="shared" si="4"/>
        <v>34.916666666666664</v>
      </c>
      <c r="P6" s="35">
        <f>AVERAGEIFS(Kickstarter!$O:$O,Kickstarter!$D:$D,"&lt;"&amp;$A6,Kickstarter!$D:$D,"&gt;="&amp;$A5,Kickstarter!$F:$F,"successful",Kickstarter!$R:$R,"plays")</f>
        <v>104.41666666666667</v>
      </c>
      <c r="Q6" s="33">
        <f t="shared" si="5"/>
        <v>2.2922636103151862E-2</v>
      </c>
    </row>
    <row r="7" spans="1:17" x14ac:dyDescent="0.3">
      <c r="A7" s="31">
        <f t="shared" si="11"/>
        <v>25000</v>
      </c>
      <c r="B7" t="str">
        <f t="shared" si="6"/>
        <v>20000 to 24999</v>
      </c>
      <c r="C7">
        <f>COUNTIFS(Kickstarter!$D:$D,"&lt;"&amp;$A7,Kickstarter!$D:$D,"&gt;="&amp;$A6,Kickstarter!$F:$F,"successful",Kickstarter!$R:$R,"plays")</f>
        <v>9</v>
      </c>
      <c r="D7">
        <f>COUNTIFS(Kickstarter!$D:$D,"&lt;"&amp;$A7,Kickstarter!$D:$D,"&gt;="&amp;$A6,Kickstarter!$F:$F,"failed",Kickstarter!$R:$R,"plays")</f>
        <v>11</v>
      </c>
      <c r="E7">
        <f>COUNTIFS(Kickstarter!$D:$D,"&lt;"&amp;$A7,Kickstarter!$D:$D,"&gt;="&amp;$A6,Kickstarter!$F:$F,"canceled",Kickstarter!$R:$R,"plays")</f>
        <v>0</v>
      </c>
      <c r="F7">
        <f t="shared" si="7"/>
        <v>20</v>
      </c>
      <c r="G7" s="27">
        <f t="shared" si="8"/>
        <v>0.45</v>
      </c>
      <c r="H7" s="27">
        <f t="shared" si="9"/>
        <v>0.55000000000000004</v>
      </c>
      <c r="I7" s="27">
        <f t="shared" si="10"/>
        <v>0</v>
      </c>
      <c r="J7" s="34">
        <f>SUMIFS(Kickstarter!$L:$L,Kickstarter!$D:$D,"&lt;"&amp;$A7,Kickstarter!$D:$D,"&gt;="&amp;$A6,Kickstarter!$F:$F,"successful",Kickstarter!$R:$R,"plays")</f>
        <v>1686</v>
      </c>
      <c r="K7" s="35">
        <f t="shared" si="1"/>
        <v>187.33333333333334</v>
      </c>
      <c r="L7" s="36">
        <f t="shared" si="2"/>
        <v>1.2968299711815562E-2</v>
      </c>
      <c r="M7" s="36">
        <f t="shared" si="3"/>
        <v>3.1161473087818695E-2</v>
      </c>
      <c r="N7" s="34">
        <f>SUMIFS(Kickstarter!$L:$L,Kickstarter!$D:$D,"&lt;"&amp;$A7,Kickstarter!$D:$D,"&gt;="&amp;$A6,Kickstarter!$F:$F,"failed",Kickstarter!$R:$R,"plays")</f>
        <v>151</v>
      </c>
      <c r="O7" s="34">
        <f t="shared" si="4"/>
        <v>13.727272727272727</v>
      </c>
      <c r="P7" s="35">
        <f>AVERAGEIFS(Kickstarter!$O:$O,Kickstarter!$D:$D,"&lt;"&amp;$A7,Kickstarter!$D:$D,"&gt;="&amp;$A6,Kickstarter!$F:$F,"successful",Kickstarter!$R:$R,"plays")</f>
        <v>107.66666666666667</v>
      </c>
      <c r="Q7" s="33">
        <f t="shared" si="5"/>
        <v>1.9102196752626553E-2</v>
      </c>
    </row>
    <row r="8" spans="1:17" x14ac:dyDescent="0.3">
      <c r="A8" s="31">
        <f t="shared" si="11"/>
        <v>30000</v>
      </c>
      <c r="B8" t="str">
        <f t="shared" si="6"/>
        <v>25000 to 29999</v>
      </c>
      <c r="C8">
        <f>COUNTIFS(Kickstarter!$D:$D,"&lt;"&amp;$A8,Kickstarter!$D:$D,"&gt;="&amp;$A7,Kickstarter!$F:$F,"successful",Kickstarter!$R:$R,"plays")</f>
        <v>1</v>
      </c>
      <c r="D8">
        <f>COUNTIFS(Kickstarter!$D:$D,"&lt;"&amp;$A8,Kickstarter!$D:$D,"&gt;="&amp;$A7,Kickstarter!$F:$F,"failed",Kickstarter!$R:$R,"plays")</f>
        <v>4</v>
      </c>
      <c r="E8">
        <f>COUNTIFS(Kickstarter!$D:$D,"&lt;"&amp;$A8,Kickstarter!$D:$D,"&gt;="&amp;$A7,Kickstarter!$F:$F,"canceled",Kickstarter!$R:$R,"plays")</f>
        <v>0</v>
      </c>
      <c r="F8">
        <f t="shared" si="7"/>
        <v>5</v>
      </c>
      <c r="G8" s="27">
        <f t="shared" si="8"/>
        <v>0.2</v>
      </c>
      <c r="H8" s="27">
        <f t="shared" si="9"/>
        <v>0.8</v>
      </c>
      <c r="I8" s="27">
        <f t="shared" si="10"/>
        <v>0</v>
      </c>
      <c r="J8" s="34">
        <f>SUMIFS(Kickstarter!$L:$L,Kickstarter!$D:$D,"&lt;"&amp;$A8,Kickstarter!$D:$D,"&gt;="&amp;$A7,Kickstarter!$F:$F,"successful",Kickstarter!$R:$R,"plays")</f>
        <v>213</v>
      </c>
      <c r="K8" s="35">
        <f t="shared" si="1"/>
        <v>213</v>
      </c>
      <c r="L8" s="36">
        <f t="shared" si="2"/>
        <v>1.440922190201729E-3</v>
      </c>
      <c r="M8" s="36">
        <f t="shared" si="3"/>
        <v>1.1331444759206799E-2</v>
      </c>
      <c r="N8" s="34">
        <f>SUMIFS(Kickstarter!$L:$L,Kickstarter!$D:$D,"&lt;"&amp;$A8,Kickstarter!$D:$D,"&gt;="&amp;$A7,Kickstarter!$F:$F,"failed",Kickstarter!$R:$R,"plays")</f>
        <v>3</v>
      </c>
      <c r="O8" s="34">
        <f t="shared" si="4"/>
        <v>0.75</v>
      </c>
      <c r="P8" s="35">
        <f>AVERAGEIFS(Kickstarter!$O:$O,Kickstarter!$D:$D,"&lt;"&amp;$A8,Kickstarter!$D:$D,"&gt;="&amp;$A7,Kickstarter!$F:$F,"successful",Kickstarter!$R:$R,"plays")</f>
        <v>102</v>
      </c>
      <c r="Q8" s="33">
        <f t="shared" si="5"/>
        <v>4.7755491881566383E-3</v>
      </c>
    </row>
    <row r="9" spans="1:17" x14ac:dyDescent="0.3">
      <c r="A9" s="31">
        <f t="shared" si="11"/>
        <v>35000</v>
      </c>
      <c r="B9" t="str">
        <f t="shared" si="6"/>
        <v>30000 to 34999</v>
      </c>
      <c r="C9">
        <f>COUNTIFS(Kickstarter!$D:$D,"&lt;"&amp;$A9,Kickstarter!$D:$D,"&gt;="&amp;$A8,Kickstarter!$F:$F,"successful",Kickstarter!$R:$R,"plays")</f>
        <v>3</v>
      </c>
      <c r="D9">
        <f>COUNTIFS(Kickstarter!$D:$D,"&lt;"&amp;$A9,Kickstarter!$D:$D,"&gt;="&amp;$A8,Kickstarter!$F:$F,"failed",Kickstarter!$R:$R,"plays")</f>
        <v>8</v>
      </c>
      <c r="E9">
        <f>COUNTIFS(Kickstarter!$D:$D,"&lt;"&amp;$A9,Kickstarter!$D:$D,"&gt;="&amp;$A8,Kickstarter!$F:$F,"canceled",Kickstarter!$R:$R,"plays")</f>
        <v>0</v>
      </c>
      <c r="F9">
        <f t="shared" si="7"/>
        <v>11</v>
      </c>
      <c r="G9" s="27">
        <f t="shared" si="8"/>
        <v>0.27272727272727271</v>
      </c>
      <c r="H9" s="27">
        <f t="shared" si="9"/>
        <v>0.72727272727272729</v>
      </c>
      <c r="I9" s="27">
        <f t="shared" si="10"/>
        <v>0</v>
      </c>
      <c r="J9" s="34">
        <f>SUMIFS(Kickstarter!$L:$L,Kickstarter!$D:$D,"&lt;"&amp;$A9,Kickstarter!$D:$D,"&gt;="&amp;$A8,Kickstarter!$F:$F,"successful",Kickstarter!$R:$R,"plays")</f>
        <v>557</v>
      </c>
      <c r="K9" s="35">
        <f t="shared" si="1"/>
        <v>185.66666666666666</v>
      </c>
      <c r="L9" s="36">
        <f t="shared" si="2"/>
        <v>4.3227665706051877E-3</v>
      </c>
      <c r="M9" s="36">
        <f t="shared" si="3"/>
        <v>2.2662889518413599E-2</v>
      </c>
      <c r="N9" s="34">
        <f>SUMIFS(Kickstarter!$L:$L,Kickstarter!$D:$D,"&lt;"&amp;$A9,Kickstarter!$D:$D,"&gt;="&amp;$A8,Kickstarter!$F:$F,"failed",Kickstarter!$R:$R,"plays")</f>
        <v>44</v>
      </c>
      <c r="O9" s="34">
        <f t="shared" si="4"/>
        <v>5.5</v>
      </c>
      <c r="P9" s="35">
        <f>AVERAGEIFS(Kickstarter!$O:$O,Kickstarter!$D:$D,"&lt;"&amp;$A9,Kickstarter!$D:$D,"&gt;="&amp;$A8,Kickstarter!$F:$F,"successful",Kickstarter!$R:$R,"plays")</f>
        <v>102.66666666666667</v>
      </c>
      <c r="Q9" s="33">
        <f t="shared" si="5"/>
        <v>1.0506208213944603E-2</v>
      </c>
    </row>
    <row r="10" spans="1:17" x14ac:dyDescent="0.3">
      <c r="A10" s="31">
        <f t="shared" si="11"/>
        <v>40000</v>
      </c>
      <c r="B10" t="str">
        <f t="shared" si="6"/>
        <v>35000 to 39999</v>
      </c>
      <c r="C10">
        <f>COUNTIFS(Kickstarter!$D:$D,"&lt;"&amp;$A10,Kickstarter!$D:$D,"&gt;="&amp;$A9,Kickstarter!$F:$F,"successful",Kickstarter!$R:$R,"plays")</f>
        <v>4</v>
      </c>
      <c r="D10">
        <f>COUNTIFS(Kickstarter!$D:$D,"&lt;"&amp;$A10,Kickstarter!$D:$D,"&gt;="&amp;$A9,Kickstarter!$F:$F,"failed",Kickstarter!$R:$R,"plays")</f>
        <v>2</v>
      </c>
      <c r="E10">
        <f>COUNTIFS(Kickstarter!$D:$D,"&lt;"&amp;$A10,Kickstarter!$D:$D,"&gt;="&amp;$A9,Kickstarter!$F:$F,"canceled",Kickstarter!$R:$R,"plays")</f>
        <v>0</v>
      </c>
      <c r="F10">
        <f t="shared" si="7"/>
        <v>6</v>
      </c>
      <c r="G10" s="27">
        <f t="shared" si="8"/>
        <v>0.66666666666666663</v>
      </c>
      <c r="H10" s="27">
        <f t="shared" si="9"/>
        <v>0.33333333333333331</v>
      </c>
      <c r="I10" s="27">
        <f t="shared" si="10"/>
        <v>0</v>
      </c>
      <c r="J10" s="34">
        <f>SUMIFS(Kickstarter!$L:$L,Kickstarter!$D:$D,"&lt;"&amp;$A10,Kickstarter!$D:$D,"&gt;="&amp;$A9,Kickstarter!$F:$F,"successful",Kickstarter!$R:$R,"plays")</f>
        <v>1669</v>
      </c>
      <c r="K10" s="35">
        <f t="shared" si="1"/>
        <v>417.25</v>
      </c>
      <c r="L10" s="36">
        <f t="shared" si="2"/>
        <v>5.763688760806916E-3</v>
      </c>
      <c r="M10" s="36">
        <f t="shared" si="3"/>
        <v>5.6657223796033997E-3</v>
      </c>
      <c r="N10" s="34">
        <f>SUMIFS(Kickstarter!$L:$L,Kickstarter!$D:$D,"&lt;"&amp;$A10,Kickstarter!$D:$D,"&gt;="&amp;$A9,Kickstarter!$F:$F,"failed",Kickstarter!$R:$R,"plays")</f>
        <v>18</v>
      </c>
      <c r="O10" s="34">
        <f t="shared" si="4"/>
        <v>9</v>
      </c>
      <c r="P10" s="35">
        <f>AVERAGEIFS(Kickstarter!$O:$O,Kickstarter!$D:$D,"&lt;"&amp;$A10,Kickstarter!$D:$D,"&gt;="&amp;$A9,Kickstarter!$F:$F,"successful",Kickstarter!$R:$R,"plays")</f>
        <v>118.75</v>
      </c>
      <c r="Q10" s="33">
        <f t="shared" si="5"/>
        <v>5.7306590257879654E-3</v>
      </c>
    </row>
    <row r="11" spans="1:17" x14ac:dyDescent="0.3">
      <c r="A11" s="31">
        <f>A10+5000</f>
        <v>45000</v>
      </c>
      <c r="B11" t="str">
        <f t="shared" si="6"/>
        <v>40000 to 44999</v>
      </c>
      <c r="C11">
        <f>COUNTIFS(Kickstarter!$D:$D,"&lt;"&amp;$A11,Kickstarter!$D:$D,"&gt;="&amp;$A10,Kickstarter!$F:$F,"successful",Kickstarter!$R:$R,"plays")</f>
        <v>2</v>
      </c>
      <c r="D11">
        <f>COUNTIFS(Kickstarter!$D:$D,"&lt;"&amp;$A11,Kickstarter!$D:$D,"&gt;="&amp;$A10,Kickstarter!$F:$F,"failed",Kickstarter!$R:$R,"plays")</f>
        <v>1</v>
      </c>
      <c r="E11">
        <f>COUNTIFS(Kickstarter!$D:$D,"&lt;"&amp;$A11,Kickstarter!$D:$D,"&gt;="&amp;$A10,Kickstarter!$F:$F,"canceled",Kickstarter!$R:$R,"plays")</f>
        <v>0</v>
      </c>
      <c r="F11">
        <f t="shared" si="7"/>
        <v>3</v>
      </c>
      <c r="G11" s="27">
        <f t="shared" si="8"/>
        <v>0.66666666666666663</v>
      </c>
      <c r="H11" s="27">
        <f t="shared" si="9"/>
        <v>0.33333333333333331</v>
      </c>
      <c r="I11" s="27">
        <f t="shared" si="10"/>
        <v>0</v>
      </c>
      <c r="J11" s="34">
        <f>SUMIFS(Kickstarter!$L:$L,Kickstarter!$D:$D,"&lt;"&amp;$A11,Kickstarter!$D:$D,"&gt;="&amp;$A10,Kickstarter!$F:$F,"successful",Kickstarter!$R:$R,"plays")</f>
        <v>347</v>
      </c>
      <c r="K11" s="35">
        <f t="shared" si="1"/>
        <v>173.5</v>
      </c>
      <c r="L11" s="36">
        <f t="shared" si="2"/>
        <v>2.881844380403458E-3</v>
      </c>
      <c r="M11" s="36">
        <f t="shared" si="3"/>
        <v>2.8328611898016999E-3</v>
      </c>
      <c r="N11" s="34">
        <f>SUMIFS(Kickstarter!$L:$L,Kickstarter!$D:$D,"&lt;"&amp;$A11,Kickstarter!$D:$D,"&gt;="&amp;$A10,Kickstarter!$F:$F,"failed",Kickstarter!$R:$R,"plays")</f>
        <v>12</v>
      </c>
      <c r="O11" s="34">
        <f t="shared" si="4"/>
        <v>12</v>
      </c>
      <c r="P11" s="35">
        <f>AVERAGEIFS(Kickstarter!$O:$O,Kickstarter!$D:$D,"&lt;"&amp;$A11,Kickstarter!$D:$D,"&gt;="&amp;$A10,Kickstarter!$F:$F,"successful",Kickstarter!$R:$R,"plays")</f>
        <v>114</v>
      </c>
      <c r="Q11" s="33">
        <f t="shared" si="5"/>
        <v>2.8653295128939827E-3</v>
      </c>
    </row>
    <row r="12" spans="1:17" x14ac:dyDescent="0.3">
      <c r="A12" s="31">
        <f t="shared" si="11"/>
        <v>50000</v>
      </c>
      <c r="B12" t="str">
        <f t="shared" si="6"/>
        <v>45000 to 49999</v>
      </c>
      <c r="C12">
        <f>COUNTIFS(Kickstarter!$D:$D,"&lt;"&amp;$A12,Kickstarter!$D:$D,"&gt;="&amp;$A11,Kickstarter!$F:$F,"successful",Kickstarter!$R:$R,"plays")</f>
        <v>0</v>
      </c>
      <c r="D12">
        <f>COUNTIFS(Kickstarter!$D:$D,"&lt;"&amp;$A12,Kickstarter!$D:$D,"&gt;="&amp;$A11,Kickstarter!$F:$F,"failed",Kickstarter!$R:$R,"plays")</f>
        <v>1</v>
      </c>
      <c r="E12">
        <f>COUNTIFS(Kickstarter!$D:$D,"&lt;"&amp;$A12,Kickstarter!$D:$D,"&gt;="&amp;$A11,Kickstarter!$F:$F,"canceled",Kickstarter!$R:$R,"plays")</f>
        <v>0</v>
      </c>
      <c r="F12">
        <f t="shared" si="7"/>
        <v>1</v>
      </c>
      <c r="G12" s="27">
        <f t="shared" si="8"/>
        <v>0</v>
      </c>
      <c r="H12" s="27">
        <f t="shared" si="9"/>
        <v>1</v>
      </c>
      <c r="I12" s="27">
        <f t="shared" si="10"/>
        <v>0</v>
      </c>
      <c r="J12" s="34">
        <f>SUMIFS(Kickstarter!$L:$L,Kickstarter!$D:$D,"&lt;"&amp;$A12,Kickstarter!$D:$D,"&gt;="&amp;$A11,Kickstarter!$F:$F,"successful",Kickstarter!$R:$R,"plays")</f>
        <v>0</v>
      </c>
      <c r="K12" s="35">
        <v>0</v>
      </c>
      <c r="L12" s="36">
        <f t="shared" si="2"/>
        <v>0</v>
      </c>
      <c r="M12" s="36">
        <f t="shared" si="3"/>
        <v>2.8328611898016999E-3</v>
      </c>
      <c r="N12" s="34">
        <f>SUMIFS(Kickstarter!$L:$L,Kickstarter!$D:$D,"&lt;"&amp;$A12,Kickstarter!$D:$D,"&gt;="&amp;$A11,Kickstarter!$F:$F,"failed",Kickstarter!$R:$R,"plays")</f>
        <v>4</v>
      </c>
      <c r="O12" s="34">
        <f t="shared" si="4"/>
        <v>4</v>
      </c>
      <c r="P12" s="35">
        <v>0</v>
      </c>
      <c r="Q12" s="33">
        <f t="shared" si="5"/>
        <v>9.5510983763132757E-4</v>
      </c>
    </row>
    <row r="13" spans="1:17" x14ac:dyDescent="0.3">
      <c r="A13" s="31">
        <f>A12</f>
        <v>50000</v>
      </c>
      <c r="B13" s="29" t="str">
        <f>"Greater than "&amp;A13</f>
        <v>Greater than 50000</v>
      </c>
      <c r="C13" s="29">
        <f>COUNTIFS(Kickstarter!$D:$D,"&gt;="&amp;$A12,Kickstarter!$F:$F,"successful",Kickstarter!$R:$R,"plays")</f>
        <v>2</v>
      </c>
      <c r="D13" s="29">
        <f>COUNTIFS(Kickstarter!$D:$D,"&gt;="&amp;$A12,Kickstarter!$F:$F,"failed",Kickstarter!$R:$R,"plays")</f>
        <v>14</v>
      </c>
      <c r="E13" s="29">
        <f>COUNTIFS(Kickstarter!$D:$D,"&gt;="&amp;$A12,Kickstarter!$F:$F,"canceled",Kickstarter!$R:$R,"plays")</f>
        <v>0</v>
      </c>
      <c r="F13" s="29">
        <f t="shared" ref="F13" si="12">SUM(C13:E13)</f>
        <v>16</v>
      </c>
      <c r="G13" s="30">
        <f t="shared" ref="G13" si="13">C13/$F13</f>
        <v>0.125</v>
      </c>
      <c r="H13" s="30">
        <f t="shared" ref="H13" si="14">D13/$F13</f>
        <v>0.875</v>
      </c>
      <c r="I13" s="30">
        <f t="shared" ref="I13" si="15">E13/$F13</f>
        <v>0</v>
      </c>
      <c r="J13" s="34">
        <f>SUMIFS(Kickstarter!$L:$L,Kickstarter!$D:$D,"&gt;="&amp;$A12,Kickstarter!$F:$F,"successful",Kickstarter!$R:$R,"plays")</f>
        <v>658</v>
      </c>
      <c r="K13" s="35">
        <f t="shared" si="1"/>
        <v>329</v>
      </c>
      <c r="L13" s="36">
        <f t="shared" si="2"/>
        <v>2.881844380403458E-3</v>
      </c>
      <c r="M13" s="36">
        <f t="shared" si="3"/>
        <v>3.9660056657223795E-2</v>
      </c>
      <c r="N13" s="34">
        <f>SUMIFS(Kickstarter!$L:$L,Kickstarter!$D:$D,"&gt;="&amp;$A12,Kickstarter!$F:$F,"failed",Kickstarter!$R:$R,"plays")</f>
        <v>105</v>
      </c>
      <c r="O13" s="34">
        <f t="shared" si="4"/>
        <v>7.5</v>
      </c>
      <c r="P13" s="35">
        <f>AVERAGEIFS(Kickstarter!$O:$O,Kickstarter!$D:$D,"&gt;="&amp;$A12,Kickstarter!$F:$F,"successful",Kickstarter!$R:$R,"plays")</f>
        <v>100.5</v>
      </c>
      <c r="Q13" s="33">
        <f t="shared" si="5"/>
        <v>1.5281757402101241E-2</v>
      </c>
    </row>
    <row r="14" spans="1:17" x14ac:dyDescent="0.3">
      <c r="C14">
        <f>SUM(C2:C13)</f>
        <v>694</v>
      </c>
      <c r="D14">
        <f t="shared" ref="D14:F14" si="16">SUM(D2:D13)</f>
        <v>353</v>
      </c>
      <c r="E14">
        <f t="shared" si="16"/>
        <v>0</v>
      </c>
      <c r="F14">
        <f t="shared" si="16"/>
        <v>1047</v>
      </c>
      <c r="G14" s="27">
        <f t="shared" si="8"/>
        <v>0.6628462273161414</v>
      </c>
      <c r="H14" s="27">
        <f t="shared" si="9"/>
        <v>0.33715377268385865</v>
      </c>
      <c r="I14" s="27">
        <f t="shared" si="10"/>
        <v>0</v>
      </c>
      <c r="J14" s="34">
        <f>SUM(J2:J13)</f>
        <v>39032</v>
      </c>
      <c r="K14" s="35">
        <f t="shared" si="1"/>
        <v>56.242074927953894</v>
      </c>
      <c r="L14" s="34"/>
      <c r="M14" s="34"/>
      <c r="N14" s="34">
        <f>SUM(N2:N13)</f>
        <v>2784</v>
      </c>
      <c r="O14" s="34">
        <f t="shared" si="4"/>
        <v>7.8866855524079318</v>
      </c>
      <c r="P14" s="34">
        <f>AVERAGEIFS(Kickstarter!$O:$O,Kickstarter!$F:$F,"successful",Kickstarter!$R:$R,"plays")</f>
        <v>128.35878962536023</v>
      </c>
      <c r="Q14" s="33">
        <f t="shared" si="5"/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U4117"/>
  <sheetViews>
    <sheetView tabSelected="1" zoomScaleNormal="100" workbookViewId="0">
      <pane xSplit="2" ySplit="1" topLeftCell="O2" activePane="bottomRight" state="frozen"/>
      <selection activeCell="B6" sqref="B6"/>
      <selection pane="topRight" activeCell="B6" sqref="B6"/>
      <selection pane="bottomLeft" activeCell="B6" sqref="B6"/>
      <selection pane="bottomRight" activeCell="U1" sqref="U1"/>
    </sheetView>
  </sheetViews>
  <sheetFormatPr baseColWidth="10"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1.2187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109375" customWidth="1"/>
    <col min="16" max="16" width="18" customWidth="1"/>
    <col min="17" max="17" width="16.44140625" customWidth="1"/>
    <col min="18" max="18" width="13.44140625" customWidth="1"/>
    <col min="19" max="19" width="23.21875" style="16" customWidth="1"/>
    <col min="20" max="20" width="22.44140625" customWidth="1"/>
    <col min="21" max="21" width="1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8382</v>
      </c>
      <c r="R1" s="10" t="s">
        <v>8358</v>
      </c>
      <c r="S1" s="14" t="s">
        <v>8362</v>
      </c>
      <c r="T1" s="14" t="s">
        <v>8363</v>
      </c>
      <c r="U1" s="1" t="s">
        <v>8381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YEAR(Tabla2[[#This Row],[Date created conversion]])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>YEAR(Tabla2[[#This Row],[Date created conversion]])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>YEAR(Tabla2[[#This Row],[Date created conversion]])</f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>YEAR(Tabla2[[#This Row],[Date created conversion]])</f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>YEAR(Tabla2[[#This Row],[Date created conversion]])</f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>YEAR(Tabla2[[#This Row],[Date created conversion]])</f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>YEAR(Tabla2[[#This Row],[Date created conversion]])</f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>YEAR(Tabla2[[#This Row],[Date created conversion]])</f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>YEAR(Tabla2[[#This Row],[Date created conversion]])</f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>YEAR(Tabla2[[#This Row],[Date created conversion]])</f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>YEAR(Tabla2[[#This Row],[Date created conversion]])</f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>YEAR(Tabla2[[#This Row],[Date created conversion]])</f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>YEAR(Tabla2[[#This Row],[Date created conversion]])</f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>YEAR(Tabla2[[#This Row],[Date created conversion]])</f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>YEAR(Tabla2[[#This Row],[Date created conversion]])</f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>YEAR(Tabla2[[#This Row],[Date created conversion]])</f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>YEAR(Tabla2[[#This Row],[Date created conversion]])</f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>YEAR(Tabla2[[#This Row],[Date created conversion]])</f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>YEAR(Tabla2[[#This Row],[Date created conversion]])</f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>YEAR(Tabla2[[#This Row],[Date created conversion]])</f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>YEAR(Tabla2[[#This Row],[Date created conversion]])</f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>YEAR(Tabla2[[#This Row],[Date created conversion]])</f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>YEAR(Tabla2[[#This Row],[Date created conversion]])</f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>YEAR(Tabla2[[#This Row],[Date created conversion]])</f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>YEAR(Tabla2[[#This Row],[Date created conversion]])</f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>YEAR(Tabla2[[#This Row],[Date created conversion]])</f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>YEAR(Tabla2[[#This Row],[Date created conversion]])</f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>YEAR(Tabla2[[#This Row],[Date created conversion]])</f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>YEAR(Tabla2[[#This Row],[Date created conversion]])</f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>YEAR(Tabla2[[#This Row],[Date created conversion]])</f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>YEAR(Tabla2[[#This Row],[Date created conversion]])</f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>YEAR(Tabla2[[#This Row],[Date created conversion]])</f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>YEAR(Tabla2[[#This Row],[Date created conversion]])</f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>YEAR(Tabla2[[#This Row],[Date created conversion]])</f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>YEAR(Tabla2[[#This Row],[Date created conversion]])</f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>YEAR(Tabla2[[#This Row],[Date created conversion]])</f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>YEAR(Tabla2[[#This Row],[Date created conversion]])</f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>YEAR(Tabla2[[#This Row],[Date created conversion]])</f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>YEAR(Tabla2[[#This Row],[Date created conversion]])</f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>YEAR(Tabla2[[#This Row],[Date created conversion]])</f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>YEAR(Tabla2[[#This Row],[Date created conversion]])</f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>YEAR(Tabla2[[#This Row],[Date created conversion]])</f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>YEAR(Tabla2[[#This Row],[Date created conversion]])</f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>YEAR(Tabla2[[#This Row],[Date created conversion]])</f>
        <v>2014</v>
      </c>
    </row>
    <row r="46" spans="1:21" ht="43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>YEAR(Tabla2[[#This Row],[Date created conversion]])</f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>YEAR(Tabla2[[#This Row],[Date created conversion]])</f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>YEAR(Tabla2[[#This Row],[Date created conversion]])</f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>YEAR(Tabla2[[#This Row],[Date created conversion]])</f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>YEAR(Tabla2[[#This Row],[Date created conversion]])</f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>YEAR(Tabla2[[#This Row],[Date created conversion]])</f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>YEAR(Tabla2[[#This Row],[Date created conversion]])</f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>YEAR(Tabla2[[#This Row],[Date created conversion]])</f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>YEAR(Tabla2[[#This Row],[Date created conversion]])</f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>YEAR(Tabla2[[#This Row],[Date created conversion]])</f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>YEAR(Tabla2[[#This Row],[Date created conversion]])</f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>YEAR(Tabla2[[#This Row],[Date created conversion]])</f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>YEAR(Tabla2[[#This Row],[Date created conversion]])</f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>YEAR(Tabla2[[#This Row],[Date created conversion]])</f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>YEAR(Tabla2[[#This Row],[Date created conversion]])</f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>YEAR(Tabla2[[#This Row],[Date created conversion]])</f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>YEAR(Tabla2[[#This Row],[Date created conversion]])</f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>YEAR(Tabla2[[#This Row],[Date created conversion]])</f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>YEAR(Tabla2[[#This Row],[Date created conversion]])</f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>YEAR(Tabla2[[#This Row],[Date created conversion]])</f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>YEAR(Tabla2[[#This Row],[Date created conversion]])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  <c r="U67">
        <f>YEAR(Tabla2[[#This Row],[Date created conversion]])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  <c r="U68">
        <f>YEAR(Tabla2[[#This Row],[Date created conversion]])</f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  <c r="U69">
        <f>YEAR(Tabla2[[#This Row],[Date created conversion]])</f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U70">
        <f>YEAR(Tabla2[[#This Row],[Date created conversion]])</f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  <c r="U71">
        <f>YEAR(Tabla2[[#This Row],[Date created conversion]])</f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  <c r="U72">
        <f>YEAR(Tabla2[[#This Row],[Date created conversion]])</f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  <c r="U73">
        <f>YEAR(Tabla2[[#This Row],[Date created conversion]])</f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  <c r="U74">
        <f>YEAR(Tabla2[[#This Row],[Date created conversion]])</f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  <c r="U75">
        <f>YEAR(Tabla2[[#This Row],[Date created conversion]])</f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  <c r="U76">
        <f>YEAR(Tabla2[[#This Row],[Date created conversion]])</f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  <c r="U77">
        <f>YEAR(Tabla2[[#This Row],[Date created conversion]])</f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  <c r="U78">
        <f>YEAR(Tabla2[[#This Row],[Date created conversion]])</f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  <c r="U79">
        <f>YEAR(Tabla2[[#This Row],[Date created conversion]])</f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  <c r="U80">
        <f>YEAR(Tabla2[[#This Row],[Date created conversion]])</f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U81">
        <f>YEAR(Tabla2[[#This Row],[Date created conversion]])</f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  <c r="U82">
        <f>YEAR(Tabla2[[#This Row],[Date created conversion]])</f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  <c r="U83">
        <f>YEAR(Tabla2[[#This Row],[Date created conversion]])</f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  <c r="U84">
        <f>YEAR(Tabla2[[#This Row],[Date created conversion]])</f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U85">
        <f>YEAR(Tabla2[[#This Row],[Date created conversion]])</f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  <c r="U86">
        <f>YEAR(Tabla2[[#This Row],[Date created conversion]])</f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  <c r="U87">
        <f>YEAR(Tabla2[[#This Row],[Date created conversion]])</f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  <c r="U88">
        <f>YEAR(Tabla2[[#This Row],[Date created conversion]])</f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  <c r="U89">
        <f>YEAR(Tabla2[[#This Row],[Date created conversion]])</f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  <c r="U90">
        <f>YEAR(Tabla2[[#This Row],[Date created conversion]])</f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  <c r="U91">
        <f>YEAR(Tabla2[[#This Row],[Date created conversion]])</f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  <c r="U92">
        <f>YEAR(Tabla2[[#This Row],[Date created conversion]])</f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  <c r="U93">
        <f>YEAR(Tabla2[[#This Row],[Date created conversion]])</f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  <c r="U94">
        <f>YEAR(Tabla2[[#This Row],[Date created conversion]])</f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  <c r="U95">
        <f>YEAR(Tabla2[[#This Row],[Date created conversion]])</f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U96">
        <f>YEAR(Tabla2[[#This Row],[Date created conversion]])</f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  <c r="U97">
        <f>YEAR(Tabla2[[#This Row],[Date created conversion]])</f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  <c r="U98">
        <f>YEAR(Tabla2[[#This Row],[Date created conversion]])</f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  <c r="U99">
        <f>YEAR(Tabla2[[#This Row],[Date created conversion]])</f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  <c r="U100">
        <f>YEAR(Tabla2[[#This Row],[Date created conversion]])</f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  <c r="U101">
        <f>YEAR(Tabla2[[#This Row],[Date created conversion]])</f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  <c r="U102">
        <f>YEAR(Tabla2[[#This Row],[Date created conversion]])</f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  <c r="U103">
        <f>YEAR(Tabla2[[#This Row],[Date created conversion]])</f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  <c r="U104">
        <f>YEAR(Tabla2[[#This Row],[Date created conversion]])</f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U105">
        <f>YEAR(Tabla2[[#This Row],[Date created conversion]])</f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  <c r="U106">
        <f>YEAR(Tabla2[[#This Row],[Date created conversion]])</f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  <c r="U107">
        <f>YEAR(Tabla2[[#This Row],[Date created conversion]])</f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  <c r="U108">
        <f>YEAR(Tabla2[[#This Row],[Date created conversion]])</f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  <c r="U109">
        <f>YEAR(Tabla2[[#This Row],[Date created conversion]])</f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  <c r="U110">
        <f>YEAR(Tabla2[[#This Row],[Date created conversion]])</f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  <c r="U111">
        <f>YEAR(Tabla2[[#This Row],[Date created conversion]])</f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  <c r="U112">
        <f>YEAR(Tabla2[[#This Row],[Date created conversion]])</f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  <c r="U113">
        <f>YEAR(Tabla2[[#This Row],[Date created conversion]])</f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  <c r="U114">
        <f>YEAR(Tabla2[[#This Row],[Date created conversion]])</f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  <c r="U115">
        <f>YEAR(Tabla2[[#This Row],[Date created conversion]])</f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  <c r="U116">
        <f>YEAR(Tabla2[[#This Row],[Date created conversion]])</f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  <c r="U117">
        <f>YEAR(Tabla2[[#This Row],[Date created conversion]])</f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  <c r="U118">
        <f>YEAR(Tabla2[[#This Row],[Date created conversion]])</f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  <c r="U119">
        <f>YEAR(Tabla2[[#This Row],[Date created conversion]])</f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  <c r="U120">
        <f>YEAR(Tabla2[[#This Row],[Date created conversion]])</f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  <c r="U121">
        <f>YEAR(Tabla2[[#This Row],[Date created conversion]])</f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  <c r="U122">
        <f>YEAR(Tabla2[[#This Row],[Date created conversion]])</f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  <c r="U123">
        <f>YEAR(Tabla2[[#This Row],[Date created conversion]])</f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  <c r="U124">
        <f>YEAR(Tabla2[[#This Row],[Date created conversion]])</f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  <c r="U125">
        <f>YEAR(Tabla2[[#This Row],[Date created conversion]])</f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  <c r="U126">
        <f>YEAR(Tabla2[[#This Row],[Date created conversion]])</f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  <c r="U127">
        <f>YEAR(Tabla2[[#This Row],[Date created conversion]])</f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  <c r="U128">
        <f>YEAR(Tabla2[[#This Row],[Date created conversion]])</f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  <c r="U129">
        <f>YEAR(Tabla2[[#This Row],[Date created conversion]])</f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  <c r="U130">
        <f>YEAR(Tabla2[[#This Row],[Date created conversion]])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  <c r="U131">
        <f>YEAR(Tabla2[[#This Row],[Date created conversion]])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  <c r="U132">
        <f>YEAR(Tabla2[[#This Row],[Date created conversion]])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  <c r="U133">
        <f>YEAR(Tabla2[[#This Row],[Date created conversion]])</f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  <c r="U134">
        <f>YEAR(Tabla2[[#This Row],[Date created conversion]])</f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  <c r="U135">
        <f>YEAR(Tabla2[[#This Row],[Date created conversion]])</f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  <c r="U136">
        <f>YEAR(Tabla2[[#This Row],[Date created conversion]])</f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  <c r="U137">
        <f>YEAR(Tabla2[[#This Row],[Date created conversion]])</f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  <c r="U138">
        <f>YEAR(Tabla2[[#This Row],[Date created conversion]])</f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  <c r="U139">
        <f>YEAR(Tabla2[[#This Row],[Date created conversion]])</f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  <c r="U140">
        <f>YEAR(Tabla2[[#This Row],[Date created conversion]])</f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  <c r="U141">
        <f>YEAR(Tabla2[[#This Row],[Date created conversion]])</f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  <c r="U142">
        <f>YEAR(Tabla2[[#This Row],[Date created conversion]])</f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  <c r="U143">
        <f>YEAR(Tabla2[[#This Row],[Date created conversion]])</f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  <c r="U144">
        <f>YEAR(Tabla2[[#This Row],[Date created conversion]])</f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  <c r="U145">
        <f>YEAR(Tabla2[[#This Row],[Date created conversion]])</f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  <c r="U146">
        <f>YEAR(Tabla2[[#This Row],[Date created conversion]])</f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  <c r="U147">
        <f>YEAR(Tabla2[[#This Row],[Date created conversion]])</f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  <c r="U148">
        <f>YEAR(Tabla2[[#This Row],[Date created conversion]])</f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  <c r="U149">
        <f>YEAR(Tabla2[[#This Row],[Date created conversion]])</f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  <c r="U150">
        <f>YEAR(Tabla2[[#This Row],[Date created conversion]])</f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  <c r="U151">
        <f>YEAR(Tabla2[[#This Row],[Date created conversion]])</f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  <c r="U152">
        <f>YEAR(Tabla2[[#This Row],[Date created conversion]])</f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  <c r="U153">
        <f>YEAR(Tabla2[[#This Row],[Date created conversion]])</f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  <c r="U154">
        <f>YEAR(Tabla2[[#This Row],[Date created conversion]])</f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  <c r="U155">
        <f>YEAR(Tabla2[[#This Row],[Date created conversion]])</f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  <c r="U156">
        <f>YEAR(Tabla2[[#This Row],[Date created conversion]])</f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  <c r="U157">
        <f>YEAR(Tabla2[[#This Row],[Date created conversion]])</f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  <c r="U158">
        <f>YEAR(Tabla2[[#This Row],[Date created conversion]])</f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  <c r="U159">
        <f>YEAR(Tabla2[[#This Row],[Date created conversion]])</f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  <c r="U160">
        <f>YEAR(Tabla2[[#This Row],[Date created conversion]])</f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  <c r="U161">
        <f>YEAR(Tabla2[[#This Row],[Date created conversion]])</f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  <c r="U162">
        <f>YEAR(Tabla2[[#This Row],[Date created conversion]])</f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  <c r="U163">
        <f>YEAR(Tabla2[[#This Row],[Date created conversion]])</f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  <c r="U164">
        <f>YEAR(Tabla2[[#This Row],[Date created conversion]])</f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  <c r="U165">
        <f>YEAR(Tabla2[[#This Row],[Date created conversion]])</f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  <c r="U166">
        <f>YEAR(Tabla2[[#This Row],[Date created conversion]])</f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  <c r="U167">
        <f>YEAR(Tabla2[[#This Row],[Date created conversion]])</f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  <c r="U168">
        <f>YEAR(Tabla2[[#This Row],[Date created conversion]])</f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  <c r="U169">
        <f>YEAR(Tabla2[[#This Row],[Date created conversion]])</f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  <c r="U170">
        <f>YEAR(Tabla2[[#This Row],[Date created conversion]])</f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  <c r="U171">
        <f>YEAR(Tabla2[[#This Row],[Date created conversion]])</f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  <c r="U172">
        <f>YEAR(Tabla2[[#This Row],[Date created conversion]])</f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  <c r="U173">
        <f>YEAR(Tabla2[[#This Row],[Date created conversion]])</f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  <c r="U174">
        <f>YEAR(Tabla2[[#This Row],[Date created conversion]])</f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  <c r="U175">
        <f>YEAR(Tabla2[[#This Row],[Date created conversion]])</f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  <c r="U176">
        <f>YEAR(Tabla2[[#This Row],[Date created conversion]])</f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  <c r="U177">
        <f>YEAR(Tabla2[[#This Row],[Date created conversion]])</f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  <c r="U178">
        <f>YEAR(Tabla2[[#This Row],[Date created conversion]])</f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  <c r="U179">
        <f>YEAR(Tabla2[[#This Row],[Date created conversion]])</f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  <c r="U180">
        <f>YEAR(Tabla2[[#This Row],[Date created conversion]])</f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  <c r="U181">
        <f>YEAR(Tabla2[[#This Row],[Date created conversion]])</f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  <c r="U182">
        <f>YEAR(Tabla2[[#This Row],[Date created conversion]])</f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  <c r="U183">
        <f>YEAR(Tabla2[[#This Row],[Date created conversion]])</f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  <c r="U184">
        <f>YEAR(Tabla2[[#This Row],[Date created conversion]])</f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  <c r="U185">
        <f>YEAR(Tabla2[[#This Row],[Date created conversion]])</f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  <c r="U186">
        <f>YEAR(Tabla2[[#This Row],[Date created conversion]])</f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  <c r="U187">
        <f>YEAR(Tabla2[[#This Row],[Date created conversion]])</f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  <c r="U188">
        <f>YEAR(Tabla2[[#This Row],[Date created conversion]])</f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  <c r="U189">
        <f>YEAR(Tabla2[[#This Row],[Date created conversion]])</f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  <c r="U190">
        <f>YEAR(Tabla2[[#This Row],[Date created conversion]])</f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  <c r="U191">
        <f>YEAR(Tabla2[[#This Row],[Date created conversion]])</f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  <c r="U192">
        <f>YEAR(Tabla2[[#This Row],[Date created conversion]])</f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  <c r="U193">
        <f>YEAR(Tabla2[[#This Row],[Date created conversion]])</f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  <c r="U194">
        <f>YEAR(Tabla2[[#This Row],[Date created conversion]])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  <c r="U195">
        <f>YEAR(Tabla2[[#This Row],[Date created conversion]])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  <c r="U196">
        <f>YEAR(Tabla2[[#This Row],[Date created conversion]])</f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  <c r="U197">
        <f>YEAR(Tabla2[[#This Row],[Date created conversion]])</f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  <c r="U198">
        <f>YEAR(Tabla2[[#This Row],[Date created conversion]])</f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  <c r="U199">
        <f>YEAR(Tabla2[[#This Row],[Date created conversion]])</f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  <c r="U200">
        <f>YEAR(Tabla2[[#This Row],[Date created conversion]])</f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  <c r="U201">
        <f>YEAR(Tabla2[[#This Row],[Date created conversion]])</f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  <c r="U202">
        <f>YEAR(Tabla2[[#This Row],[Date created conversion]])</f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  <c r="U203">
        <f>YEAR(Tabla2[[#This Row],[Date created conversion]])</f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  <c r="U204">
        <f>YEAR(Tabla2[[#This Row],[Date created conversion]])</f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  <c r="U205">
        <f>YEAR(Tabla2[[#This Row],[Date created conversion]])</f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  <c r="U206">
        <f>YEAR(Tabla2[[#This Row],[Date created conversion]])</f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  <c r="U207">
        <f>YEAR(Tabla2[[#This Row],[Date created conversion]])</f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  <c r="U208">
        <f>YEAR(Tabla2[[#This Row],[Date created conversion]])</f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  <c r="U209">
        <f>YEAR(Tabla2[[#This Row],[Date created conversion]])</f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  <c r="U210">
        <f>YEAR(Tabla2[[#This Row],[Date created conversion]])</f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  <c r="U211">
        <f>YEAR(Tabla2[[#This Row],[Date created conversion]])</f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  <c r="U212">
        <f>YEAR(Tabla2[[#This Row],[Date created conversion]])</f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  <c r="U213">
        <f>YEAR(Tabla2[[#This Row],[Date created conversion]])</f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  <c r="U214">
        <f>YEAR(Tabla2[[#This Row],[Date created conversion]])</f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  <c r="U215">
        <f>YEAR(Tabla2[[#This Row],[Date created conversion]])</f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  <c r="U216">
        <f>YEAR(Tabla2[[#This Row],[Date created conversion]])</f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  <c r="U217">
        <f>YEAR(Tabla2[[#This Row],[Date created conversion]])</f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  <c r="U218">
        <f>YEAR(Tabla2[[#This Row],[Date created conversion]])</f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  <c r="U219">
        <f>YEAR(Tabla2[[#This Row],[Date created conversion]])</f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  <c r="U220">
        <f>YEAR(Tabla2[[#This Row],[Date created conversion]])</f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  <c r="U221">
        <f>YEAR(Tabla2[[#This Row],[Date created conversion]])</f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  <c r="U222">
        <f>YEAR(Tabla2[[#This Row],[Date created conversion]])</f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  <c r="U223">
        <f>YEAR(Tabla2[[#This Row],[Date created conversion]])</f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  <c r="U224">
        <f>YEAR(Tabla2[[#This Row],[Date created conversion]])</f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  <c r="U225">
        <f>YEAR(Tabla2[[#This Row],[Date created conversion]])</f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  <c r="U226">
        <f>YEAR(Tabla2[[#This Row],[Date created conversion]])</f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  <c r="U227">
        <f>YEAR(Tabla2[[#This Row],[Date created conversion]])</f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  <c r="U228">
        <f>YEAR(Tabla2[[#This Row],[Date created conversion]])</f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  <c r="U229">
        <f>YEAR(Tabla2[[#This Row],[Date created conversion]])</f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  <c r="U230">
        <f>YEAR(Tabla2[[#This Row],[Date created conversion]])</f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  <c r="U231">
        <f>YEAR(Tabla2[[#This Row],[Date created conversion]])</f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  <c r="U232">
        <f>YEAR(Tabla2[[#This Row],[Date created conversion]])</f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  <c r="U233">
        <f>YEAR(Tabla2[[#This Row],[Date created conversion]])</f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  <c r="U234">
        <f>YEAR(Tabla2[[#This Row],[Date created conversion]])</f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  <c r="U235">
        <f>YEAR(Tabla2[[#This Row],[Date created conversion]])</f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  <c r="U236">
        <f>YEAR(Tabla2[[#This Row],[Date created conversion]])</f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  <c r="U237">
        <f>YEAR(Tabla2[[#This Row],[Date created conversion]])</f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  <c r="U238">
        <f>YEAR(Tabla2[[#This Row],[Date created conversion]])</f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  <c r="U239">
        <f>YEAR(Tabla2[[#This Row],[Date created conversion]])</f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  <c r="U240">
        <f>YEAR(Tabla2[[#This Row],[Date created conversion]])</f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  <c r="U241">
        <f>YEAR(Tabla2[[#This Row],[Date created conversion]])</f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  <c r="U242">
        <f>YEAR(Tabla2[[#This Row],[Date created conversion]])</f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  <c r="U243">
        <f>YEAR(Tabla2[[#This Row],[Date created conversion]])</f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  <c r="U244">
        <f>YEAR(Tabla2[[#This Row],[Date created conversion]])</f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  <c r="U245">
        <f>YEAR(Tabla2[[#This Row],[Date created conversion]])</f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  <c r="U246">
        <f>YEAR(Tabla2[[#This Row],[Date created conversion]])</f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  <c r="U247">
        <f>YEAR(Tabla2[[#This Row],[Date created conversion]])</f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  <c r="U248">
        <f>YEAR(Tabla2[[#This Row],[Date created conversion]])</f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  <c r="U249">
        <f>YEAR(Tabla2[[#This Row],[Date created conversion]])</f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  <c r="U250">
        <f>YEAR(Tabla2[[#This Row],[Date created conversion]])</f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  <c r="U251">
        <f>YEAR(Tabla2[[#This Row],[Date created conversion]])</f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  <c r="U252">
        <f>YEAR(Tabla2[[#This Row],[Date created conversion]])</f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  <c r="U253">
        <f>YEAR(Tabla2[[#This Row],[Date created conversion]])</f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  <c r="U254">
        <f>YEAR(Tabla2[[#This Row],[Date created conversion]])</f>
        <v>2010</v>
      </c>
    </row>
    <row r="255" spans="1:21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  <c r="U255">
        <f>YEAR(Tabla2[[#This Row],[Date created conversion]])</f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  <c r="U256">
        <f>YEAR(Tabla2[[#This Row],[Date created conversion]])</f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  <c r="U257">
        <f>YEAR(Tabla2[[#This Row],[Date created conversion]])</f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  <c r="U258">
        <f>YEAR(Tabla2[[#This Row],[Date created conversion]])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  <c r="U259">
        <f>YEAR(Tabla2[[#This Row],[Date created conversion]])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  <c r="U260">
        <f>YEAR(Tabla2[[#This Row],[Date created conversion]])</f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  <c r="U261">
        <f>YEAR(Tabla2[[#This Row],[Date created conversion]])</f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  <c r="U262">
        <f>YEAR(Tabla2[[#This Row],[Date created conversion]])</f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  <c r="U263">
        <f>YEAR(Tabla2[[#This Row],[Date created conversion]])</f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  <c r="U264">
        <f>YEAR(Tabla2[[#This Row],[Date created conversion]])</f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  <c r="U265">
        <f>YEAR(Tabla2[[#This Row],[Date created conversion]])</f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  <c r="U266">
        <f>YEAR(Tabla2[[#This Row],[Date created conversion]])</f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  <c r="U267">
        <f>YEAR(Tabla2[[#This Row],[Date created conversion]])</f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  <c r="U268">
        <f>YEAR(Tabla2[[#This Row],[Date created conversion]])</f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  <c r="U269">
        <f>YEAR(Tabla2[[#This Row],[Date created conversion]])</f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  <c r="U270">
        <f>YEAR(Tabla2[[#This Row],[Date created conversion]])</f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  <c r="U271">
        <f>YEAR(Tabla2[[#This Row],[Date created conversion]])</f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  <c r="U272">
        <f>YEAR(Tabla2[[#This Row],[Date created conversion]])</f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  <c r="U273">
        <f>YEAR(Tabla2[[#This Row],[Date created conversion]])</f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  <c r="U274">
        <f>YEAR(Tabla2[[#This Row],[Date created conversion]])</f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  <c r="U275">
        <f>YEAR(Tabla2[[#This Row],[Date created conversion]])</f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  <c r="U276">
        <f>YEAR(Tabla2[[#This Row],[Date created conversion]])</f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  <c r="U277">
        <f>YEAR(Tabla2[[#This Row],[Date created conversion]])</f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  <c r="U278">
        <f>YEAR(Tabla2[[#This Row],[Date created conversion]])</f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  <c r="U279">
        <f>YEAR(Tabla2[[#This Row],[Date created conversion]])</f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  <c r="U280">
        <f>YEAR(Tabla2[[#This Row],[Date created conversion]])</f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  <c r="U281">
        <f>YEAR(Tabla2[[#This Row],[Date created conversion]])</f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  <c r="U282">
        <f>YEAR(Tabla2[[#This Row],[Date created conversion]])</f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  <c r="U283">
        <f>YEAR(Tabla2[[#This Row],[Date created conversion]])</f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  <c r="U284">
        <f>YEAR(Tabla2[[#This Row],[Date created conversion]])</f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  <c r="U285">
        <f>YEAR(Tabla2[[#This Row],[Date created conversion]])</f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  <c r="U286">
        <f>YEAR(Tabla2[[#This Row],[Date created conversion]])</f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  <c r="U287">
        <f>YEAR(Tabla2[[#This Row],[Date created conversion]])</f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  <c r="U288">
        <f>YEAR(Tabla2[[#This Row],[Date created conversion]])</f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  <c r="U289">
        <f>YEAR(Tabla2[[#This Row],[Date created conversion]])</f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  <c r="U290">
        <f>YEAR(Tabla2[[#This Row],[Date created conversion]])</f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  <c r="U291">
        <f>YEAR(Tabla2[[#This Row],[Date created conversion]])</f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  <c r="U292">
        <f>YEAR(Tabla2[[#This Row],[Date created conversion]])</f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  <c r="U293">
        <f>YEAR(Tabla2[[#This Row],[Date created conversion]])</f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  <c r="U294">
        <f>YEAR(Tabla2[[#This Row],[Date created conversion]])</f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  <c r="U295">
        <f>YEAR(Tabla2[[#This Row],[Date created conversion]])</f>
        <v>2014</v>
      </c>
    </row>
    <row r="296" spans="1:21" ht="57.6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  <c r="U296">
        <f>YEAR(Tabla2[[#This Row],[Date created conversion]])</f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  <c r="U297">
        <f>YEAR(Tabla2[[#This Row],[Date created conversion]])</f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  <c r="U298">
        <f>YEAR(Tabla2[[#This Row],[Date created conversion]])</f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  <c r="U299">
        <f>YEAR(Tabla2[[#This Row],[Date created conversion]])</f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  <c r="U300">
        <f>YEAR(Tabla2[[#This Row],[Date created conversion]])</f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  <c r="U301">
        <f>YEAR(Tabla2[[#This Row],[Date created conversion]])</f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  <c r="U302">
        <f>YEAR(Tabla2[[#This Row],[Date created conversion]])</f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  <c r="U303">
        <f>YEAR(Tabla2[[#This Row],[Date created conversion]])</f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  <c r="U304">
        <f>YEAR(Tabla2[[#This Row],[Date created conversion]])</f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  <c r="U305">
        <f>YEAR(Tabla2[[#This Row],[Date created conversion]])</f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  <c r="U306">
        <f>YEAR(Tabla2[[#This Row],[Date created conversion]])</f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  <c r="U307">
        <f>YEAR(Tabla2[[#This Row],[Date created conversion]])</f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  <c r="U308">
        <f>YEAR(Tabla2[[#This Row],[Date created conversion]])</f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  <c r="U309">
        <f>YEAR(Tabla2[[#This Row],[Date created conversion]])</f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  <c r="U310">
        <f>YEAR(Tabla2[[#This Row],[Date created conversion]])</f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  <c r="U311">
        <f>YEAR(Tabla2[[#This Row],[Date created conversion]])</f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  <c r="U312">
        <f>YEAR(Tabla2[[#This Row],[Date created conversion]])</f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  <c r="U313">
        <f>YEAR(Tabla2[[#This Row],[Date created conversion]])</f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  <c r="U314">
        <f>YEAR(Tabla2[[#This Row],[Date created conversion]])</f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  <c r="U315">
        <f>YEAR(Tabla2[[#This Row],[Date created conversion]])</f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  <c r="U316">
        <f>YEAR(Tabla2[[#This Row],[Date created conversion]])</f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  <c r="U317">
        <f>YEAR(Tabla2[[#This Row],[Date created conversion]])</f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  <c r="U318">
        <f>YEAR(Tabla2[[#This Row],[Date created conversion]])</f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  <c r="U319">
        <f>YEAR(Tabla2[[#This Row],[Date created conversion]])</f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  <c r="U320">
        <f>YEAR(Tabla2[[#This Row],[Date created conversion]])</f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  <c r="U321">
        <f>YEAR(Tabla2[[#This Row],[Date created conversion]])</f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  <c r="U322">
        <f>YEAR(Tabla2[[#This Row],[Date created conversion]])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  <c r="U323">
        <f>YEAR(Tabla2[[#This Row],[Date created conversion]])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  <c r="U324">
        <f>YEAR(Tabla2[[#This Row],[Date created conversion]])</f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  <c r="U325">
        <f>YEAR(Tabla2[[#This Row],[Date created conversion]])</f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  <c r="U326">
        <f>YEAR(Tabla2[[#This Row],[Date created conversion]])</f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  <c r="U327">
        <f>YEAR(Tabla2[[#This Row],[Date created conversion]])</f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  <c r="U328">
        <f>YEAR(Tabla2[[#This Row],[Date created conversion]])</f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  <c r="U329">
        <f>YEAR(Tabla2[[#This Row],[Date created conversion]])</f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  <c r="U330">
        <f>YEAR(Tabla2[[#This Row],[Date created conversion]])</f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  <c r="U331">
        <f>YEAR(Tabla2[[#This Row],[Date created conversion]])</f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  <c r="U332">
        <f>YEAR(Tabla2[[#This Row],[Date created conversion]])</f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  <c r="U333">
        <f>YEAR(Tabla2[[#This Row],[Date created conversion]])</f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  <c r="U334">
        <f>YEAR(Tabla2[[#This Row],[Date created conversion]])</f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  <c r="U335">
        <f>YEAR(Tabla2[[#This Row],[Date created conversion]])</f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  <c r="U336">
        <f>YEAR(Tabla2[[#This Row],[Date created conversion]])</f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  <c r="U337">
        <f>YEAR(Tabla2[[#This Row],[Date created conversion]])</f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  <c r="U338">
        <f>YEAR(Tabla2[[#This Row],[Date created conversion]])</f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  <c r="U339">
        <f>YEAR(Tabla2[[#This Row],[Date created conversion]])</f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  <c r="U340">
        <f>YEAR(Tabla2[[#This Row],[Date created conversion]])</f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  <c r="U341">
        <f>YEAR(Tabla2[[#This Row],[Date created conversion]])</f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  <c r="U342">
        <f>YEAR(Tabla2[[#This Row],[Date created conversion]])</f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  <c r="U343">
        <f>YEAR(Tabla2[[#This Row],[Date created conversion]])</f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  <c r="U344">
        <f>YEAR(Tabla2[[#This Row],[Date created conversion]])</f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  <c r="U345">
        <f>YEAR(Tabla2[[#This Row],[Date created conversion]])</f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  <c r="U346">
        <f>YEAR(Tabla2[[#This Row],[Date created conversion]])</f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  <c r="U347">
        <f>YEAR(Tabla2[[#This Row],[Date created conversion]])</f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  <c r="U348">
        <f>YEAR(Tabla2[[#This Row],[Date created conversion]])</f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  <c r="U349">
        <f>YEAR(Tabla2[[#This Row],[Date created conversion]])</f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  <c r="U350">
        <f>YEAR(Tabla2[[#This Row],[Date created conversion]])</f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  <c r="U351">
        <f>YEAR(Tabla2[[#This Row],[Date created conversion]])</f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  <c r="U352">
        <f>YEAR(Tabla2[[#This Row],[Date created conversion]])</f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  <c r="U353">
        <f>YEAR(Tabla2[[#This Row],[Date created conversion]])</f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  <c r="U354">
        <f>YEAR(Tabla2[[#This Row],[Date created conversion]])</f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  <c r="U355">
        <f>YEAR(Tabla2[[#This Row],[Date created conversion]])</f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  <c r="U356">
        <f>YEAR(Tabla2[[#This Row],[Date created conversion]])</f>
        <v>2016</v>
      </c>
    </row>
    <row r="357" spans="1:21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  <c r="U357">
        <f>YEAR(Tabla2[[#This Row],[Date created conversion]])</f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  <c r="U358">
        <f>YEAR(Tabla2[[#This Row],[Date created conversion]])</f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  <c r="U359">
        <f>YEAR(Tabla2[[#This Row],[Date created conversion]])</f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  <c r="U360">
        <f>YEAR(Tabla2[[#This Row],[Date created conversion]])</f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  <c r="U361">
        <f>YEAR(Tabla2[[#This Row],[Date created conversion]])</f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  <c r="U362">
        <f>YEAR(Tabla2[[#This Row],[Date created conversion]])</f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  <c r="U363">
        <f>YEAR(Tabla2[[#This Row],[Date created conversion]])</f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  <c r="U364">
        <f>YEAR(Tabla2[[#This Row],[Date created conversion]])</f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  <c r="U365">
        <f>YEAR(Tabla2[[#This Row],[Date created conversion]])</f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  <c r="U366">
        <f>YEAR(Tabla2[[#This Row],[Date created conversion]])</f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  <c r="U367">
        <f>YEAR(Tabla2[[#This Row],[Date created conversion]])</f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  <c r="U368">
        <f>YEAR(Tabla2[[#This Row],[Date created conversion]])</f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  <c r="U369">
        <f>YEAR(Tabla2[[#This Row],[Date created conversion]])</f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  <c r="U370">
        <f>YEAR(Tabla2[[#This Row],[Date created conversion]])</f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  <c r="U371">
        <f>YEAR(Tabla2[[#This Row],[Date created conversion]])</f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  <c r="U372">
        <f>YEAR(Tabla2[[#This Row],[Date created conversion]])</f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  <c r="U373">
        <f>YEAR(Tabla2[[#This Row],[Date created conversion]])</f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  <c r="U374">
        <f>YEAR(Tabla2[[#This Row],[Date created conversion]])</f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  <c r="U375">
        <f>YEAR(Tabla2[[#This Row],[Date created conversion]])</f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  <c r="U376">
        <f>YEAR(Tabla2[[#This Row],[Date created conversion]])</f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  <c r="U377">
        <f>YEAR(Tabla2[[#This Row],[Date created conversion]])</f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  <c r="U378">
        <f>YEAR(Tabla2[[#This Row],[Date created conversion]])</f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  <c r="U379">
        <f>YEAR(Tabla2[[#This Row],[Date created conversion]])</f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  <c r="U380">
        <f>YEAR(Tabla2[[#This Row],[Date created conversion]])</f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  <c r="U381">
        <f>YEAR(Tabla2[[#This Row],[Date created conversion]])</f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  <c r="U382">
        <f>YEAR(Tabla2[[#This Row],[Date created conversion]])</f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  <c r="U383">
        <f>YEAR(Tabla2[[#This Row],[Date created conversion]])</f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  <c r="U384">
        <f>YEAR(Tabla2[[#This Row],[Date created conversion]])</f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  <c r="U385">
        <f>YEAR(Tabla2[[#This Row],[Date created conversion]])</f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  <c r="U386">
        <f>YEAR(Tabla2[[#This Row],[Date created conversion]])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  <c r="U387">
        <f>YEAR(Tabla2[[#This Row],[Date created conversion]])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  <c r="U388">
        <f>YEAR(Tabla2[[#This Row],[Date created conversion]])</f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  <c r="U389">
        <f>YEAR(Tabla2[[#This Row],[Date created conversion]])</f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  <c r="U390">
        <f>YEAR(Tabla2[[#This Row],[Date created conversion]])</f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  <c r="U391">
        <f>YEAR(Tabla2[[#This Row],[Date created conversion]])</f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  <c r="U392">
        <f>YEAR(Tabla2[[#This Row],[Date created conversion]])</f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  <c r="U393">
        <f>YEAR(Tabla2[[#This Row],[Date created conversion]])</f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  <c r="U394">
        <f>YEAR(Tabla2[[#This Row],[Date created conversion]])</f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  <c r="U395">
        <f>YEAR(Tabla2[[#This Row],[Date created conversion]])</f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  <c r="U396">
        <f>YEAR(Tabla2[[#This Row],[Date created conversion]])</f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  <c r="U397">
        <f>YEAR(Tabla2[[#This Row],[Date created conversion]])</f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  <c r="U398">
        <f>YEAR(Tabla2[[#This Row],[Date created conversion]])</f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  <c r="U399">
        <f>YEAR(Tabla2[[#This Row],[Date created conversion]])</f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  <c r="U400">
        <f>YEAR(Tabla2[[#This Row],[Date created conversion]])</f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  <c r="U401">
        <f>YEAR(Tabla2[[#This Row],[Date created conversion]])</f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  <c r="U402">
        <f>YEAR(Tabla2[[#This Row],[Date created conversion]])</f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  <c r="U403">
        <f>YEAR(Tabla2[[#This Row],[Date created conversion]])</f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  <c r="U404">
        <f>YEAR(Tabla2[[#This Row],[Date created conversion]])</f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  <c r="U405">
        <f>YEAR(Tabla2[[#This Row],[Date created conversion]])</f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  <c r="U406">
        <f>YEAR(Tabla2[[#This Row],[Date created conversion]])</f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  <c r="U407">
        <f>YEAR(Tabla2[[#This Row],[Date created conversion]])</f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  <c r="U408">
        <f>YEAR(Tabla2[[#This Row],[Date created conversion]])</f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  <c r="U409">
        <f>YEAR(Tabla2[[#This Row],[Date created conversion]])</f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  <c r="U410">
        <f>YEAR(Tabla2[[#This Row],[Date created conversion]])</f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  <c r="U411">
        <f>YEAR(Tabla2[[#This Row],[Date created conversion]])</f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  <c r="U412">
        <f>YEAR(Tabla2[[#This Row],[Date created conversion]])</f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  <c r="U413">
        <f>YEAR(Tabla2[[#This Row],[Date created conversion]])</f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  <c r="U414">
        <f>YEAR(Tabla2[[#This Row],[Date created conversion]])</f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  <c r="U415">
        <f>YEAR(Tabla2[[#This Row],[Date created conversion]])</f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  <c r="U416">
        <f>YEAR(Tabla2[[#This Row],[Date created conversion]])</f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  <c r="U417">
        <f>YEAR(Tabla2[[#This Row],[Date created conversion]])</f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  <c r="U418">
        <f>YEAR(Tabla2[[#This Row],[Date created conversion]])</f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  <c r="U419">
        <f>YEAR(Tabla2[[#This Row],[Date created conversion]])</f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  <c r="U420">
        <f>YEAR(Tabla2[[#This Row],[Date created conversion]])</f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  <c r="U421">
        <f>YEAR(Tabla2[[#This Row],[Date created conversion]])</f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  <c r="U422">
        <f>YEAR(Tabla2[[#This Row],[Date created conversion]])</f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  <c r="U423">
        <f>YEAR(Tabla2[[#This Row],[Date created conversion]])</f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  <c r="U424">
        <f>YEAR(Tabla2[[#This Row],[Date created conversion]])</f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  <c r="U425">
        <f>YEAR(Tabla2[[#This Row],[Date created conversion]])</f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  <c r="U426">
        <f>YEAR(Tabla2[[#This Row],[Date created conversion]])</f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  <c r="U427">
        <f>YEAR(Tabla2[[#This Row],[Date created conversion]])</f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  <c r="U428">
        <f>YEAR(Tabla2[[#This Row],[Date created conversion]])</f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  <c r="U429">
        <f>YEAR(Tabla2[[#This Row],[Date created conversion]])</f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  <c r="U430">
        <f>YEAR(Tabla2[[#This Row],[Date created conversion]])</f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  <c r="U431">
        <f>YEAR(Tabla2[[#This Row],[Date created conversion]])</f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  <c r="U432">
        <f>YEAR(Tabla2[[#This Row],[Date created conversion]])</f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  <c r="U433">
        <f>YEAR(Tabla2[[#This Row],[Date created conversion]])</f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  <c r="U434">
        <f>YEAR(Tabla2[[#This Row],[Date created conversion]])</f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  <c r="U435">
        <f>YEAR(Tabla2[[#This Row],[Date created conversion]])</f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  <c r="U436">
        <f>YEAR(Tabla2[[#This Row],[Date created conversion]])</f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  <c r="U437">
        <f>YEAR(Tabla2[[#This Row],[Date created conversion]])</f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  <c r="U438">
        <f>YEAR(Tabla2[[#This Row],[Date created conversion]])</f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  <c r="U439">
        <f>YEAR(Tabla2[[#This Row],[Date created conversion]])</f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  <c r="U440">
        <f>YEAR(Tabla2[[#This Row],[Date created conversion]])</f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  <c r="U441">
        <f>YEAR(Tabla2[[#This Row],[Date created conversion]])</f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  <c r="U442">
        <f>YEAR(Tabla2[[#This Row],[Date created conversion]])</f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  <c r="U443">
        <f>YEAR(Tabla2[[#This Row],[Date created conversion]])</f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  <c r="U444">
        <f>YEAR(Tabla2[[#This Row],[Date created conversion]])</f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  <c r="U445">
        <f>YEAR(Tabla2[[#This Row],[Date created conversion]])</f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  <c r="U446">
        <f>YEAR(Tabla2[[#This Row],[Date created conversion]])</f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  <c r="U447">
        <f>YEAR(Tabla2[[#This Row],[Date created conversion]])</f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  <c r="U448">
        <f>YEAR(Tabla2[[#This Row],[Date created conversion]])</f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  <c r="U449">
        <f>YEAR(Tabla2[[#This Row],[Date created conversion]])</f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  <c r="U450">
        <f>YEAR(Tabla2[[#This Row],[Date created conversion]])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  <c r="U451">
        <f>YEAR(Tabla2[[#This Row],[Date created conversion]])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  <c r="U452">
        <f>YEAR(Tabla2[[#This Row],[Date created conversion]])</f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  <c r="U453">
        <f>YEAR(Tabla2[[#This Row],[Date created conversion]])</f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  <c r="U454">
        <f>YEAR(Tabla2[[#This Row],[Date created conversion]])</f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  <c r="U455">
        <f>YEAR(Tabla2[[#This Row],[Date created conversion]])</f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  <c r="U456">
        <f>YEAR(Tabla2[[#This Row],[Date created conversion]])</f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  <c r="U457">
        <f>YEAR(Tabla2[[#This Row],[Date created conversion]])</f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  <c r="U458">
        <f>YEAR(Tabla2[[#This Row],[Date created conversion]])</f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  <c r="U459">
        <f>YEAR(Tabla2[[#This Row],[Date created conversion]])</f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  <c r="U460">
        <f>YEAR(Tabla2[[#This Row],[Date created conversion]])</f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  <c r="U461">
        <f>YEAR(Tabla2[[#This Row],[Date created conversion]])</f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  <c r="U462">
        <f>YEAR(Tabla2[[#This Row],[Date created conversion]])</f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  <c r="U463">
        <f>YEAR(Tabla2[[#This Row],[Date created conversion]])</f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  <c r="U464">
        <f>YEAR(Tabla2[[#This Row],[Date created conversion]])</f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  <c r="U465">
        <f>YEAR(Tabla2[[#This Row],[Date created conversion]])</f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  <c r="U466">
        <f>YEAR(Tabla2[[#This Row],[Date created conversion]])</f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  <c r="U467">
        <f>YEAR(Tabla2[[#This Row],[Date created conversion]])</f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  <c r="U468">
        <f>YEAR(Tabla2[[#This Row],[Date created conversion]])</f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  <c r="U469">
        <f>YEAR(Tabla2[[#This Row],[Date created conversion]])</f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  <c r="U470">
        <f>YEAR(Tabla2[[#This Row],[Date created conversion]])</f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  <c r="U471">
        <f>YEAR(Tabla2[[#This Row],[Date created conversion]])</f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  <c r="U472">
        <f>YEAR(Tabla2[[#This Row],[Date created conversion]])</f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  <c r="U473">
        <f>YEAR(Tabla2[[#This Row],[Date created conversion]])</f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  <c r="U474">
        <f>YEAR(Tabla2[[#This Row],[Date created conversion]])</f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  <c r="U475">
        <f>YEAR(Tabla2[[#This Row],[Date created conversion]])</f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  <c r="U476">
        <f>YEAR(Tabla2[[#This Row],[Date created conversion]])</f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  <c r="U477">
        <f>YEAR(Tabla2[[#This Row],[Date created conversion]])</f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  <c r="U478">
        <f>YEAR(Tabla2[[#This Row],[Date created conversion]])</f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  <c r="U479">
        <f>YEAR(Tabla2[[#This Row],[Date created conversion]])</f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  <c r="U480">
        <f>YEAR(Tabla2[[#This Row],[Date created conversion]])</f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  <c r="U481">
        <f>YEAR(Tabla2[[#This Row],[Date created conversion]])</f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  <c r="U482">
        <f>YEAR(Tabla2[[#This Row],[Date created conversion]])</f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  <c r="U483">
        <f>YEAR(Tabla2[[#This Row],[Date created conversion]])</f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  <c r="U484">
        <f>YEAR(Tabla2[[#This Row],[Date created conversion]])</f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  <c r="U485">
        <f>YEAR(Tabla2[[#This Row],[Date created conversion]])</f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  <c r="U486">
        <f>YEAR(Tabla2[[#This Row],[Date created conversion]])</f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  <c r="U487">
        <f>YEAR(Tabla2[[#This Row],[Date created conversion]])</f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  <c r="U488">
        <f>YEAR(Tabla2[[#This Row],[Date created conversion]])</f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  <c r="U489">
        <f>YEAR(Tabla2[[#This Row],[Date created conversion]])</f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  <c r="U490">
        <f>YEAR(Tabla2[[#This Row],[Date created conversion]])</f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  <c r="U491">
        <f>YEAR(Tabla2[[#This Row],[Date created conversion]])</f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  <c r="U492">
        <f>YEAR(Tabla2[[#This Row],[Date created conversion]])</f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  <c r="U493">
        <f>YEAR(Tabla2[[#This Row],[Date created conversion]])</f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  <c r="U494">
        <f>YEAR(Tabla2[[#This Row],[Date created conversion]])</f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  <c r="U495">
        <f>YEAR(Tabla2[[#This Row],[Date created conversion]])</f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  <c r="U496">
        <f>YEAR(Tabla2[[#This Row],[Date created conversion]])</f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  <c r="U497">
        <f>YEAR(Tabla2[[#This Row],[Date created conversion]])</f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  <c r="U498">
        <f>YEAR(Tabla2[[#This Row],[Date created conversion]])</f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  <c r="U499">
        <f>YEAR(Tabla2[[#This Row],[Date created conversion]])</f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  <c r="U500">
        <f>YEAR(Tabla2[[#This Row],[Date created conversion]])</f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  <c r="U501">
        <f>YEAR(Tabla2[[#This Row],[Date created conversion]])</f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  <c r="U502">
        <f>YEAR(Tabla2[[#This Row],[Date created conversion]])</f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  <c r="U503">
        <f>YEAR(Tabla2[[#This Row],[Date created conversion]])</f>
        <v>2011</v>
      </c>
    </row>
    <row r="504" spans="1:21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  <c r="U504">
        <f>YEAR(Tabla2[[#This Row],[Date created conversion]])</f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  <c r="U505">
        <f>YEAR(Tabla2[[#This Row],[Date created conversion]])</f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  <c r="U506">
        <f>YEAR(Tabla2[[#This Row],[Date created conversion]])</f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  <c r="U507">
        <f>YEAR(Tabla2[[#This Row],[Date created conversion]])</f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  <c r="U508">
        <f>YEAR(Tabla2[[#This Row],[Date created conversion]])</f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  <c r="U509">
        <f>YEAR(Tabla2[[#This Row],[Date created conversion]])</f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  <c r="U510">
        <f>YEAR(Tabla2[[#This Row],[Date created conversion]])</f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  <c r="U511">
        <f>YEAR(Tabla2[[#This Row],[Date created conversion]])</f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  <c r="U512">
        <f>YEAR(Tabla2[[#This Row],[Date created conversion]])</f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  <c r="U513">
        <f>YEAR(Tabla2[[#This Row],[Date created conversion]])</f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  <c r="U514">
        <f>YEAR(Tabla2[[#This Row],[Date created conversion]])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  <c r="U515">
        <f>YEAR(Tabla2[[#This Row],[Date created conversion]])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  <c r="U516">
        <f>YEAR(Tabla2[[#This Row],[Date created conversion]])</f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  <c r="U517">
        <f>YEAR(Tabla2[[#This Row],[Date created conversion]])</f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  <c r="U518">
        <f>YEAR(Tabla2[[#This Row],[Date created conversion]])</f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  <c r="U519">
        <f>YEAR(Tabla2[[#This Row],[Date created conversion]])</f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  <c r="U520">
        <f>YEAR(Tabla2[[#This Row],[Date created conversion]])</f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  <c r="U521">
        <f>YEAR(Tabla2[[#This Row],[Date created conversion]])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IFERROR(ROUND(E522/D522*100,0),0)</f>
        <v>102</v>
      </c>
      <c r="P522" s="9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U522">
        <f>YEAR(Tabla2[[#This Row],[Date created conversion]])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36">IFERROR(ROUND(E523/D523*100,0),0)</f>
        <v>105</v>
      </c>
      <c r="P523" s="9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U523">
        <f>YEAR(Tabla2[[#This Row],[Date created conversion]])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 s="9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U524">
        <f>YEAR(Tabla2[[#This Row],[Date created conversion]])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 s="9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U525">
        <f>YEAR(Tabla2[[#This Row],[Date created conversion]])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 s="9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U526">
        <f>YEAR(Tabla2[[#This Row],[Date created conversion]])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 s="9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U527">
        <f>YEAR(Tabla2[[#This Row],[Date created conversion]])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 s="9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U528">
        <f>YEAR(Tabla2[[#This Row],[Date created conversion]])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 s="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U529">
        <f>YEAR(Tabla2[[#This Row],[Date created conversion]])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 s="9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U530">
        <f>YEAR(Tabla2[[#This Row],[Date created conversion]])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 s="9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U531">
        <f>YEAR(Tabla2[[#This Row],[Date created conversion]])</f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 s="9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U532">
        <f>YEAR(Tabla2[[#This Row],[Date created conversion]])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 s="9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U533">
        <f>YEAR(Tabla2[[#This Row],[Date created conversion]])</f>
        <v>2016</v>
      </c>
    </row>
    <row r="534" spans="1:21" ht="43.2" x14ac:dyDescent="0.3">
      <c r="A534" s="18">
        <v>532</v>
      </c>
      <c r="B534" s="19" t="s">
        <v>533</v>
      </c>
      <c r="C534" s="19" t="s">
        <v>4642</v>
      </c>
      <c r="D534" s="20">
        <v>10000</v>
      </c>
      <c r="E534" s="21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8269</v>
      </c>
      <c r="O534" s="18">
        <f t="shared" si="36"/>
        <v>123</v>
      </c>
      <c r="P534" s="22">
        <f t="shared" si="33"/>
        <v>71.239999999999995</v>
      </c>
      <c r="Q534" s="23" t="s">
        <v>8315</v>
      </c>
      <c r="R534" s="18" t="s">
        <v>8316</v>
      </c>
      <c r="S534" s="24">
        <f t="shared" si="34"/>
        <v>42473.007037037038</v>
      </c>
      <c r="T534" s="24">
        <f t="shared" si="35"/>
        <v>42503.007037037038</v>
      </c>
      <c r="U534" s="18">
        <f>YEAR(Tabla2[[#This Row],[Date created conversion]])</f>
        <v>2016</v>
      </c>
    </row>
    <row r="535" spans="1:21" ht="43.2" x14ac:dyDescent="0.3">
      <c r="A535" s="18">
        <v>533</v>
      </c>
      <c r="B535" s="19" t="s">
        <v>534</v>
      </c>
      <c r="C535" s="19" t="s">
        <v>4643</v>
      </c>
      <c r="D535" s="20">
        <v>2000</v>
      </c>
      <c r="E535" s="21">
        <v>2004</v>
      </c>
      <c r="F535" s="18" t="s">
        <v>8218</v>
      </c>
      <c r="G535" s="18" t="s">
        <v>8224</v>
      </c>
      <c r="H535" s="18" t="s">
        <v>8246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8269</v>
      </c>
      <c r="O535" s="18">
        <f t="shared" si="36"/>
        <v>100</v>
      </c>
      <c r="P535" s="22">
        <f t="shared" si="33"/>
        <v>117.88</v>
      </c>
      <c r="Q535" s="23" t="s">
        <v>8315</v>
      </c>
      <c r="R535" s="18" t="s">
        <v>8316</v>
      </c>
      <c r="S535" s="24">
        <f t="shared" si="34"/>
        <v>42482.43478009259</v>
      </c>
      <c r="T535" s="24">
        <f t="shared" si="35"/>
        <v>42506.43478009259</v>
      </c>
      <c r="U535" s="18">
        <f>YEAR(Tabla2[[#This Row],[Date created conversion]])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 s="9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U536">
        <f>YEAR(Tabla2[[#This Row],[Date created conversion]])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 s="9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  <c r="U537">
        <f>YEAR(Tabla2[[#This Row],[Date created conversion]])</f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 s="9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U538">
        <f>YEAR(Tabla2[[#This Row],[Date created conversion]])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 s="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U539">
        <f>YEAR(Tabla2[[#This Row],[Date created conversion]])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 s="9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U540">
        <f>YEAR(Tabla2[[#This Row],[Date created conversion]])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 s="9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U541">
        <f>YEAR(Tabla2[[#This Row],[Date created conversion]])</f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  <c r="U542">
        <f>YEAR(Tabla2[[#This Row],[Date created conversion]])</f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  <c r="U543">
        <f>YEAR(Tabla2[[#This Row],[Date created conversion]])</f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  <c r="U544">
        <f>YEAR(Tabla2[[#This Row],[Date created conversion]])</f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  <c r="U545">
        <f>YEAR(Tabla2[[#This Row],[Date created conversion]])</f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  <c r="U546">
        <f>YEAR(Tabla2[[#This Row],[Date created conversion]])</f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  <c r="U547">
        <f>YEAR(Tabla2[[#This Row],[Date created conversion]])</f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  <c r="U548">
        <f>YEAR(Tabla2[[#This Row],[Date created conversion]])</f>
        <v>2015</v>
      </c>
    </row>
    <row r="549" spans="1:21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  <c r="U549">
        <f>YEAR(Tabla2[[#This Row],[Date created conversion]])</f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  <c r="U550">
        <f>YEAR(Tabla2[[#This Row],[Date created conversion]])</f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  <c r="U551">
        <f>YEAR(Tabla2[[#This Row],[Date created conversion]])</f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  <c r="U552">
        <f>YEAR(Tabla2[[#This Row],[Date created conversion]])</f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  <c r="U553">
        <f>YEAR(Tabla2[[#This Row],[Date created conversion]])</f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  <c r="U554">
        <f>YEAR(Tabla2[[#This Row],[Date created conversion]])</f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  <c r="U555">
        <f>YEAR(Tabla2[[#This Row],[Date created conversion]])</f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  <c r="U556">
        <f>YEAR(Tabla2[[#This Row],[Date created conversion]])</f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  <c r="U557">
        <f>YEAR(Tabla2[[#This Row],[Date created conversion]])</f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  <c r="U558">
        <f>YEAR(Tabla2[[#This Row],[Date created conversion]])</f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  <c r="U559">
        <f>YEAR(Tabla2[[#This Row],[Date created conversion]])</f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  <c r="U560">
        <f>YEAR(Tabla2[[#This Row],[Date created conversion]])</f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  <c r="U561">
        <f>YEAR(Tabla2[[#This Row],[Date created conversion]])</f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  <c r="U562">
        <f>YEAR(Tabla2[[#This Row],[Date created conversion]])</f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  <c r="U563">
        <f>YEAR(Tabla2[[#This Row],[Date created conversion]])</f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  <c r="U564">
        <f>YEAR(Tabla2[[#This Row],[Date created conversion]])</f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  <c r="U565">
        <f>YEAR(Tabla2[[#This Row],[Date created conversion]])</f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  <c r="U566">
        <f>YEAR(Tabla2[[#This Row],[Date created conversion]])</f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  <c r="U567">
        <f>YEAR(Tabla2[[#This Row],[Date created conversion]])</f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  <c r="U568">
        <f>YEAR(Tabla2[[#This Row],[Date created conversion]])</f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  <c r="U569">
        <f>YEAR(Tabla2[[#This Row],[Date created conversion]])</f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  <c r="U570">
        <f>YEAR(Tabla2[[#This Row],[Date created conversion]])</f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  <c r="U571">
        <f>YEAR(Tabla2[[#This Row],[Date created conversion]])</f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  <c r="U572">
        <f>YEAR(Tabla2[[#This Row],[Date created conversion]])</f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  <c r="U573">
        <f>YEAR(Tabla2[[#This Row],[Date created conversion]])</f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  <c r="U574">
        <f>YEAR(Tabla2[[#This Row],[Date created conversion]])</f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  <c r="U575">
        <f>YEAR(Tabla2[[#This Row],[Date created conversion]])</f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  <c r="U576">
        <f>YEAR(Tabla2[[#This Row],[Date created conversion]])</f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  <c r="U577">
        <f>YEAR(Tabla2[[#This Row],[Date created conversion]])</f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  <c r="U578">
        <f>YEAR(Tabla2[[#This Row],[Date created conversion]])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 s="9">
        <f t="shared" ref="P579:P642" si="38">IFERROR(ROUND(E579/L579,2),0)</f>
        <v>10</v>
      </c>
      <c r="Q579" s="11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  <c r="U579">
        <f>YEAR(Tabla2[[#This Row],[Date created conversion]])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 s="9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  <c r="U580">
        <f>YEAR(Tabla2[[#This Row],[Date created conversion]])</f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 s="9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  <c r="U581">
        <f>YEAR(Tabla2[[#This Row],[Date created conversion]])</f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 s="9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  <c r="U582">
        <f>YEAR(Tabla2[[#This Row],[Date created conversion]])</f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s="9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  <c r="U583">
        <f>YEAR(Tabla2[[#This Row],[Date created conversion]])</f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s="9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  <c r="U584">
        <f>YEAR(Tabla2[[#This Row],[Date created conversion]])</f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 s="9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  <c r="U585">
        <f>YEAR(Tabla2[[#This Row],[Date created conversion]])</f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 s="9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  <c r="U586">
        <f>YEAR(Tabla2[[#This Row],[Date created conversion]])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s="9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  <c r="U587">
        <f>YEAR(Tabla2[[#This Row],[Date created conversion]])</f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 s="9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  <c r="U588">
        <f>YEAR(Tabla2[[#This Row],[Date created conversion]])</f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 s="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  <c r="U589">
        <f>YEAR(Tabla2[[#This Row],[Date created conversion]])</f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 s="9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  <c r="U590">
        <f>YEAR(Tabla2[[#This Row],[Date created conversion]])</f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 s="9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  <c r="U591">
        <f>YEAR(Tabla2[[#This Row],[Date created conversion]])</f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 s="9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  <c r="U592">
        <f>YEAR(Tabla2[[#This Row],[Date created conversion]])</f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 s="9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  <c r="U593">
        <f>YEAR(Tabla2[[#This Row],[Date created conversion]])</f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 s="9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  <c r="U594">
        <f>YEAR(Tabla2[[#This Row],[Date created conversion]])</f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 s="9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  <c r="U595">
        <f>YEAR(Tabla2[[#This Row],[Date created conversion]])</f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 s="9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  <c r="U596">
        <f>YEAR(Tabla2[[#This Row],[Date created conversion]])</f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 s="9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  <c r="U597">
        <f>YEAR(Tabla2[[#This Row],[Date created conversion]])</f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 s="9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  <c r="U598">
        <f>YEAR(Tabla2[[#This Row],[Date created conversion]])</f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 s="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  <c r="U599">
        <f>YEAR(Tabla2[[#This Row],[Date created conversion]])</f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 s="9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  <c r="U600">
        <f>YEAR(Tabla2[[#This Row],[Date created conversion]])</f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 s="9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  <c r="U601">
        <f>YEAR(Tabla2[[#This Row],[Date created conversion]])</f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 s="9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  <c r="U602">
        <f>YEAR(Tabla2[[#This Row],[Date created conversion]])</f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 s="9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  <c r="U603">
        <f>YEAR(Tabla2[[#This Row],[Date created conversion]])</f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s="9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  <c r="U604">
        <f>YEAR(Tabla2[[#This Row],[Date created conversion]])</f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 s="9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  <c r="U605">
        <f>YEAR(Tabla2[[#This Row],[Date created conversion]])</f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s="9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  <c r="U606">
        <f>YEAR(Tabla2[[#This Row],[Date created conversion]])</f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 s="9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  <c r="U607">
        <f>YEAR(Tabla2[[#This Row],[Date created conversion]])</f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 s="9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  <c r="U608">
        <f>YEAR(Tabla2[[#This Row],[Date created conversion]])</f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s="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  <c r="U609">
        <f>YEAR(Tabla2[[#This Row],[Date created conversion]])</f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 s="9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  <c r="U610">
        <f>YEAR(Tabla2[[#This Row],[Date created conversion]])</f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 s="9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  <c r="U611">
        <f>YEAR(Tabla2[[#This Row],[Date created conversion]])</f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s="9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  <c r="U612">
        <f>YEAR(Tabla2[[#This Row],[Date created conversion]])</f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s="9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  <c r="U613">
        <f>YEAR(Tabla2[[#This Row],[Date created conversion]])</f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s="9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  <c r="U614">
        <f>YEAR(Tabla2[[#This Row],[Date created conversion]])</f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 s="9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  <c r="U615">
        <f>YEAR(Tabla2[[#This Row],[Date created conversion]])</f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s="9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  <c r="U616">
        <f>YEAR(Tabla2[[#This Row],[Date created conversion]])</f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s="9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  <c r="U617">
        <f>YEAR(Tabla2[[#This Row],[Date created conversion]])</f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s="9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  <c r="U618">
        <f>YEAR(Tabla2[[#This Row],[Date created conversion]])</f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 s="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  <c r="U619">
        <f>YEAR(Tabla2[[#This Row],[Date created conversion]])</f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s="9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  <c r="U620">
        <f>YEAR(Tabla2[[#This Row],[Date created conversion]])</f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 s="9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  <c r="U621">
        <f>YEAR(Tabla2[[#This Row],[Date created conversion]])</f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 s="9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  <c r="U622">
        <f>YEAR(Tabla2[[#This Row],[Date created conversion]])</f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 s="9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  <c r="U623">
        <f>YEAR(Tabla2[[#This Row],[Date created conversion]])</f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 s="9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  <c r="U624">
        <f>YEAR(Tabla2[[#This Row],[Date created conversion]])</f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s="9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  <c r="U625">
        <f>YEAR(Tabla2[[#This Row],[Date created conversion]])</f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s="9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  <c r="U626">
        <f>YEAR(Tabla2[[#This Row],[Date created conversion]])</f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s="9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  <c r="U627">
        <f>YEAR(Tabla2[[#This Row],[Date created conversion]])</f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 s="9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  <c r="U628">
        <f>YEAR(Tabla2[[#This Row],[Date created conversion]])</f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 s="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  <c r="U629">
        <f>YEAR(Tabla2[[#This Row],[Date created conversion]])</f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s="9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  <c r="U630">
        <f>YEAR(Tabla2[[#This Row],[Date created conversion]])</f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 s="9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  <c r="U631">
        <f>YEAR(Tabla2[[#This Row],[Date created conversion]])</f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 s="9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  <c r="U632">
        <f>YEAR(Tabla2[[#This Row],[Date created conversion]])</f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 s="9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  <c r="U633">
        <f>YEAR(Tabla2[[#This Row],[Date created conversion]])</f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s="9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  <c r="U634">
        <f>YEAR(Tabla2[[#This Row],[Date created conversion]])</f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 s="9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  <c r="U635">
        <f>YEAR(Tabla2[[#This Row],[Date created conversion]])</f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 s="9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  <c r="U636">
        <f>YEAR(Tabla2[[#This Row],[Date created conversion]])</f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 s="9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  <c r="U637">
        <f>YEAR(Tabla2[[#This Row],[Date created conversion]])</f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 s="9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  <c r="U638">
        <f>YEAR(Tabla2[[#This Row],[Date created conversion]])</f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s="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  <c r="U639">
        <f>YEAR(Tabla2[[#This Row],[Date created conversion]])</f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 s="9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  <c r="U640">
        <f>YEAR(Tabla2[[#This Row],[Date created conversion]])</f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 s="9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  <c r="U641">
        <f>YEAR(Tabla2[[#This Row],[Date created conversion]])</f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 s="9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  <c r="U642">
        <f>YEAR(Tabla2[[#This Row],[Date created conversion]])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 s="9">
        <f t="shared" ref="P643:P706" si="42">IFERROR(ROUND(E643/L643,2),0)</f>
        <v>151.32</v>
      </c>
      <c r="Q643" s="11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  <c r="U643">
        <f>YEAR(Tabla2[[#This Row],[Date created conversion]])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 s="9">
        <f t="shared" si="42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  <c r="U644">
        <f>YEAR(Tabla2[[#This Row],[Date created conversion]])</f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 s="9">
        <f t="shared" si="42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  <c r="U645">
        <f>YEAR(Tabla2[[#This Row],[Date created conversion]])</f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 s="9">
        <f t="shared" si="42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  <c r="U646">
        <f>YEAR(Tabla2[[#This Row],[Date created conversion]])</f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 s="9">
        <f t="shared" si="42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  <c r="U647">
        <f>YEAR(Tabla2[[#This Row],[Date created conversion]])</f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 s="9">
        <f t="shared" si="42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  <c r="U648">
        <f>YEAR(Tabla2[[#This Row],[Date created conversion]])</f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 s="9">
        <f t="shared" si="42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  <c r="U649">
        <f>YEAR(Tabla2[[#This Row],[Date created conversion]])</f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 s="9">
        <f t="shared" si="42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  <c r="U650">
        <f>YEAR(Tabla2[[#This Row],[Date created conversion]])</f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 s="9">
        <f t="shared" si="42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  <c r="U651">
        <f>YEAR(Tabla2[[#This Row],[Date created conversion]])</f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 s="9">
        <f t="shared" si="42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  <c r="U652">
        <f>YEAR(Tabla2[[#This Row],[Date created conversion]])</f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 s="9">
        <f t="shared" si="42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  <c r="U653">
        <f>YEAR(Tabla2[[#This Row],[Date created conversion]])</f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 s="9">
        <f t="shared" si="42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  <c r="U654">
        <f>YEAR(Tabla2[[#This Row],[Date created conversion]])</f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 s="9">
        <f t="shared" si="42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  <c r="U655">
        <f>YEAR(Tabla2[[#This Row],[Date created conversion]])</f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 s="9">
        <f t="shared" si="42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  <c r="U656">
        <f>YEAR(Tabla2[[#This Row],[Date created conversion]])</f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 s="9">
        <f t="shared" si="42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  <c r="U657">
        <f>YEAR(Tabla2[[#This Row],[Date created conversion]])</f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 s="9">
        <f t="shared" si="42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  <c r="U658">
        <f>YEAR(Tabla2[[#This Row],[Date created conversion]])</f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 s="9">
        <f t="shared" si="42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  <c r="U659">
        <f>YEAR(Tabla2[[#This Row],[Date created conversion]])</f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 s="9">
        <f t="shared" si="42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  <c r="U660">
        <f>YEAR(Tabla2[[#This Row],[Date created conversion]])</f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 s="9">
        <f t="shared" si="42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  <c r="U661">
        <f>YEAR(Tabla2[[#This Row],[Date created conversion]])</f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 s="9">
        <f t="shared" si="42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  <c r="U662">
        <f>YEAR(Tabla2[[#This Row],[Date created conversion]])</f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 s="9">
        <f t="shared" si="42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  <c r="U663">
        <f>YEAR(Tabla2[[#This Row],[Date created conversion]])</f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 s="9">
        <f t="shared" si="42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  <c r="U664">
        <f>YEAR(Tabla2[[#This Row],[Date created conversion]])</f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 s="9">
        <f t="shared" si="42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  <c r="U665">
        <f>YEAR(Tabla2[[#This Row],[Date created conversion]])</f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 s="9">
        <f t="shared" si="42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  <c r="U666">
        <f>YEAR(Tabla2[[#This Row],[Date created conversion]])</f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 s="9">
        <f t="shared" si="42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  <c r="U667">
        <f>YEAR(Tabla2[[#This Row],[Date created conversion]])</f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 s="9">
        <f t="shared" si="42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  <c r="U668">
        <f>YEAR(Tabla2[[#This Row],[Date created conversion]])</f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 s="9">
        <f t="shared" si="42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  <c r="U669">
        <f>YEAR(Tabla2[[#This Row],[Date created conversion]])</f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 s="9">
        <f t="shared" si="42"/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  <c r="U670">
        <f>YEAR(Tabla2[[#This Row],[Date created conversion]])</f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 s="9">
        <f t="shared" si="42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  <c r="U671">
        <f>YEAR(Tabla2[[#This Row],[Date created conversion]])</f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 s="9">
        <f t="shared" si="42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  <c r="U672">
        <f>YEAR(Tabla2[[#This Row],[Date created conversion]])</f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 s="9">
        <f t="shared" si="42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  <c r="U673">
        <f>YEAR(Tabla2[[#This Row],[Date created conversion]])</f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 s="9">
        <f t="shared" si="42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  <c r="U674">
        <f>YEAR(Tabla2[[#This Row],[Date created conversion]])</f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 s="9">
        <f t="shared" si="42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  <c r="U675">
        <f>YEAR(Tabla2[[#This Row],[Date created conversion]])</f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 s="9">
        <f t="shared" si="42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  <c r="U676">
        <f>YEAR(Tabla2[[#This Row],[Date created conversion]])</f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 s="9">
        <f t="shared" si="42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  <c r="U677">
        <f>YEAR(Tabla2[[#This Row],[Date created conversion]])</f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 s="9">
        <f t="shared" si="42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  <c r="U678">
        <f>YEAR(Tabla2[[#This Row],[Date created conversion]])</f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 s="9">
        <f t="shared" si="42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  <c r="U679">
        <f>YEAR(Tabla2[[#This Row],[Date created conversion]])</f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 s="9">
        <f t="shared" si="42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  <c r="U680">
        <f>YEAR(Tabla2[[#This Row],[Date created conversion]])</f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 s="9">
        <f t="shared" si="42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  <c r="U681">
        <f>YEAR(Tabla2[[#This Row],[Date created conversion]])</f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 s="9">
        <f t="shared" si="42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  <c r="U682">
        <f>YEAR(Tabla2[[#This Row],[Date created conversion]])</f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 s="9">
        <f t="shared" si="42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  <c r="U683">
        <f>YEAR(Tabla2[[#This Row],[Date created conversion]])</f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 s="9">
        <f t="shared" si="42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  <c r="U684">
        <f>YEAR(Tabla2[[#This Row],[Date created conversion]])</f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 s="9">
        <f t="shared" si="42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  <c r="U685">
        <f>YEAR(Tabla2[[#This Row],[Date created conversion]])</f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 s="9">
        <f t="shared" si="42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  <c r="U686">
        <f>YEAR(Tabla2[[#This Row],[Date created conversion]])</f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 s="9">
        <f t="shared" si="42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  <c r="U687">
        <f>YEAR(Tabla2[[#This Row],[Date created conversion]])</f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s="9">
        <f t="shared" si="42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  <c r="U688">
        <f>YEAR(Tabla2[[#This Row],[Date created conversion]])</f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 s="9">
        <f t="shared" si="42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  <c r="U689">
        <f>YEAR(Tabla2[[#This Row],[Date created conversion]])</f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 s="9">
        <f t="shared" si="42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  <c r="U690">
        <f>YEAR(Tabla2[[#This Row],[Date created conversion]])</f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 s="9">
        <f t="shared" si="42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  <c r="U691">
        <f>YEAR(Tabla2[[#This Row],[Date created conversion]])</f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 s="9">
        <f t="shared" si="42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  <c r="U692">
        <f>YEAR(Tabla2[[#This Row],[Date created conversion]])</f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 s="9">
        <f t="shared" si="42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  <c r="U693">
        <f>YEAR(Tabla2[[#This Row],[Date created conversion]])</f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 s="9">
        <f t="shared" si="42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  <c r="U694">
        <f>YEAR(Tabla2[[#This Row],[Date created conversion]])</f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 s="9">
        <f t="shared" si="42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  <c r="U695">
        <f>YEAR(Tabla2[[#This Row],[Date created conversion]])</f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 s="9">
        <f t="shared" si="42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  <c r="U696">
        <f>YEAR(Tabla2[[#This Row],[Date created conversion]])</f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 s="9">
        <f t="shared" si="42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  <c r="U697">
        <f>YEAR(Tabla2[[#This Row],[Date created conversion]])</f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 s="9">
        <f t="shared" si="42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  <c r="U698">
        <f>YEAR(Tabla2[[#This Row],[Date created conversion]])</f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 s="9">
        <f t="shared" si="42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  <c r="U699">
        <f>YEAR(Tabla2[[#This Row],[Date created conversion]])</f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 s="9">
        <f t="shared" si="42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  <c r="U700">
        <f>YEAR(Tabla2[[#This Row],[Date created conversion]])</f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 s="9">
        <f t="shared" si="42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  <c r="U701">
        <f>YEAR(Tabla2[[#This Row],[Date created conversion]])</f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 s="9">
        <f t="shared" si="42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  <c r="U702">
        <f>YEAR(Tabla2[[#This Row],[Date created conversion]])</f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 s="9">
        <f t="shared" si="42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  <c r="U703">
        <f>YEAR(Tabla2[[#This Row],[Date created conversion]])</f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 s="9">
        <f t="shared" si="42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  <c r="U704">
        <f>YEAR(Tabla2[[#This Row],[Date created conversion]])</f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 s="9">
        <f t="shared" si="42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  <c r="U705">
        <f>YEAR(Tabla2[[#This Row],[Date created conversion]])</f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 s="9">
        <f t="shared" si="42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  <c r="U706">
        <f>YEAR(Tabla2[[#This Row],[Date created conversion]])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 s="9">
        <f t="shared" ref="P707:P770" si="46">IFERROR(ROUND(E707/L707,2),0)</f>
        <v>195.4</v>
      </c>
      <c r="Q707" s="11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  <c r="U707">
        <f>YEAR(Tabla2[[#This Row],[Date created conversion]])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s="9">
        <f t="shared" si="46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  <c r="U708">
        <f>YEAR(Tabla2[[#This Row],[Date created conversion]])</f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 s="9">
        <f t="shared" si="46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  <c r="U709">
        <f>YEAR(Tabla2[[#This Row],[Date created conversion]])</f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 s="9">
        <f t="shared" si="46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  <c r="U710">
        <f>YEAR(Tabla2[[#This Row],[Date created conversion]])</f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 s="9">
        <f t="shared" si="46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  <c r="U711">
        <f>YEAR(Tabla2[[#This Row],[Date created conversion]])</f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s="9">
        <f t="shared" si="46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  <c r="U712">
        <f>YEAR(Tabla2[[#This Row],[Date created conversion]])</f>
        <v>2014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 s="9">
        <f t="shared" si="46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  <c r="U713">
        <f>YEAR(Tabla2[[#This Row],[Date created conversion]])</f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 s="9">
        <f t="shared" si="46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  <c r="U714">
        <f>YEAR(Tabla2[[#This Row],[Date created conversion]])</f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 s="9">
        <f t="shared" si="46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  <c r="U715">
        <f>YEAR(Tabla2[[#This Row],[Date created conversion]])</f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 s="9">
        <f t="shared" si="46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  <c r="U716">
        <f>YEAR(Tabla2[[#This Row],[Date created conversion]])</f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 s="9">
        <f t="shared" si="46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  <c r="U717">
        <f>YEAR(Tabla2[[#This Row],[Date created conversion]])</f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 s="9">
        <f t="shared" si="46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  <c r="U718">
        <f>YEAR(Tabla2[[#This Row],[Date created conversion]])</f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 s="9">
        <f t="shared" si="46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  <c r="U719">
        <f>YEAR(Tabla2[[#This Row],[Date created conversion]])</f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 s="9">
        <f t="shared" si="46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  <c r="U720">
        <f>YEAR(Tabla2[[#This Row],[Date created conversion]])</f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 s="9">
        <f t="shared" si="46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  <c r="U721">
        <f>YEAR(Tabla2[[#This Row],[Date created conversion]])</f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 s="9">
        <f t="shared" si="46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  <c r="U722">
        <f>YEAR(Tabla2[[#This Row],[Date created conversion]])</f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 s="9">
        <f t="shared" si="46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  <c r="U723">
        <f>YEAR(Tabla2[[#This Row],[Date created conversion]])</f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 s="9">
        <f t="shared" si="46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  <c r="U724">
        <f>YEAR(Tabla2[[#This Row],[Date created conversion]])</f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 s="9">
        <f t="shared" si="46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  <c r="U725">
        <f>YEAR(Tabla2[[#This Row],[Date created conversion]])</f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 s="9">
        <f t="shared" si="46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  <c r="U726">
        <f>YEAR(Tabla2[[#This Row],[Date created conversion]])</f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 s="9">
        <f t="shared" si="46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  <c r="U727">
        <f>YEAR(Tabla2[[#This Row],[Date created conversion]])</f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 s="9">
        <f t="shared" si="46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  <c r="U728">
        <f>YEAR(Tabla2[[#This Row],[Date created conversion]])</f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 s="9">
        <f t="shared" si="46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  <c r="U729">
        <f>YEAR(Tabla2[[#This Row],[Date created conversion]])</f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 s="9">
        <f t="shared" si="46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  <c r="U730">
        <f>YEAR(Tabla2[[#This Row],[Date created conversion]])</f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 s="9">
        <f t="shared" si="46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  <c r="U731">
        <f>YEAR(Tabla2[[#This Row],[Date created conversion]])</f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 s="9">
        <f t="shared" si="46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  <c r="U732">
        <f>YEAR(Tabla2[[#This Row],[Date created conversion]])</f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 s="9">
        <f t="shared" si="46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  <c r="U733">
        <f>YEAR(Tabla2[[#This Row],[Date created conversion]])</f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 s="9">
        <f t="shared" si="46"/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  <c r="U734">
        <f>YEAR(Tabla2[[#This Row],[Date created conversion]])</f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 s="9">
        <f t="shared" si="46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  <c r="U735">
        <f>YEAR(Tabla2[[#This Row],[Date created conversion]])</f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 s="9">
        <f t="shared" si="46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  <c r="U736">
        <f>YEAR(Tabla2[[#This Row],[Date created conversion]])</f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 s="9">
        <f t="shared" si="46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  <c r="U737">
        <f>YEAR(Tabla2[[#This Row],[Date created conversion]])</f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 s="9">
        <f t="shared" si="46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  <c r="U738">
        <f>YEAR(Tabla2[[#This Row],[Date created conversion]])</f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 s="9">
        <f t="shared" si="46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  <c r="U739">
        <f>YEAR(Tabla2[[#This Row],[Date created conversion]])</f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 s="9">
        <f t="shared" si="46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  <c r="U740">
        <f>YEAR(Tabla2[[#This Row],[Date created conversion]])</f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 s="9">
        <f t="shared" si="46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  <c r="U741">
        <f>YEAR(Tabla2[[#This Row],[Date created conversion]])</f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 s="9">
        <f t="shared" si="46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  <c r="U742">
        <f>YEAR(Tabla2[[#This Row],[Date created conversion]])</f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 s="9">
        <f t="shared" si="46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  <c r="U743">
        <f>YEAR(Tabla2[[#This Row],[Date created conversion]])</f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 s="9">
        <f t="shared" si="46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  <c r="U744">
        <f>YEAR(Tabla2[[#This Row],[Date created conversion]])</f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 s="9">
        <f t="shared" si="46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  <c r="U745">
        <f>YEAR(Tabla2[[#This Row],[Date created conversion]])</f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 s="9">
        <f t="shared" si="46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  <c r="U746">
        <f>YEAR(Tabla2[[#This Row],[Date created conversion]])</f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 s="9">
        <f t="shared" si="46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  <c r="U747">
        <f>YEAR(Tabla2[[#This Row],[Date created conversion]])</f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 s="9">
        <f t="shared" si="46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  <c r="U748">
        <f>YEAR(Tabla2[[#This Row],[Date created conversion]])</f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 s="9">
        <f t="shared" si="46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  <c r="U749">
        <f>YEAR(Tabla2[[#This Row],[Date created conversion]])</f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 s="9">
        <f t="shared" si="46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  <c r="U750">
        <f>YEAR(Tabla2[[#This Row],[Date created conversion]])</f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 s="9">
        <f t="shared" si="46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  <c r="U751">
        <f>YEAR(Tabla2[[#This Row],[Date created conversion]])</f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 s="9">
        <f t="shared" si="46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  <c r="U752">
        <f>YEAR(Tabla2[[#This Row],[Date created conversion]])</f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 s="9">
        <f t="shared" si="46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  <c r="U753">
        <f>YEAR(Tabla2[[#This Row],[Date created conversion]])</f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 s="9">
        <f t="shared" si="46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  <c r="U754">
        <f>YEAR(Tabla2[[#This Row],[Date created conversion]])</f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 s="9">
        <f t="shared" si="46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  <c r="U755">
        <f>YEAR(Tabla2[[#This Row],[Date created conversion]])</f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 s="9">
        <f t="shared" si="46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  <c r="U756">
        <f>YEAR(Tabla2[[#This Row],[Date created conversion]])</f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 s="9">
        <f t="shared" si="46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  <c r="U757">
        <f>YEAR(Tabla2[[#This Row],[Date created conversion]])</f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 s="9">
        <f t="shared" si="46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  <c r="U758">
        <f>YEAR(Tabla2[[#This Row],[Date created conversion]])</f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 s="9">
        <f t="shared" si="46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  <c r="U759">
        <f>YEAR(Tabla2[[#This Row],[Date created conversion]])</f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 s="9">
        <f t="shared" si="46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  <c r="U760">
        <f>YEAR(Tabla2[[#This Row],[Date created conversion]])</f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 s="9">
        <f t="shared" si="46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  <c r="U761">
        <f>YEAR(Tabla2[[#This Row],[Date created conversion]])</f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s="9">
        <f t="shared" si="46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  <c r="U762">
        <f>YEAR(Tabla2[[#This Row],[Date created conversion]])</f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 s="9">
        <f t="shared" si="46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  <c r="U763">
        <f>YEAR(Tabla2[[#This Row],[Date created conversion]])</f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s="9">
        <f t="shared" si="46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  <c r="U764">
        <f>YEAR(Tabla2[[#This Row],[Date created conversion]])</f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 s="9">
        <f t="shared" si="46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  <c r="U765">
        <f>YEAR(Tabla2[[#This Row],[Date created conversion]])</f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s="9">
        <f t="shared" si="46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  <c r="U766">
        <f>YEAR(Tabla2[[#This Row],[Date created conversion]])</f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 s="9">
        <f t="shared" si="46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  <c r="U767">
        <f>YEAR(Tabla2[[#This Row],[Date created conversion]])</f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s="9">
        <f t="shared" si="46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  <c r="U768">
        <f>YEAR(Tabla2[[#This Row],[Date created conversion]])</f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 s="9">
        <f t="shared" si="46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  <c r="U769">
        <f>YEAR(Tabla2[[#This Row],[Date created conversion]])</f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s="9">
        <f t="shared" si="46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  <c r="U770">
        <f>YEAR(Tabla2[[#This Row],[Date created conversion]])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 s="9">
        <f t="shared" ref="P771:P834" si="50">IFERROR(ROUND(E771/L771,2),0)</f>
        <v>31.85</v>
      </c>
      <c r="Q771" s="11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  <c r="U771">
        <f>YEAR(Tabla2[[#This Row],[Date created conversion]])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s="9">
        <f t="shared" si="50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  <c r="U772">
        <f>YEAR(Tabla2[[#This Row],[Date created conversion]])</f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 s="9">
        <f t="shared" si="50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  <c r="U773">
        <f>YEAR(Tabla2[[#This Row],[Date created conversion]])</f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 s="9">
        <f t="shared" si="50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  <c r="U774">
        <f>YEAR(Tabla2[[#This Row],[Date created conversion]])</f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 s="9">
        <f t="shared" si="50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  <c r="U775">
        <f>YEAR(Tabla2[[#This Row],[Date created conversion]])</f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 s="9">
        <f t="shared" si="50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  <c r="U776">
        <f>YEAR(Tabla2[[#This Row],[Date created conversion]])</f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 s="9">
        <f t="shared" si="50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  <c r="U777">
        <f>YEAR(Tabla2[[#This Row],[Date created conversion]])</f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 s="9">
        <f t="shared" si="50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  <c r="U778">
        <f>YEAR(Tabla2[[#This Row],[Date created conversion]])</f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 s="9">
        <f t="shared" si="50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  <c r="U779">
        <f>YEAR(Tabla2[[#This Row],[Date created conversion]])</f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 s="9">
        <f t="shared" si="50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  <c r="U780">
        <f>YEAR(Tabla2[[#This Row],[Date created conversion]])</f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 s="9">
        <f t="shared" si="50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  <c r="U781">
        <f>YEAR(Tabla2[[#This Row],[Date created conversion]])</f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 s="9">
        <f t="shared" si="50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  <c r="U782">
        <f>YEAR(Tabla2[[#This Row],[Date created conversion]])</f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 s="9">
        <f t="shared" si="50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  <c r="U783">
        <f>YEAR(Tabla2[[#This Row],[Date created conversion]])</f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 s="9">
        <f t="shared" si="50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  <c r="U784">
        <f>YEAR(Tabla2[[#This Row],[Date created conversion]])</f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 s="9">
        <f t="shared" si="50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  <c r="U785">
        <f>YEAR(Tabla2[[#This Row],[Date created conversion]])</f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 s="9">
        <f t="shared" si="50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  <c r="U786">
        <f>YEAR(Tabla2[[#This Row],[Date created conversion]])</f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 s="9">
        <f t="shared" si="50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  <c r="U787">
        <f>YEAR(Tabla2[[#This Row],[Date created conversion]])</f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 s="9">
        <f t="shared" si="50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  <c r="U788">
        <f>YEAR(Tabla2[[#This Row],[Date created conversion]])</f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 s="9">
        <f t="shared" si="50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  <c r="U789">
        <f>YEAR(Tabla2[[#This Row],[Date created conversion]])</f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 s="9">
        <f t="shared" si="50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  <c r="U790">
        <f>YEAR(Tabla2[[#This Row],[Date created conversion]])</f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 s="9">
        <f t="shared" si="50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  <c r="U791">
        <f>YEAR(Tabla2[[#This Row],[Date created conversion]])</f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 s="9">
        <f t="shared" si="50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  <c r="U792">
        <f>YEAR(Tabla2[[#This Row],[Date created conversion]])</f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 s="9">
        <f t="shared" si="50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  <c r="U793">
        <f>YEAR(Tabla2[[#This Row],[Date created conversion]])</f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 s="9">
        <f t="shared" si="50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  <c r="U794">
        <f>YEAR(Tabla2[[#This Row],[Date created conversion]])</f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 s="9">
        <f t="shared" si="50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  <c r="U795">
        <f>YEAR(Tabla2[[#This Row],[Date created conversion]])</f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 s="9">
        <f t="shared" si="50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  <c r="U796">
        <f>YEAR(Tabla2[[#This Row],[Date created conversion]])</f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 s="9">
        <f t="shared" si="50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  <c r="U797">
        <f>YEAR(Tabla2[[#This Row],[Date created conversion]])</f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 s="9">
        <f t="shared" si="50"/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  <c r="U798">
        <f>YEAR(Tabla2[[#This Row],[Date created conversion]])</f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 s="9">
        <f t="shared" si="50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  <c r="U799">
        <f>YEAR(Tabla2[[#This Row],[Date created conversion]])</f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 s="9">
        <f t="shared" si="50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  <c r="U800">
        <f>YEAR(Tabla2[[#This Row],[Date created conversion]])</f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 s="9">
        <f t="shared" si="50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  <c r="U801">
        <f>YEAR(Tabla2[[#This Row],[Date created conversion]])</f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 s="9">
        <f t="shared" si="50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  <c r="U802">
        <f>YEAR(Tabla2[[#This Row],[Date created conversion]])</f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 s="9">
        <f t="shared" si="50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  <c r="U803">
        <f>YEAR(Tabla2[[#This Row],[Date created conversion]])</f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 s="9">
        <f t="shared" si="50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  <c r="U804">
        <f>YEAR(Tabla2[[#This Row],[Date created conversion]])</f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 s="9">
        <f t="shared" si="50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  <c r="U805">
        <f>YEAR(Tabla2[[#This Row],[Date created conversion]])</f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 s="9">
        <f t="shared" si="50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  <c r="U806">
        <f>YEAR(Tabla2[[#This Row],[Date created conversion]])</f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 s="9">
        <f t="shared" si="50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  <c r="U807">
        <f>YEAR(Tabla2[[#This Row],[Date created conversion]])</f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 s="9">
        <f t="shared" si="50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  <c r="U808">
        <f>YEAR(Tabla2[[#This Row],[Date created conversion]])</f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 s="9">
        <f t="shared" si="50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  <c r="U809">
        <f>YEAR(Tabla2[[#This Row],[Date created conversion]])</f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 s="9">
        <f t="shared" si="50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  <c r="U810">
        <f>YEAR(Tabla2[[#This Row],[Date created conversion]])</f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 s="9">
        <f t="shared" si="50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  <c r="U811">
        <f>YEAR(Tabla2[[#This Row],[Date created conversion]])</f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 s="9">
        <f t="shared" si="50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  <c r="U812">
        <f>YEAR(Tabla2[[#This Row],[Date created conversion]])</f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 s="9">
        <f t="shared" si="50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  <c r="U813">
        <f>YEAR(Tabla2[[#This Row],[Date created conversion]])</f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 s="9">
        <f t="shared" si="50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  <c r="U814">
        <f>YEAR(Tabla2[[#This Row],[Date created conversion]])</f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 s="9">
        <f t="shared" si="50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  <c r="U815">
        <f>YEAR(Tabla2[[#This Row],[Date created conversion]])</f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 s="9">
        <f t="shared" si="50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  <c r="U816">
        <f>YEAR(Tabla2[[#This Row],[Date created conversion]])</f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 s="9">
        <f t="shared" si="50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  <c r="U817">
        <f>YEAR(Tabla2[[#This Row],[Date created conversion]])</f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 s="9">
        <f t="shared" si="50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  <c r="U818">
        <f>YEAR(Tabla2[[#This Row],[Date created conversion]])</f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 s="9">
        <f t="shared" si="50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  <c r="U819">
        <f>YEAR(Tabla2[[#This Row],[Date created conversion]])</f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 s="9">
        <f t="shared" si="50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  <c r="U820">
        <f>YEAR(Tabla2[[#This Row],[Date created conversion]])</f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 s="9">
        <f t="shared" si="50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  <c r="U821">
        <f>YEAR(Tabla2[[#This Row],[Date created conversion]])</f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 s="9">
        <f t="shared" si="50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  <c r="U822">
        <f>YEAR(Tabla2[[#This Row],[Date created conversion]])</f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 s="9">
        <f t="shared" si="50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  <c r="U823">
        <f>YEAR(Tabla2[[#This Row],[Date created conversion]])</f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 s="9">
        <f t="shared" si="50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  <c r="U824">
        <f>YEAR(Tabla2[[#This Row],[Date created conversion]])</f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 s="9">
        <f t="shared" si="50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  <c r="U825">
        <f>YEAR(Tabla2[[#This Row],[Date created conversion]])</f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 s="9">
        <f t="shared" si="50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  <c r="U826">
        <f>YEAR(Tabla2[[#This Row],[Date created conversion]])</f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 s="9">
        <f t="shared" si="50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  <c r="U827">
        <f>YEAR(Tabla2[[#This Row],[Date created conversion]])</f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 s="9">
        <f t="shared" si="50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  <c r="U828">
        <f>YEAR(Tabla2[[#This Row],[Date created conversion]])</f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 s="9">
        <f t="shared" si="50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  <c r="U829">
        <f>YEAR(Tabla2[[#This Row],[Date created conversion]])</f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 s="9">
        <f t="shared" si="50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  <c r="U830">
        <f>YEAR(Tabla2[[#This Row],[Date created conversion]])</f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 s="9">
        <f t="shared" si="50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  <c r="U831">
        <f>YEAR(Tabla2[[#This Row],[Date created conversion]])</f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 s="9">
        <f t="shared" si="50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  <c r="U832">
        <f>YEAR(Tabla2[[#This Row],[Date created conversion]])</f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 s="9">
        <f t="shared" si="50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  <c r="U833">
        <f>YEAR(Tabla2[[#This Row],[Date created conversion]])</f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 s="9">
        <f t="shared" si="50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  <c r="U834">
        <f>YEAR(Tabla2[[#This Row],[Date created conversion]])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 s="9">
        <f t="shared" ref="P835:P898" si="54">IFERROR(ROUND(E835/L835,2),0)</f>
        <v>148.78</v>
      </c>
      <c r="Q835" s="11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  <c r="U835">
        <f>YEAR(Tabla2[[#This Row],[Date created conversion]])</f>
        <v>2014</v>
      </c>
    </row>
    <row r="836" spans="1:21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 s="9">
        <f t="shared" si="54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  <c r="U836">
        <f>YEAR(Tabla2[[#This Row],[Date created conversion]])</f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 s="9">
        <f t="shared" si="54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  <c r="U837">
        <f>YEAR(Tabla2[[#This Row],[Date created conversion]])</f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 s="9">
        <f t="shared" si="54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  <c r="U838">
        <f>YEAR(Tabla2[[#This Row],[Date created conversion]])</f>
        <v>2013</v>
      </c>
    </row>
    <row r="839" spans="1:21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 s="9">
        <f t="shared" si="54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  <c r="U839">
        <f>YEAR(Tabla2[[#This Row],[Date created conversion]])</f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 s="9">
        <f t="shared" si="54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  <c r="U840">
        <f>YEAR(Tabla2[[#This Row],[Date created conversion]])</f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 s="9">
        <f t="shared" si="54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  <c r="U841">
        <f>YEAR(Tabla2[[#This Row],[Date created conversion]])</f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 s="9">
        <f t="shared" si="54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  <c r="U842">
        <f>YEAR(Tabla2[[#This Row],[Date created conversion]])</f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 s="9">
        <f t="shared" si="54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  <c r="U843">
        <f>YEAR(Tabla2[[#This Row],[Date created conversion]])</f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 s="9">
        <f t="shared" si="54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  <c r="U844">
        <f>YEAR(Tabla2[[#This Row],[Date created conversion]])</f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 s="9">
        <f t="shared" si="54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  <c r="U845">
        <f>YEAR(Tabla2[[#This Row],[Date created conversion]])</f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 s="9">
        <f t="shared" si="54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  <c r="U846">
        <f>YEAR(Tabla2[[#This Row],[Date created conversion]])</f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 s="9">
        <f t="shared" si="54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  <c r="U847">
        <f>YEAR(Tabla2[[#This Row],[Date created conversion]])</f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 s="9">
        <f t="shared" si="54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  <c r="U848">
        <f>YEAR(Tabla2[[#This Row],[Date created conversion]])</f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 s="9">
        <f t="shared" si="54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  <c r="U849">
        <f>YEAR(Tabla2[[#This Row],[Date created conversion]])</f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 s="9">
        <f t="shared" si="54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  <c r="U850">
        <f>YEAR(Tabla2[[#This Row],[Date created conversion]])</f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 s="9">
        <f t="shared" si="54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  <c r="U851">
        <f>YEAR(Tabla2[[#This Row],[Date created conversion]])</f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 s="9">
        <f t="shared" si="54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  <c r="U852">
        <f>YEAR(Tabla2[[#This Row],[Date created conversion]])</f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 s="9">
        <f t="shared" si="54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  <c r="U853">
        <f>YEAR(Tabla2[[#This Row],[Date created conversion]])</f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 s="9">
        <f t="shared" si="54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  <c r="U854">
        <f>YEAR(Tabla2[[#This Row],[Date created conversion]])</f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 s="9">
        <f t="shared" si="54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  <c r="U855">
        <f>YEAR(Tabla2[[#This Row],[Date created conversion]])</f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 s="9">
        <f t="shared" si="54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  <c r="U856">
        <f>YEAR(Tabla2[[#This Row],[Date created conversion]])</f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 s="9">
        <f t="shared" si="54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  <c r="U857">
        <f>YEAR(Tabla2[[#This Row],[Date created conversion]])</f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 s="9">
        <f t="shared" si="54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  <c r="U858">
        <f>YEAR(Tabla2[[#This Row],[Date created conversion]])</f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 s="9">
        <f t="shared" si="54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  <c r="U859">
        <f>YEAR(Tabla2[[#This Row],[Date created conversion]])</f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 s="9">
        <f t="shared" si="54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  <c r="U860">
        <f>YEAR(Tabla2[[#This Row],[Date created conversion]])</f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 s="9">
        <f t="shared" si="54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  <c r="U861">
        <f>YEAR(Tabla2[[#This Row],[Date created conversion]])</f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 s="9">
        <f t="shared" si="54"/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  <c r="U862">
        <f>YEAR(Tabla2[[#This Row],[Date created conversion]])</f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 s="9">
        <f t="shared" si="54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  <c r="U863">
        <f>YEAR(Tabla2[[#This Row],[Date created conversion]])</f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 s="9">
        <f t="shared" si="54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  <c r="U864">
        <f>YEAR(Tabla2[[#This Row],[Date created conversion]])</f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 s="9">
        <f t="shared" si="54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  <c r="U865">
        <f>YEAR(Tabla2[[#This Row],[Date created conversion]])</f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 s="9">
        <f t="shared" si="54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  <c r="U866">
        <f>YEAR(Tabla2[[#This Row],[Date created conversion]])</f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 s="9">
        <f t="shared" si="54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  <c r="U867">
        <f>YEAR(Tabla2[[#This Row],[Date created conversion]])</f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 s="9">
        <f t="shared" si="54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  <c r="U868">
        <f>YEAR(Tabla2[[#This Row],[Date created conversion]])</f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 s="9">
        <f t="shared" si="54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  <c r="U869">
        <f>YEAR(Tabla2[[#This Row],[Date created conversion]])</f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 s="9">
        <f t="shared" si="54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  <c r="U870">
        <f>YEAR(Tabla2[[#This Row],[Date created conversion]])</f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 s="9">
        <f t="shared" si="54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  <c r="U871">
        <f>YEAR(Tabla2[[#This Row],[Date created conversion]])</f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 s="9">
        <f t="shared" si="54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  <c r="U872">
        <f>YEAR(Tabla2[[#This Row],[Date created conversion]])</f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 s="9">
        <f t="shared" si="54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  <c r="U873">
        <f>YEAR(Tabla2[[#This Row],[Date created conversion]])</f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 s="9">
        <f t="shared" si="54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  <c r="U874">
        <f>YEAR(Tabla2[[#This Row],[Date created conversion]])</f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 s="9">
        <f t="shared" si="54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  <c r="U875">
        <f>YEAR(Tabla2[[#This Row],[Date created conversion]])</f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 s="9">
        <f t="shared" si="54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  <c r="U876">
        <f>YEAR(Tabla2[[#This Row],[Date created conversion]])</f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s="9">
        <f t="shared" si="54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  <c r="U877">
        <f>YEAR(Tabla2[[#This Row],[Date created conversion]])</f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 s="9">
        <f t="shared" si="54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  <c r="U878">
        <f>YEAR(Tabla2[[#This Row],[Date created conversion]])</f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 s="9">
        <f t="shared" si="54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  <c r="U879">
        <f>YEAR(Tabla2[[#This Row],[Date created conversion]])</f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 s="9">
        <f t="shared" si="54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  <c r="U880">
        <f>YEAR(Tabla2[[#This Row],[Date created conversion]])</f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 s="9">
        <f t="shared" si="54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  <c r="U881">
        <f>YEAR(Tabla2[[#This Row],[Date created conversion]])</f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 s="9">
        <f t="shared" si="54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  <c r="U882">
        <f>YEAR(Tabla2[[#This Row],[Date created conversion]])</f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 s="9">
        <f t="shared" si="54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  <c r="U883">
        <f>YEAR(Tabla2[[#This Row],[Date created conversion]])</f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 s="9">
        <f t="shared" si="54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  <c r="U884">
        <f>YEAR(Tabla2[[#This Row],[Date created conversion]])</f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 s="9">
        <f t="shared" si="54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  <c r="U885">
        <f>YEAR(Tabla2[[#This Row],[Date created conversion]])</f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 s="9">
        <f t="shared" si="54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  <c r="U886">
        <f>YEAR(Tabla2[[#This Row],[Date created conversion]])</f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 s="9">
        <f t="shared" si="54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  <c r="U887">
        <f>YEAR(Tabla2[[#This Row],[Date created conversion]])</f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 s="9">
        <f t="shared" si="54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  <c r="U888">
        <f>YEAR(Tabla2[[#This Row],[Date created conversion]])</f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s="9">
        <f t="shared" si="54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  <c r="U889">
        <f>YEAR(Tabla2[[#This Row],[Date created conversion]])</f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 s="9">
        <f t="shared" si="54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  <c r="U890">
        <f>YEAR(Tabla2[[#This Row],[Date created conversion]])</f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 s="9">
        <f t="shared" si="54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  <c r="U891">
        <f>YEAR(Tabla2[[#This Row],[Date created conversion]])</f>
        <v>2014</v>
      </c>
    </row>
    <row r="892" spans="1:21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 s="9">
        <f t="shared" si="54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  <c r="U892">
        <f>YEAR(Tabla2[[#This Row],[Date created conversion]])</f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 s="9">
        <f t="shared" si="54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  <c r="U893">
        <f>YEAR(Tabla2[[#This Row],[Date created conversion]])</f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 s="9">
        <f t="shared" si="54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  <c r="U894">
        <f>YEAR(Tabla2[[#This Row],[Date created conversion]])</f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 s="9">
        <f t="shared" si="54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  <c r="U895">
        <f>YEAR(Tabla2[[#This Row],[Date created conversion]])</f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 s="9">
        <f t="shared" si="54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  <c r="U896">
        <f>YEAR(Tabla2[[#This Row],[Date created conversion]])</f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 s="9">
        <f t="shared" si="54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  <c r="U897">
        <f>YEAR(Tabla2[[#This Row],[Date created conversion]])</f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 s="9">
        <f t="shared" si="54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  <c r="U898">
        <f>YEAR(Tabla2[[#This Row],[Date created conversion]])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 s="9">
        <f t="shared" ref="P899:P962" si="58">IFERROR(ROUND(E899/L899,2),0)</f>
        <v>0</v>
      </c>
      <c r="Q899" s="11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  <c r="U899">
        <f>YEAR(Tabla2[[#This Row],[Date created conversion]])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 s="9">
        <f t="shared" si="58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  <c r="U900">
        <f>YEAR(Tabla2[[#This Row],[Date created conversion]])</f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 s="9">
        <f t="shared" si="58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  <c r="U901">
        <f>YEAR(Tabla2[[#This Row],[Date created conversion]])</f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 s="9">
        <f t="shared" si="58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  <c r="U902">
        <f>YEAR(Tabla2[[#This Row],[Date created conversion]])</f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s="9">
        <f t="shared" si="58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  <c r="U903">
        <f>YEAR(Tabla2[[#This Row],[Date created conversion]])</f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 s="9">
        <f t="shared" si="58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  <c r="U904">
        <f>YEAR(Tabla2[[#This Row],[Date created conversion]])</f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 s="9">
        <f t="shared" si="58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  <c r="U905">
        <f>YEAR(Tabla2[[#This Row],[Date created conversion]])</f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 s="9">
        <f t="shared" si="58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  <c r="U906">
        <f>YEAR(Tabla2[[#This Row],[Date created conversion]])</f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 s="9">
        <f t="shared" si="58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  <c r="U907">
        <f>YEAR(Tabla2[[#This Row],[Date created conversion]])</f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s="9">
        <f t="shared" si="58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  <c r="U908">
        <f>YEAR(Tabla2[[#This Row],[Date created conversion]])</f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s="9">
        <f t="shared" si="58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  <c r="U909">
        <f>YEAR(Tabla2[[#This Row],[Date created conversion]])</f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s="9">
        <f t="shared" si="58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  <c r="U910">
        <f>YEAR(Tabla2[[#This Row],[Date created conversion]])</f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 s="9">
        <f t="shared" si="58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  <c r="U911">
        <f>YEAR(Tabla2[[#This Row],[Date created conversion]])</f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 s="9">
        <f t="shared" si="58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  <c r="U912">
        <f>YEAR(Tabla2[[#This Row],[Date created conversion]])</f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s="9">
        <f t="shared" si="58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  <c r="U913">
        <f>YEAR(Tabla2[[#This Row],[Date created conversion]])</f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 s="9">
        <f t="shared" si="58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  <c r="U914">
        <f>YEAR(Tabla2[[#This Row],[Date created conversion]])</f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 s="9">
        <f t="shared" si="58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  <c r="U915">
        <f>YEAR(Tabla2[[#This Row],[Date created conversion]])</f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s="9">
        <f t="shared" si="58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  <c r="U916">
        <f>YEAR(Tabla2[[#This Row],[Date created conversion]])</f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 s="9">
        <f t="shared" si="58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  <c r="U917">
        <f>YEAR(Tabla2[[#This Row],[Date created conversion]])</f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s="9">
        <f t="shared" si="58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  <c r="U918">
        <f>YEAR(Tabla2[[#This Row],[Date created conversion]])</f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 s="9">
        <f t="shared" si="58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  <c r="U919">
        <f>YEAR(Tabla2[[#This Row],[Date created conversion]])</f>
        <v>2014</v>
      </c>
    </row>
    <row r="920" spans="1:21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 s="9">
        <f t="shared" si="58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  <c r="U920">
        <f>YEAR(Tabla2[[#This Row],[Date created conversion]])</f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 s="9">
        <f t="shared" si="58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  <c r="U921">
        <f>YEAR(Tabla2[[#This Row],[Date created conversion]])</f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s="9">
        <f t="shared" si="58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  <c r="U922">
        <f>YEAR(Tabla2[[#This Row],[Date created conversion]])</f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 s="9">
        <f t="shared" si="58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  <c r="U923">
        <f>YEAR(Tabla2[[#This Row],[Date created conversion]])</f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 s="9">
        <f t="shared" si="58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  <c r="U924">
        <f>YEAR(Tabla2[[#This Row],[Date created conversion]])</f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 s="9">
        <f t="shared" si="58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  <c r="U925">
        <f>YEAR(Tabla2[[#This Row],[Date created conversion]])</f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 s="9">
        <f t="shared" si="58"/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  <c r="U926">
        <f>YEAR(Tabla2[[#This Row],[Date created conversion]])</f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 s="9">
        <f t="shared" si="58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  <c r="U927">
        <f>YEAR(Tabla2[[#This Row],[Date created conversion]])</f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s="9">
        <f t="shared" si="58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  <c r="U928">
        <f>YEAR(Tabla2[[#This Row],[Date created conversion]])</f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s="9">
        <f t="shared" si="58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  <c r="U929">
        <f>YEAR(Tabla2[[#This Row],[Date created conversion]])</f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 s="9">
        <f t="shared" si="58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  <c r="U930">
        <f>YEAR(Tabla2[[#This Row],[Date created conversion]])</f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s="9">
        <f t="shared" si="58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  <c r="U931">
        <f>YEAR(Tabla2[[#This Row],[Date created conversion]])</f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 s="9">
        <f t="shared" si="58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  <c r="U932">
        <f>YEAR(Tabla2[[#This Row],[Date created conversion]])</f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 s="9">
        <f t="shared" si="58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  <c r="U933">
        <f>YEAR(Tabla2[[#This Row],[Date created conversion]])</f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 s="9">
        <f t="shared" si="58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  <c r="U934">
        <f>YEAR(Tabla2[[#This Row],[Date created conversion]])</f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 s="9">
        <f t="shared" si="58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  <c r="U935">
        <f>YEAR(Tabla2[[#This Row],[Date created conversion]])</f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 s="9">
        <f t="shared" si="58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  <c r="U936">
        <f>YEAR(Tabla2[[#This Row],[Date created conversion]])</f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 s="9">
        <f t="shared" si="58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  <c r="U937">
        <f>YEAR(Tabla2[[#This Row],[Date created conversion]])</f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s="9">
        <f t="shared" si="58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  <c r="U938">
        <f>YEAR(Tabla2[[#This Row],[Date created conversion]])</f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 s="9">
        <f t="shared" si="58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  <c r="U939">
        <f>YEAR(Tabla2[[#This Row],[Date created conversion]])</f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 s="9">
        <f t="shared" si="58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  <c r="U940">
        <f>YEAR(Tabla2[[#This Row],[Date created conversion]])</f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 s="9">
        <f t="shared" si="58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  <c r="U941">
        <f>YEAR(Tabla2[[#This Row],[Date created conversion]])</f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 s="9">
        <f t="shared" si="58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  <c r="U942">
        <f>YEAR(Tabla2[[#This Row],[Date created conversion]])</f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 s="9">
        <f t="shared" si="58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  <c r="U943">
        <f>YEAR(Tabla2[[#This Row],[Date created conversion]])</f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 s="9">
        <f t="shared" si="58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  <c r="U944">
        <f>YEAR(Tabla2[[#This Row],[Date created conversion]])</f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 s="9">
        <f t="shared" si="58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  <c r="U945">
        <f>YEAR(Tabla2[[#This Row],[Date created conversion]])</f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 s="9">
        <f t="shared" si="58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  <c r="U946">
        <f>YEAR(Tabla2[[#This Row],[Date created conversion]])</f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 s="9">
        <f t="shared" si="58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  <c r="U947">
        <f>YEAR(Tabla2[[#This Row],[Date created conversion]])</f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 s="9">
        <f t="shared" si="58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  <c r="U948">
        <f>YEAR(Tabla2[[#This Row],[Date created conversion]])</f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s="9">
        <f t="shared" si="58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  <c r="U949">
        <f>YEAR(Tabla2[[#This Row],[Date created conversion]])</f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 s="9">
        <f t="shared" si="58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  <c r="U950">
        <f>YEAR(Tabla2[[#This Row],[Date created conversion]])</f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 s="9">
        <f t="shared" si="58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  <c r="U951">
        <f>YEAR(Tabla2[[#This Row],[Date created conversion]])</f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 s="9">
        <f t="shared" si="58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  <c r="U952">
        <f>YEAR(Tabla2[[#This Row],[Date created conversion]])</f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 s="9">
        <f t="shared" si="58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  <c r="U953">
        <f>YEAR(Tabla2[[#This Row],[Date created conversion]])</f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 s="9">
        <f t="shared" si="58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  <c r="U954">
        <f>YEAR(Tabla2[[#This Row],[Date created conversion]])</f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 s="9">
        <f t="shared" si="58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  <c r="U955">
        <f>YEAR(Tabla2[[#This Row],[Date created conversion]])</f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 s="9">
        <f t="shared" si="58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  <c r="U956">
        <f>YEAR(Tabla2[[#This Row],[Date created conversion]])</f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 s="9">
        <f t="shared" si="58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  <c r="U957">
        <f>YEAR(Tabla2[[#This Row],[Date created conversion]])</f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 s="9">
        <f t="shared" si="58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  <c r="U958">
        <f>YEAR(Tabla2[[#This Row],[Date created conversion]])</f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 s="9">
        <f t="shared" si="58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  <c r="U959">
        <f>YEAR(Tabla2[[#This Row],[Date created conversion]])</f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 s="9">
        <f t="shared" si="58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  <c r="U960">
        <f>YEAR(Tabla2[[#This Row],[Date created conversion]])</f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 s="9">
        <f t="shared" si="58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  <c r="U961">
        <f>YEAR(Tabla2[[#This Row],[Date created conversion]])</f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 s="9">
        <f t="shared" si="58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  <c r="U962">
        <f>YEAR(Tabla2[[#This Row],[Date created conversion]])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 s="9">
        <f t="shared" ref="P963:P1026" si="62">IFERROR(ROUND(E963/L963,2),0)</f>
        <v>364.35</v>
      </c>
      <c r="Q963" s="11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  <c r="U963">
        <f>YEAR(Tabla2[[#This Row],[Date created conversion]])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 s="9">
        <f t="shared" si="62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  <c r="U964">
        <f>YEAR(Tabla2[[#This Row],[Date created conversion]])</f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 s="9">
        <f t="shared" si="62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  <c r="U965">
        <f>YEAR(Tabla2[[#This Row],[Date created conversion]])</f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 s="9">
        <f t="shared" si="62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  <c r="U966">
        <f>YEAR(Tabla2[[#This Row],[Date created conversion]])</f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 s="9">
        <f t="shared" si="62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  <c r="U967">
        <f>YEAR(Tabla2[[#This Row],[Date created conversion]])</f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 s="9">
        <f t="shared" si="62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  <c r="U968">
        <f>YEAR(Tabla2[[#This Row],[Date created conversion]])</f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 s="9">
        <f t="shared" si="62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  <c r="U969">
        <f>YEAR(Tabla2[[#This Row],[Date created conversion]])</f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 s="9">
        <f t="shared" si="62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  <c r="U970">
        <f>YEAR(Tabla2[[#This Row],[Date created conversion]])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 s="9">
        <f t="shared" si="62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  <c r="U971">
        <f>YEAR(Tabla2[[#This Row],[Date created conversion]])</f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 s="9">
        <f t="shared" si="62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  <c r="U972">
        <f>YEAR(Tabla2[[#This Row],[Date created conversion]])</f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 s="9">
        <f t="shared" si="62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  <c r="U973">
        <f>YEAR(Tabla2[[#This Row],[Date created conversion]])</f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 s="9">
        <f t="shared" si="62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  <c r="U974">
        <f>YEAR(Tabla2[[#This Row],[Date created conversion]])</f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 s="9">
        <f t="shared" si="62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  <c r="U975">
        <f>YEAR(Tabla2[[#This Row],[Date created conversion]])</f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 s="9">
        <f t="shared" si="62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  <c r="U976">
        <f>YEAR(Tabla2[[#This Row],[Date created conversion]])</f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 s="9">
        <f t="shared" si="62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  <c r="U977">
        <f>YEAR(Tabla2[[#This Row],[Date created conversion]])</f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 s="9">
        <f t="shared" si="62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  <c r="U978">
        <f>YEAR(Tabla2[[#This Row],[Date created conversion]])</f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 s="9">
        <f t="shared" si="62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  <c r="U979">
        <f>YEAR(Tabla2[[#This Row],[Date created conversion]])</f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 s="9">
        <f t="shared" si="62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  <c r="U980">
        <f>YEAR(Tabla2[[#This Row],[Date created conversion]])</f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 s="9">
        <f t="shared" si="62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  <c r="U981">
        <f>YEAR(Tabla2[[#This Row],[Date created conversion]])</f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 s="9">
        <f t="shared" si="62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  <c r="U982">
        <f>YEAR(Tabla2[[#This Row],[Date created conversion]])</f>
        <v>2014</v>
      </c>
    </row>
    <row r="983" spans="1:21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 s="9">
        <f t="shared" si="62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  <c r="U983">
        <f>YEAR(Tabla2[[#This Row],[Date created conversion]])</f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 s="9">
        <f t="shared" si="62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  <c r="U984">
        <f>YEAR(Tabla2[[#This Row],[Date created conversion]])</f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 s="9">
        <f t="shared" si="62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  <c r="U985">
        <f>YEAR(Tabla2[[#This Row],[Date created conversion]])</f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 s="9">
        <f t="shared" si="62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  <c r="U986">
        <f>YEAR(Tabla2[[#This Row],[Date created conversion]])</f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 s="9">
        <f t="shared" si="62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  <c r="U987">
        <f>YEAR(Tabla2[[#This Row],[Date created conversion]])</f>
        <v>2015</v>
      </c>
    </row>
    <row r="988" spans="1:21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 s="9">
        <f t="shared" si="62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  <c r="U988">
        <f>YEAR(Tabla2[[#This Row],[Date created conversion]])</f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 s="9">
        <f t="shared" si="62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  <c r="U989">
        <f>YEAR(Tabla2[[#This Row],[Date created conversion]])</f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s="9">
        <f t="shared" si="62"/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  <c r="U990">
        <f>YEAR(Tabla2[[#This Row],[Date created conversion]])</f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 s="9">
        <f t="shared" si="62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  <c r="U991">
        <f>YEAR(Tabla2[[#This Row],[Date created conversion]])</f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 s="9">
        <f t="shared" si="62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  <c r="U992">
        <f>YEAR(Tabla2[[#This Row],[Date created conversion]])</f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 s="9">
        <f t="shared" si="62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  <c r="U993">
        <f>YEAR(Tabla2[[#This Row],[Date created conversion]])</f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 s="9">
        <f t="shared" si="62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  <c r="U994">
        <f>YEAR(Tabla2[[#This Row],[Date created conversion]])</f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 s="9">
        <f t="shared" si="62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  <c r="U995">
        <f>YEAR(Tabla2[[#This Row],[Date created conversion]])</f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 s="9">
        <f t="shared" si="62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  <c r="U996">
        <f>YEAR(Tabla2[[#This Row],[Date created conversion]])</f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 s="9">
        <f t="shared" si="62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  <c r="U997">
        <f>YEAR(Tabla2[[#This Row],[Date created conversion]])</f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 s="9">
        <f t="shared" si="62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  <c r="U998">
        <f>YEAR(Tabla2[[#This Row],[Date created conversion]])</f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 s="9">
        <f t="shared" si="62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  <c r="U999">
        <f>YEAR(Tabla2[[#This Row],[Date created conversion]])</f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 s="9">
        <f t="shared" si="62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  <c r="U1000">
        <f>YEAR(Tabla2[[#This Row],[Date created conversion]])</f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 s="9">
        <f t="shared" si="62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  <c r="U1001">
        <f>YEAR(Tabla2[[#This Row],[Date created conversion]])</f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 s="9">
        <f t="shared" si="62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  <c r="U1002">
        <f>YEAR(Tabla2[[#This Row],[Date created conversion]])</f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 s="9">
        <f t="shared" si="62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  <c r="U1003">
        <f>YEAR(Tabla2[[#This Row],[Date created conversion]])</f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 s="9">
        <f t="shared" si="62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  <c r="U1004">
        <f>YEAR(Tabla2[[#This Row],[Date created conversion]])</f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 s="9">
        <f t="shared" si="62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  <c r="U1005">
        <f>YEAR(Tabla2[[#This Row],[Date created conversion]])</f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 s="9">
        <f t="shared" si="62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  <c r="U1006">
        <f>YEAR(Tabla2[[#This Row],[Date created conversion]])</f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 s="9">
        <f t="shared" si="62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  <c r="U1007">
        <f>YEAR(Tabla2[[#This Row],[Date created conversion]])</f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 s="9">
        <f t="shared" si="62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  <c r="U1008">
        <f>YEAR(Tabla2[[#This Row],[Date created conversion]])</f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 s="9">
        <f t="shared" si="62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  <c r="U1009">
        <f>YEAR(Tabla2[[#This Row],[Date created conversion]])</f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 s="9">
        <f t="shared" si="62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  <c r="U1010">
        <f>YEAR(Tabla2[[#This Row],[Date created conversion]])</f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 s="9">
        <f t="shared" si="62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  <c r="U1011">
        <f>YEAR(Tabla2[[#This Row],[Date created conversion]])</f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 s="9">
        <f t="shared" si="62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  <c r="U1012">
        <f>YEAR(Tabla2[[#This Row],[Date created conversion]])</f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 s="9">
        <f t="shared" si="62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  <c r="U1013">
        <f>YEAR(Tabla2[[#This Row],[Date created conversion]])</f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 s="9">
        <f t="shared" si="62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  <c r="U1014">
        <f>YEAR(Tabla2[[#This Row],[Date created conversion]])</f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 s="9">
        <f t="shared" si="62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  <c r="U1015">
        <f>YEAR(Tabla2[[#This Row],[Date created conversion]])</f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 s="9">
        <f t="shared" si="62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  <c r="U1016">
        <f>YEAR(Tabla2[[#This Row],[Date created conversion]])</f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 s="9">
        <f t="shared" si="62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  <c r="U1017">
        <f>YEAR(Tabla2[[#This Row],[Date created conversion]])</f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 s="9">
        <f t="shared" si="62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  <c r="U1018">
        <f>YEAR(Tabla2[[#This Row],[Date created conversion]])</f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 s="9">
        <f t="shared" si="62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  <c r="U1019">
        <f>YEAR(Tabla2[[#This Row],[Date created conversion]])</f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 s="9">
        <f t="shared" si="62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  <c r="U1020">
        <f>YEAR(Tabla2[[#This Row],[Date created conversion]])</f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 s="9">
        <f t="shared" si="62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  <c r="U1021">
        <f>YEAR(Tabla2[[#This Row],[Date created conversion]])</f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 s="9">
        <f t="shared" si="62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  <c r="U1022">
        <f>YEAR(Tabla2[[#This Row],[Date created conversion]])</f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 s="9">
        <f t="shared" si="62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  <c r="U1023">
        <f>YEAR(Tabla2[[#This Row],[Date created conversion]])</f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 s="9">
        <f t="shared" si="62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  <c r="U1024">
        <f>YEAR(Tabla2[[#This Row],[Date created conversion]])</f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 s="9">
        <f t="shared" si="62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  <c r="U1025">
        <f>YEAR(Tabla2[[#This Row],[Date created conversion]])</f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 s="9">
        <f t="shared" si="62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  <c r="U1026">
        <f>YEAR(Tabla2[[#This Row],[Date created conversion]])</f>
        <v>2016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 s="9">
        <f t="shared" ref="P1027:P1090" si="66">IFERROR(ROUND(E1027/L1027,2),0)</f>
        <v>71.849999999999994</v>
      </c>
      <c r="Q1027" s="11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  <c r="U1027">
        <f>YEAR(Tabla2[[#This Row],[Date created conversion]])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 s="9">
        <f t="shared" si="66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  <c r="U1028">
        <f>YEAR(Tabla2[[#This Row],[Date created conversion]])</f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 s="9">
        <f t="shared" si="66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  <c r="U1029">
        <f>YEAR(Tabla2[[#This Row],[Date created conversion]])</f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 s="9">
        <f t="shared" si="66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  <c r="U1030">
        <f>YEAR(Tabla2[[#This Row],[Date created conversion]])</f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 s="9">
        <f t="shared" si="66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  <c r="U1031">
        <f>YEAR(Tabla2[[#This Row],[Date created conversion]])</f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 s="9">
        <f t="shared" si="66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  <c r="U1032">
        <f>YEAR(Tabla2[[#This Row],[Date created conversion]])</f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 s="9">
        <f t="shared" si="66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  <c r="U1033">
        <f>YEAR(Tabla2[[#This Row],[Date created conversion]])</f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 s="9">
        <f t="shared" si="66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  <c r="U1034">
        <f>YEAR(Tabla2[[#This Row],[Date created conversion]])</f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 s="9">
        <f t="shared" si="66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  <c r="U1035">
        <f>YEAR(Tabla2[[#This Row],[Date created conversion]])</f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 s="9">
        <f t="shared" si="66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  <c r="U1036">
        <f>YEAR(Tabla2[[#This Row],[Date created conversion]])</f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 s="9">
        <f t="shared" si="66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  <c r="U1037">
        <f>YEAR(Tabla2[[#This Row],[Date created conversion]])</f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 s="9">
        <f t="shared" si="66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  <c r="U1038">
        <f>YEAR(Tabla2[[#This Row],[Date created conversion]])</f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 s="9">
        <f t="shared" si="66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  <c r="U1039">
        <f>YEAR(Tabla2[[#This Row],[Date created conversion]])</f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 s="9">
        <f t="shared" si="66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  <c r="U1040">
        <f>YEAR(Tabla2[[#This Row],[Date created conversion]])</f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 s="9">
        <f t="shared" si="66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  <c r="U1041">
        <f>YEAR(Tabla2[[#This Row],[Date created conversion]])</f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 s="9">
        <f t="shared" si="66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  <c r="U1042">
        <f>YEAR(Tabla2[[#This Row],[Date created conversion]])</f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s="9">
        <f t="shared" si="66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  <c r="U1043">
        <f>YEAR(Tabla2[[#This Row],[Date created conversion]])</f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 s="9">
        <f t="shared" si="66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  <c r="U1044">
        <f>YEAR(Tabla2[[#This Row],[Date created conversion]])</f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 s="9">
        <f t="shared" si="66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  <c r="U1045">
        <f>YEAR(Tabla2[[#This Row],[Date created conversion]])</f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 s="9">
        <f t="shared" si="66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  <c r="U1046">
        <f>YEAR(Tabla2[[#This Row],[Date created conversion]])</f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 s="9">
        <f t="shared" si="66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  <c r="U1047">
        <f>YEAR(Tabla2[[#This Row],[Date created conversion]])</f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s="9">
        <f t="shared" si="66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  <c r="U1048">
        <f>YEAR(Tabla2[[#This Row],[Date created conversion]])</f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 s="9">
        <f t="shared" si="66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  <c r="U1049">
        <f>YEAR(Tabla2[[#This Row],[Date created conversion]])</f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 s="9">
        <f t="shared" si="66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  <c r="U1050">
        <f>YEAR(Tabla2[[#This Row],[Date created conversion]])</f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s="9">
        <f t="shared" si="66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  <c r="U1051">
        <f>YEAR(Tabla2[[#This Row],[Date created conversion]])</f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s="9">
        <f t="shared" si="66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  <c r="U1052">
        <f>YEAR(Tabla2[[#This Row],[Date created conversion]])</f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s="9">
        <f t="shared" si="66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  <c r="U1053">
        <f>YEAR(Tabla2[[#This Row],[Date created conversion]])</f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s="9">
        <f t="shared" si="66"/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  <c r="U1054">
        <f>YEAR(Tabla2[[#This Row],[Date created conversion]])</f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 s="9">
        <f t="shared" si="66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  <c r="U1055">
        <f>YEAR(Tabla2[[#This Row],[Date created conversion]])</f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s="9">
        <f t="shared" si="66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  <c r="U1056">
        <f>YEAR(Tabla2[[#This Row],[Date created conversion]])</f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s="9">
        <f t="shared" si="66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  <c r="U1057">
        <f>YEAR(Tabla2[[#This Row],[Date created conversion]])</f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s="9">
        <f t="shared" si="66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  <c r="U1058">
        <f>YEAR(Tabla2[[#This Row],[Date created conversion]])</f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s="9">
        <f t="shared" si="66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  <c r="U1059">
        <f>YEAR(Tabla2[[#This Row],[Date created conversion]])</f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s="9">
        <f t="shared" si="66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  <c r="U1060">
        <f>YEAR(Tabla2[[#This Row],[Date created conversion]])</f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s="9">
        <f t="shared" si="66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  <c r="U1061">
        <f>YEAR(Tabla2[[#This Row],[Date created conversion]])</f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 s="9">
        <f t="shared" si="66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  <c r="U1062">
        <f>YEAR(Tabla2[[#This Row],[Date created conversion]])</f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s="9">
        <f t="shared" si="66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  <c r="U1063">
        <f>YEAR(Tabla2[[#This Row],[Date created conversion]])</f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 s="9">
        <f t="shared" si="66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  <c r="U1064">
        <f>YEAR(Tabla2[[#This Row],[Date created conversion]])</f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s="9">
        <f t="shared" si="66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  <c r="U1065">
        <f>YEAR(Tabla2[[#This Row],[Date created conversion]])</f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 s="9">
        <f t="shared" si="66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  <c r="U1066">
        <f>YEAR(Tabla2[[#This Row],[Date created conversion]])</f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 s="9">
        <f t="shared" si="66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  <c r="U1067">
        <f>YEAR(Tabla2[[#This Row],[Date created conversion]])</f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 s="9">
        <f t="shared" si="66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  <c r="U1068">
        <f>YEAR(Tabla2[[#This Row],[Date created conversion]])</f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 s="9">
        <f t="shared" si="66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  <c r="U1069">
        <f>YEAR(Tabla2[[#This Row],[Date created conversion]])</f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 s="9">
        <f t="shared" si="66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  <c r="U1070">
        <f>YEAR(Tabla2[[#This Row],[Date created conversion]])</f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 s="9">
        <f t="shared" si="66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  <c r="U1071">
        <f>YEAR(Tabla2[[#This Row],[Date created conversion]])</f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 s="9">
        <f t="shared" si="66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  <c r="U1072">
        <f>YEAR(Tabla2[[#This Row],[Date created conversion]])</f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s="9">
        <f t="shared" si="66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  <c r="U1073">
        <f>YEAR(Tabla2[[#This Row],[Date created conversion]])</f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 s="9">
        <f t="shared" si="66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  <c r="U1074">
        <f>YEAR(Tabla2[[#This Row],[Date created conversion]])</f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 s="9">
        <f t="shared" si="66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  <c r="U1075">
        <f>YEAR(Tabla2[[#This Row],[Date created conversion]])</f>
        <v>2011</v>
      </c>
    </row>
    <row r="1076" spans="1:21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 s="9">
        <f t="shared" si="66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  <c r="U1076">
        <f>YEAR(Tabla2[[#This Row],[Date created conversion]])</f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 s="9">
        <f t="shared" si="66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  <c r="U1077">
        <f>YEAR(Tabla2[[#This Row],[Date created conversion]])</f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 s="9">
        <f t="shared" si="66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  <c r="U1078">
        <f>YEAR(Tabla2[[#This Row],[Date created conversion]])</f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 s="9">
        <f t="shared" si="66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  <c r="U1079">
        <f>YEAR(Tabla2[[#This Row],[Date created conversion]])</f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 s="9">
        <f t="shared" si="66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  <c r="U1080">
        <f>YEAR(Tabla2[[#This Row],[Date created conversion]])</f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 s="9">
        <f t="shared" si="66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  <c r="U1081">
        <f>YEAR(Tabla2[[#This Row],[Date created conversion]])</f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 s="9">
        <f t="shared" si="66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  <c r="U1082">
        <f>YEAR(Tabla2[[#This Row],[Date created conversion]])</f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 s="9">
        <f t="shared" si="66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  <c r="U1083">
        <f>YEAR(Tabla2[[#This Row],[Date created conversion]])</f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 s="9">
        <f t="shared" si="66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  <c r="U1084">
        <f>YEAR(Tabla2[[#This Row],[Date created conversion]])</f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 s="9">
        <f t="shared" si="66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  <c r="U1085">
        <f>YEAR(Tabla2[[#This Row],[Date created conversion]])</f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s="9">
        <f t="shared" si="66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  <c r="U1086">
        <f>YEAR(Tabla2[[#This Row],[Date created conversion]])</f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 s="9">
        <f t="shared" si="66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  <c r="U1087">
        <f>YEAR(Tabla2[[#This Row],[Date created conversion]])</f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 s="9">
        <f t="shared" si="66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  <c r="U1088">
        <f>YEAR(Tabla2[[#This Row],[Date created conversion]])</f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s="9">
        <f t="shared" si="66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  <c r="U1089">
        <f>YEAR(Tabla2[[#This Row],[Date created conversion]])</f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 s="9">
        <f t="shared" si="66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  <c r="U1090">
        <f>YEAR(Tabla2[[#This Row],[Date created conversion]])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 s="9">
        <f t="shared" ref="P1091:P1154" si="70">IFERROR(ROUND(E1091/L1091,2),0)</f>
        <v>23.96</v>
      </c>
      <c r="Q1091" s="11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  <c r="U1091">
        <f>YEAR(Tabla2[[#This Row],[Date created conversion]])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 s="9">
        <f t="shared" si="70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  <c r="U1092">
        <f>YEAR(Tabla2[[#This Row],[Date created conversion]])</f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 s="9">
        <f t="shared" si="70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  <c r="U1093">
        <f>YEAR(Tabla2[[#This Row],[Date created conversion]])</f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 s="9">
        <f t="shared" si="70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  <c r="U1094">
        <f>YEAR(Tabla2[[#This Row],[Date created conversion]])</f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 s="9">
        <f t="shared" si="70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  <c r="U1095">
        <f>YEAR(Tabla2[[#This Row],[Date created conversion]])</f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 s="9">
        <f t="shared" si="70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  <c r="U1096">
        <f>YEAR(Tabla2[[#This Row],[Date created conversion]])</f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 s="9">
        <f t="shared" si="70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  <c r="U1097">
        <f>YEAR(Tabla2[[#This Row],[Date created conversion]])</f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 s="9">
        <f t="shared" si="70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  <c r="U1098">
        <f>YEAR(Tabla2[[#This Row],[Date created conversion]])</f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 s="9">
        <f t="shared" si="70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  <c r="U1099">
        <f>YEAR(Tabla2[[#This Row],[Date created conversion]])</f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 s="9">
        <f t="shared" si="70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  <c r="U1100">
        <f>YEAR(Tabla2[[#This Row],[Date created conversion]])</f>
        <v>2014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 s="9">
        <f t="shared" si="70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  <c r="U1101">
        <f>YEAR(Tabla2[[#This Row],[Date created conversion]])</f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 s="9">
        <f t="shared" si="70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  <c r="U1102">
        <f>YEAR(Tabla2[[#This Row],[Date created conversion]])</f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 s="9">
        <f t="shared" si="70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  <c r="U1103">
        <f>YEAR(Tabla2[[#This Row],[Date created conversion]])</f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 s="9">
        <f t="shared" si="70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  <c r="U1104">
        <f>YEAR(Tabla2[[#This Row],[Date created conversion]])</f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 s="9">
        <f t="shared" si="70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  <c r="U1105">
        <f>YEAR(Tabla2[[#This Row],[Date created conversion]])</f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 s="9">
        <f t="shared" si="70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  <c r="U1106">
        <f>YEAR(Tabla2[[#This Row],[Date created conversion]])</f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 s="9">
        <f t="shared" si="70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  <c r="U1107">
        <f>YEAR(Tabla2[[#This Row],[Date created conversion]])</f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 s="9">
        <f t="shared" si="70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  <c r="U1108">
        <f>YEAR(Tabla2[[#This Row],[Date created conversion]])</f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s="9">
        <f t="shared" si="70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  <c r="U1109">
        <f>YEAR(Tabla2[[#This Row],[Date created conversion]])</f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 s="9">
        <f t="shared" si="70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  <c r="U1110">
        <f>YEAR(Tabla2[[#This Row],[Date created conversion]])</f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 s="9">
        <f t="shared" si="70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  <c r="U1111">
        <f>YEAR(Tabla2[[#This Row],[Date created conversion]])</f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 s="9">
        <f t="shared" si="70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  <c r="U1112">
        <f>YEAR(Tabla2[[#This Row],[Date created conversion]])</f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 s="9">
        <f t="shared" si="70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  <c r="U1113">
        <f>YEAR(Tabla2[[#This Row],[Date created conversion]])</f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 s="9">
        <f t="shared" si="70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  <c r="U1114">
        <f>YEAR(Tabla2[[#This Row],[Date created conversion]])</f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 s="9">
        <f t="shared" si="70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  <c r="U1115">
        <f>YEAR(Tabla2[[#This Row],[Date created conversion]])</f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 s="9">
        <f t="shared" si="70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  <c r="U1116">
        <f>YEAR(Tabla2[[#This Row],[Date created conversion]])</f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 s="9">
        <f t="shared" si="70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  <c r="U1117">
        <f>YEAR(Tabla2[[#This Row],[Date created conversion]])</f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 s="9">
        <f t="shared" si="70"/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  <c r="U1118">
        <f>YEAR(Tabla2[[#This Row],[Date created conversion]])</f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 s="9">
        <f t="shared" si="70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  <c r="U1119">
        <f>YEAR(Tabla2[[#This Row],[Date created conversion]])</f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 s="9">
        <f t="shared" si="70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  <c r="U1120">
        <f>YEAR(Tabla2[[#This Row],[Date created conversion]])</f>
        <v>2014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 s="9">
        <f t="shared" si="70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  <c r="U1121">
        <f>YEAR(Tabla2[[#This Row],[Date created conversion]])</f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s="9">
        <f t="shared" si="70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  <c r="U1122">
        <f>YEAR(Tabla2[[#This Row],[Date created conversion]])</f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 s="9">
        <f t="shared" si="70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  <c r="U1123">
        <f>YEAR(Tabla2[[#This Row],[Date created conversion]])</f>
        <v>2016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s="9">
        <f t="shared" si="70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  <c r="U1124">
        <f>YEAR(Tabla2[[#This Row],[Date created conversion]])</f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 s="9">
        <f t="shared" si="70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  <c r="U1125">
        <f>YEAR(Tabla2[[#This Row],[Date created conversion]])</f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 s="9">
        <f t="shared" si="70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  <c r="U1126">
        <f>YEAR(Tabla2[[#This Row],[Date created conversion]])</f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s="9">
        <f t="shared" si="70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  <c r="U1127">
        <f>YEAR(Tabla2[[#This Row],[Date created conversion]])</f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 s="9">
        <f t="shared" si="70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  <c r="U1128">
        <f>YEAR(Tabla2[[#This Row],[Date created conversion]])</f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 s="9">
        <f t="shared" si="70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  <c r="U1129">
        <f>YEAR(Tabla2[[#This Row],[Date created conversion]])</f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 s="9">
        <f t="shared" si="70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  <c r="U1130">
        <f>YEAR(Tabla2[[#This Row],[Date created conversion]])</f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 s="9">
        <f t="shared" si="70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  <c r="U1131">
        <f>YEAR(Tabla2[[#This Row],[Date created conversion]])</f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 s="9">
        <f t="shared" si="70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  <c r="U1132">
        <f>YEAR(Tabla2[[#This Row],[Date created conversion]])</f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s="9">
        <f t="shared" si="70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  <c r="U1133">
        <f>YEAR(Tabla2[[#This Row],[Date created conversion]])</f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 s="9">
        <f t="shared" si="70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  <c r="U1134">
        <f>YEAR(Tabla2[[#This Row],[Date created conversion]])</f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 s="9">
        <f t="shared" si="70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  <c r="U1135">
        <f>YEAR(Tabla2[[#This Row],[Date created conversion]])</f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 s="9">
        <f t="shared" si="70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  <c r="U1136">
        <f>YEAR(Tabla2[[#This Row],[Date created conversion]])</f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 s="9">
        <f t="shared" si="70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  <c r="U1137">
        <f>YEAR(Tabla2[[#This Row],[Date created conversion]])</f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 s="9">
        <f t="shared" si="70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  <c r="U1138">
        <f>YEAR(Tabla2[[#This Row],[Date created conversion]])</f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 s="9">
        <f t="shared" si="70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  <c r="U1139">
        <f>YEAR(Tabla2[[#This Row],[Date created conversion]])</f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 s="9">
        <f t="shared" si="70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  <c r="U1140">
        <f>YEAR(Tabla2[[#This Row],[Date created conversion]])</f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 s="9">
        <f t="shared" si="70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  <c r="U1141">
        <f>YEAR(Tabla2[[#This Row],[Date created conversion]])</f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s="9">
        <f t="shared" si="70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  <c r="U1142">
        <f>YEAR(Tabla2[[#This Row],[Date created conversion]])</f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s="9">
        <f t="shared" si="70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  <c r="U1143">
        <f>YEAR(Tabla2[[#This Row],[Date created conversion]])</f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s="9">
        <f t="shared" si="70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  <c r="U1144">
        <f>YEAR(Tabla2[[#This Row],[Date created conversion]])</f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 s="9">
        <f t="shared" si="70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  <c r="U1145">
        <f>YEAR(Tabla2[[#This Row],[Date created conversion]])</f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s="9">
        <f t="shared" si="70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  <c r="U1146">
        <f>YEAR(Tabla2[[#This Row],[Date created conversion]])</f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 s="9">
        <f t="shared" si="70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  <c r="U1147">
        <f>YEAR(Tabla2[[#This Row],[Date created conversion]])</f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 s="9">
        <f t="shared" si="70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  <c r="U1148">
        <f>YEAR(Tabla2[[#This Row],[Date created conversion]])</f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s="9">
        <f t="shared" si="70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  <c r="U1149">
        <f>YEAR(Tabla2[[#This Row],[Date created conversion]])</f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 s="9">
        <f t="shared" si="70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  <c r="U1150">
        <f>YEAR(Tabla2[[#This Row],[Date created conversion]])</f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 s="9">
        <f t="shared" si="70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  <c r="U1151">
        <f>YEAR(Tabla2[[#This Row],[Date created conversion]])</f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 s="9">
        <f t="shared" si="70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  <c r="U1152">
        <f>YEAR(Tabla2[[#This Row],[Date created conversion]])</f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s="9">
        <f t="shared" si="70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  <c r="U1153">
        <f>YEAR(Tabla2[[#This Row],[Date created conversion]])</f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 s="9">
        <f t="shared" si="70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  <c r="U1154">
        <f>YEAR(Tabla2[[#This Row],[Date created conversion]])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 s="9">
        <f t="shared" ref="P1155:P1218" si="74">IFERROR(ROUND(E1155/L1155,2),0)</f>
        <v>50</v>
      </c>
      <c r="Q1155" s="11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  <c r="U1155">
        <f>YEAR(Tabla2[[#This Row],[Date created conversion]])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 s="9">
        <f t="shared" si="74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  <c r="U1156">
        <f>YEAR(Tabla2[[#This Row],[Date created conversion]])</f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 s="9">
        <f t="shared" si="74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  <c r="U1157">
        <f>YEAR(Tabla2[[#This Row],[Date created conversion]])</f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s="9">
        <f t="shared" si="74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  <c r="U1158">
        <f>YEAR(Tabla2[[#This Row],[Date created conversion]])</f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 s="9">
        <f t="shared" si="74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  <c r="U1159">
        <f>YEAR(Tabla2[[#This Row],[Date created conversion]])</f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 s="9">
        <f t="shared" si="74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  <c r="U1160">
        <f>YEAR(Tabla2[[#This Row],[Date created conversion]])</f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s="9">
        <f t="shared" si="74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  <c r="U1161">
        <f>YEAR(Tabla2[[#This Row],[Date created conversion]])</f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 s="9">
        <f t="shared" si="74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  <c r="U1162">
        <f>YEAR(Tabla2[[#This Row],[Date created conversion]])</f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s="9">
        <f t="shared" si="74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  <c r="U1163">
        <f>YEAR(Tabla2[[#This Row],[Date created conversion]])</f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 s="9">
        <f t="shared" si="74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  <c r="U1164">
        <f>YEAR(Tabla2[[#This Row],[Date created conversion]])</f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s="9">
        <f t="shared" si="74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  <c r="U1165">
        <f>YEAR(Tabla2[[#This Row],[Date created conversion]])</f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s="9">
        <f t="shared" si="74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  <c r="U1166">
        <f>YEAR(Tabla2[[#This Row],[Date created conversion]])</f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 s="9">
        <f t="shared" si="74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  <c r="U1167">
        <f>YEAR(Tabla2[[#This Row],[Date created conversion]])</f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 s="9">
        <f t="shared" si="74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  <c r="U1168">
        <f>YEAR(Tabla2[[#This Row],[Date created conversion]])</f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 s="9">
        <f t="shared" si="74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  <c r="U1169">
        <f>YEAR(Tabla2[[#This Row],[Date created conversion]])</f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 s="9">
        <f t="shared" si="74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  <c r="U1170">
        <f>YEAR(Tabla2[[#This Row],[Date created conversion]])</f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 s="9">
        <f t="shared" si="74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  <c r="U1171">
        <f>YEAR(Tabla2[[#This Row],[Date created conversion]])</f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 s="9">
        <f t="shared" si="74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  <c r="U1172">
        <f>YEAR(Tabla2[[#This Row],[Date created conversion]])</f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 s="9">
        <f t="shared" si="74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  <c r="U1173">
        <f>YEAR(Tabla2[[#This Row],[Date created conversion]])</f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s="9">
        <f t="shared" si="74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  <c r="U1174">
        <f>YEAR(Tabla2[[#This Row],[Date created conversion]])</f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 s="9">
        <f t="shared" si="74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  <c r="U1175">
        <f>YEAR(Tabla2[[#This Row],[Date created conversion]])</f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 s="9">
        <f t="shared" si="74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  <c r="U1176">
        <f>YEAR(Tabla2[[#This Row],[Date created conversion]])</f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 s="9">
        <f t="shared" si="74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  <c r="U1177">
        <f>YEAR(Tabla2[[#This Row],[Date created conversion]])</f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 s="9">
        <f t="shared" si="74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  <c r="U1178">
        <f>YEAR(Tabla2[[#This Row],[Date created conversion]])</f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s="9">
        <f t="shared" si="74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  <c r="U1179">
        <f>YEAR(Tabla2[[#This Row],[Date created conversion]])</f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 s="9">
        <f t="shared" si="74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  <c r="U1180">
        <f>YEAR(Tabla2[[#This Row],[Date created conversion]])</f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 s="9">
        <f t="shared" si="74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  <c r="U1181">
        <f>YEAR(Tabla2[[#This Row],[Date created conversion]])</f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 s="9">
        <f t="shared" si="74"/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  <c r="U1182">
        <f>YEAR(Tabla2[[#This Row],[Date created conversion]])</f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 s="9">
        <f t="shared" si="74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  <c r="U1183">
        <f>YEAR(Tabla2[[#This Row],[Date created conversion]])</f>
        <v>2015</v>
      </c>
    </row>
    <row r="1184" spans="1:21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 s="9">
        <f t="shared" si="74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  <c r="U1184">
        <f>YEAR(Tabla2[[#This Row],[Date created conversion]])</f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 s="9">
        <f t="shared" si="74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  <c r="U1185">
        <f>YEAR(Tabla2[[#This Row],[Date created conversion]])</f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 s="9">
        <f t="shared" si="74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  <c r="U1186">
        <f>YEAR(Tabla2[[#This Row],[Date created conversion]])</f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 s="9">
        <f t="shared" si="74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  <c r="U1187">
        <f>YEAR(Tabla2[[#This Row],[Date created conversion]])</f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 s="9">
        <f t="shared" si="74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  <c r="U1188">
        <f>YEAR(Tabla2[[#This Row],[Date created conversion]])</f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 s="9">
        <f t="shared" si="74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  <c r="U1189">
        <f>YEAR(Tabla2[[#This Row],[Date created conversion]])</f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 s="9">
        <f t="shared" si="74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  <c r="U1190">
        <f>YEAR(Tabla2[[#This Row],[Date created conversion]])</f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 s="9">
        <f t="shared" si="74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  <c r="U1191">
        <f>YEAR(Tabla2[[#This Row],[Date created conversion]])</f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 s="9">
        <f t="shared" si="74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  <c r="U1192">
        <f>YEAR(Tabla2[[#This Row],[Date created conversion]])</f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 s="9">
        <f t="shared" si="74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  <c r="U1193">
        <f>YEAR(Tabla2[[#This Row],[Date created conversion]])</f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 s="9">
        <f t="shared" si="74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  <c r="U1194">
        <f>YEAR(Tabla2[[#This Row],[Date created conversion]])</f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 s="9">
        <f t="shared" si="74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  <c r="U1195">
        <f>YEAR(Tabla2[[#This Row],[Date created conversion]])</f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 s="9">
        <f t="shared" si="74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  <c r="U1196">
        <f>YEAR(Tabla2[[#This Row],[Date created conversion]])</f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 s="9">
        <f t="shared" si="74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  <c r="U1197">
        <f>YEAR(Tabla2[[#This Row],[Date created conversion]])</f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 s="9">
        <f t="shared" si="74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  <c r="U1198">
        <f>YEAR(Tabla2[[#This Row],[Date created conversion]])</f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 s="9">
        <f t="shared" si="74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  <c r="U1199">
        <f>YEAR(Tabla2[[#This Row],[Date created conversion]])</f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 s="9">
        <f t="shared" si="74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  <c r="U1200">
        <f>YEAR(Tabla2[[#This Row],[Date created conversion]])</f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 s="9">
        <f t="shared" si="74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  <c r="U1201">
        <f>YEAR(Tabla2[[#This Row],[Date created conversion]])</f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 s="9">
        <f t="shared" si="74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  <c r="U1202">
        <f>YEAR(Tabla2[[#This Row],[Date created conversion]])</f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 s="9">
        <f t="shared" si="74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  <c r="U1203">
        <f>YEAR(Tabla2[[#This Row],[Date created conversion]])</f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 s="9">
        <f t="shared" si="74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  <c r="U1204">
        <f>YEAR(Tabla2[[#This Row],[Date created conversion]])</f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 s="9">
        <f t="shared" si="74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  <c r="U1205">
        <f>YEAR(Tabla2[[#This Row],[Date created conversion]])</f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 s="9">
        <f t="shared" si="74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  <c r="U1206">
        <f>YEAR(Tabla2[[#This Row],[Date created conversion]])</f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 s="9">
        <f t="shared" si="74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  <c r="U1207">
        <f>YEAR(Tabla2[[#This Row],[Date created conversion]])</f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 s="9">
        <f t="shared" si="74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  <c r="U1208">
        <f>YEAR(Tabla2[[#This Row],[Date created conversion]])</f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 s="9">
        <f t="shared" si="74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  <c r="U1209">
        <f>YEAR(Tabla2[[#This Row],[Date created conversion]])</f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 s="9">
        <f t="shared" si="74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  <c r="U1210">
        <f>YEAR(Tabla2[[#This Row],[Date created conversion]])</f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 s="9">
        <f t="shared" si="74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  <c r="U1211">
        <f>YEAR(Tabla2[[#This Row],[Date created conversion]])</f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 s="9">
        <f t="shared" si="74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  <c r="U1212">
        <f>YEAR(Tabla2[[#This Row],[Date created conversion]])</f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 s="9">
        <f t="shared" si="74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  <c r="U1213">
        <f>YEAR(Tabla2[[#This Row],[Date created conversion]])</f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 s="9">
        <f t="shared" si="74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  <c r="U1214">
        <f>YEAR(Tabla2[[#This Row],[Date created conversion]])</f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 s="9">
        <f t="shared" si="74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  <c r="U1215">
        <f>YEAR(Tabla2[[#This Row],[Date created conversion]])</f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 s="9">
        <f t="shared" si="74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  <c r="U1216">
        <f>YEAR(Tabla2[[#This Row],[Date created conversion]])</f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 s="9">
        <f t="shared" si="74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  <c r="U1217">
        <f>YEAR(Tabla2[[#This Row],[Date created conversion]])</f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 s="9">
        <f t="shared" si="74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  <c r="U1218">
        <f>YEAR(Tabla2[[#This Row],[Date created conversion]])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 s="9">
        <f t="shared" ref="P1219:P1282" si="78">IFERROR(ROUND(E1219/L1219,2),0)</f>
        <v>148.57</v>
      </c>
      <c r="Q1219" s="11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  <c r="U1219">
        <f>YEAR(Tabla2[[#This Row],[Date created conversion]])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 s="9">
        <f t="shared" si="78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  <c r="U1220">
        <f>YEAR(Tabla2[[#This Row],[Date created conversion]])</f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 s="9">
        <f t="shared" si="78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  <c r="U1221">
        <f>YEAR(Tabla2[[#This Row],[Date created conversion]])</f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 s="9">
        <f t="shared" si="78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  <c r="U1222">
        <f>YEAR(Tabla2[[#This Row],[Date created conversion]])</f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 s="9">
        <f t="shared" si="78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  <c r="U1223">
        <f>YEAR(Tabla2[[#This Row],[Date created conversion]])</f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 s="9">
        <f t="shared" si="78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  <c r="U1224">
        <f>YEAR(Tabla2[[#This Row],[Date created conversion]])</f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 s="9">
        <f t="shared" si="78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  <c r="U1225">
        <f>YEAR(Tabla2[[#This Row],[Date created conversion]])</f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 s="9">
        <f t="shared" si="78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  <c r="U1226">
        <f>YEAR(Tabla2[[#This Row],[Date created conversion]])</f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 s="9">
        <f t="shared" si="78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  <c r="U1227">
        <f>YEAR(Tabla2[[#This Row],[Date created conversion]])</f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 s="9">
        <f t="shared" si="78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  <c r="U1228">
        <f>YEAR(Tabla2[[#This Row],[Date created conversion]])</f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s="9">
        <f t="shared" si="78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  <c r="U1229">
        <f>YEAR(Tabla2[[#This Row],[Date created conversion]])</f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 s="9">
        <f t="shared" si="78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  <c r="U1230">
        <f>YEAR(Tabla2[[#This Row],[Date created conversion]])</f>
        <v>2011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 s="9">
        <f t="shared" si="78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  <c r="U1231">
        <f>YEAR(Tabla2[[#This Row],[Date created conversion]])</f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s="9">
        <f t="shared" si="78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  <c r="U1232">
        <f>YEAR(Tabla2[[#This Row],[Date created conversion]])</f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s="9">
        <f t="shared" si="78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  <c r="U1233">
        <f>YEAR(Tabla2[[#This Row],[Date created conversion]])</f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 s="9">
        <f t="shared" si="78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  <c r="U1234">
        <f>YEAR(Tabla2[[#This Row],[Date created conversion]])</f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 s="9">
        <f t="shared" si="78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  <c r="U1235">
        <f>YEAR(Tabla2[[#This Row],[Date created conversion]])</f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s="9">
        <f t="shared" si="78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  <c r="U1236">
        <f>YEAR(Tabla2[[#This Row],[Date created conversion]])</f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 s="9">
        <f t="shared" si="78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  <c r="U1237">
        <f>YEAR(Tabla2[[#This Row],[Date created conversion]])</f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s="9">
        <f t="shared" si="78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  <c r="U1238">
        <f>YEAR(Tabla2[[#This Row],[Date created conversion]])</f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s="9">
        <f t="shared" si="78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  <c r="U1239">
        <f>YEAR(Tabla2[[#This Row],[Date created conversion]])</f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 s="9">
        <f t="shared" si="78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  <c r="U1240">
        <f>YEAR(Tabla2[[#This Row],[Date created conversion]])</f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s="9">
        <f t="shared" si="78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  <c r="U1241">
        <f>YEAR(Tabla2[[#This Row],[Date created conversion]])</f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 s="9">
        <f t="shared" si="78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  <c r="U1242">
        <f>YEAR(Tabla2[[#This Row],[Date created conversion]])</f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 s="9">
        <f t="shared" si="78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  <c r="U1243">
        <f>YEAR(Tabla2[[#This Row],[Date created conversion]])</f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 s="9">
        <f t="shared" si="78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  <c r="U1244">
        <f>YEAR(Tabla2[[#This Row],[Date created conversion]])</f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 s="9">
        <f t="shared" si="78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  <c r="U1245">
        <f>YEAR(Tabla2[[#This Row],[Date created conversion]])</f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 s="9">
        <f t="shared" si="78"/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  <c r="U1246">
        <f>YEAR(Tabla2[[#This Row],[Date created conversion]])</f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 s="9">
        <f t="shared" si="78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  <c r="U1247">
        <f>YEAR(Tabla2[[#This Row],[Date created conversion]])</f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 s="9">
        <f t="shared" si="78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  <c r="U1248">
        <f>YEAR(Tabla2[[#This Row],[Date created conversion]])</f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 s="9">
        <f t="shared" si="78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  <c r="U1249">
        <f>YEAR(Tabla2[[#This Row],[Date created conversion]])</f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 s="9">
        <f t="shared" si="78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  <c r="U1250">
        <f>YEAR(Tabla2[[#This Row],[Date created conversion]])</f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 s="9">
        <f t="shared" si="78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  <c r="U1251">
        <f>YEAR(Tabla2[[#This Row],[Date created conversion]])</f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 s="9">
        <f t="shared" si="78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  <c r="U1252">
        <f>YEAR(Tabla2[[#This Row],[Date created conversion]])</f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 s="9">
        <f t="shared" si="78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  <c r="U1253">
        <f>YEAR(Tabla2[[#This Row],[Date created conversion]])</f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 s="9">
        <f t="shared" si="78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  <c r="U1254">
        <f>YEAR(Tabla2[[#This Row],[Date created conversion]])</f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 s="9">
        <f t="shared" si="78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  <c r="U1255">
        <f>YEAR(Tabla2[[#This Row],[Date created conversion]])</f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 s="9">
        <f t="shared" si="78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  <c r="U1256">
        <f>YEAR(Tabla2[[#This Row],[Date created conversion]])</f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 s="9">
        <f t="shared" si="78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  <c r="U1257">
        <f>YEAR(Tabla2[[#This Row],[Date created conversion]])</f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 s="9">
        <f t="shared" si="78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  <c r="U1258">
        <f>YEAR(Tabla2[[#This Row],[Date created conversion]])</f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 s="9">
        <f t="shared" si="78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  <c r="U1259">
        <f>YEAR(Tabla2[[#This Row],[Date created conversion]])</f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 s="9">
        <f t="shared" si="78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  <c r="U1260">
        <f>YEAR(Tabla2[[#This Row],[Date created conversion]])</f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 s="9">
        <f t="shared" si="78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  <c r="U1261">
        <f>YEAR(Tabla2[[#This Row],[Date created conversion]])</f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 s="9">
        <f t="shared" si="78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  <c r="U1262">
        <f>YEAR(Tabla2[[#This Row],[Date created conversion]])</f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 s="9">
        <f t="shared" si="78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  <c r="U1263">
        <f>YEAR(Tabla2[[#This Row],[Date created conversion]])</f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 s="9">
        <f t="shared" si="78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  <c r="U1264">
        <f>YEAR(Tabla2[[#This Row],[Date created conversion]])</f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 s="9">
        <f t="shared" si="78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  <c r="U1265">
        <f>YEAR(Tabla2[[#This Row],[Date created conversion]])</f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 s="9">
        <f t="shared" si="78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  <c r="U1266">
        <f>YEAR(Tabla2[[#This Row],[Date created conversion]])</f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 s="9">
        <f t="shared" si="78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  <c r="U1267">
        <f>YEAR(Tabla2[[#This Row],[Date created conversion]])</f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 s="9">
        <f t="shared" si="78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  <c r="U1268">
        <f>YEAR(Tabla2[[#This Row],[Date created conversion]])</f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 s="9">
        <f t="shared" si="78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  <c r="U1269">
        <f>YEAR(Tabla2[[#This Row],[Date created conversion]])</f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 s="9">
        <f t="shared" si="78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  <c r="U1270">
        <f>YEAR(Tabla2[[#This Row],[Date created conversion]])</f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 s="9">
        <f t="shared" si="78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  <c r="U1271">
        <f>YEAR(Tabla2[[#This Row],[Date created conversion]])</f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 s="9">
        <f t="shared" si="78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  <c r="U1272">
        <f>YEAR(Tabla2[[#This Row],[Date created conversion]])</f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 s="9">
        <f t="shared" si="78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  <c r="U1273">
        <f>YEAR(Tabla2[[#This Row],[Date created conversion]])</f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 s="9">
        <f t="shared" si="78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  <c r="U1274">
        <f>YEAR(Tabla2[[#This Row],[Date created conversion]])</f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 s="9">
        <f t="shared" si="78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  <c r="U1275">
        <f>YEAR(Tabla2[[#This Row],[Date created conversion]])</f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 s="9">
        <f t="shared" si="78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  <c r="U1276">
        <f>YEAR(Tabla2[[#This Row],[Date created conversion]])</f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 s="9">
        <f t="shared" si="78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  <c r="U1277">
        <f>YEAR(Tabla2[[#This Row],[Date created conversion]])</f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 s="9">
        <f t="shared" si="78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  <c r="U1278">
        <f>YEAR(Tabla2[[#This Row],[Date created conversion]])</f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 s="9">
        <f t="shared" si="78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  <c r="U1279">
        <f>YEAR(Tabla2[[#This Row],[Date created conversion]])</f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 s="9">
        <f t="shared" si="78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  <c r="U1280">
        <f>YEAR(Tabla2[[#This Row],[Date created conversion]])</f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 s="9">
        <f t="shared" si="78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  <c r="U1281">
        <f>YEAR(Tabla2[[#This Row],[Date created conversion]])</f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 s="9">
        <f t="shared" si="78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  <c r="U1282">
        <f>YEAR(Tabla2[[#This Row],[Date created conversion]])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 s="9">
        <f t="shared" ref="P1283:P1346" si="82">IFERROR(ROUND(E1283/L1283,2),0)</f>
        <v>104.73</v>
      </c>
      <c r="Q1283" s="11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  <c r="U1283">
        <f>YEAR(Tabla2[[#This Row],[Date created conversion]])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 s="9">
        <f t="shared" si="82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  <c r="U1284">
        <f>YEAR(Tabla2[[#This Row],[Date created conversion]])</f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 s="9">
        <f t="shared" si="82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  <c r="U1285">
        <f>YEAR(Tabla2[[#This Row],[Date created conversion]])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85">IFERROR(ROUND(E1286/D1286*100,0),0)</f>
        <v>101</v>
      </c>
      <c r="P1286" s="9">
        <f t="shared" si="82"/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  <c r="U1286">
        <f>YEAR(Tabla2[[#This Row],[Date created conversion]])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5"/>
        <v>102</v>
      </c>
      <c r="P1287" s="9">
        <f t="shared" si="82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  <c r="U1287">
        <f>YEAR(Tabla2[[#This Row],[Date created conversion]])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5"/>
        <v>108</v>
      </c>
      <c r="P1288" s="9">
        <f t="shared" si="82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  <c r="U1288">
        <f>YEAR(Tabla2[[#This Row],[Date created conversion]])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5"/>
        <v>242</v>
      </c>
      <c r="P1289" s="9">
        <f t="shared" si="82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  <c r="U1289">
        <f>YEAR(Tabla2[[#This Row],[Date created conversion]])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5"/>
        <v>100</v>
      </c>
      <c r="P1290" s="9">
        <f t="shared" si="82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  <c r="U1290">
        <f>YEAR(Tabla2[[#This Row],[Date created conversion]])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5"/>
        <v>125</v>
      </c>
      <c r="P1291" s="9">
        <f t="shared" si="82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  <c r="U1291">
        <f>YEAR(Tabla2[[#This Row],[Date created conversion]])</f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5"/>
        <v>109</v>
      </c>
      <c r="P1292" s="9">
        <f t="shared" si="82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  <c r="U1292">
        <f>YEAR(Tabla2[[#This Row],[Date created conversion]])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5"/>
        <v>146</v>
      </c>
      <c r="P1293" s="9">
        <f t="shared" si="82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  <c r="U1293">
        <f>YEAR(Tabla2[[#This Row],[Date created conversion]])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5"/>
        <v>110</v>
      </c>
      <c r="P1294" s="9">
        <f t="shared" si="82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  <c r="U1294">
        <f>YEAR(Tabla2[[#This Row],[Date created conversion]])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5"/>
        <v>102</v>
      </c>
      <c r="P1295" s="9">
        <f t="shared" si="82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  <c r="U1295">
        <f>YEAR(Tabla2[[#This Row],[Date created conversion]])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5"/>
        <v>122</v>
      </c>
      <c r="P1296" s="9">
        <f t="shared" si="82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  <c r="U1296">
        <f>YEAR(Tabla2[[#This Row],[Date created conversion]])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5"/>
        <v>102</v>
      </c>
      <c r="P1297" s="9">
        <f t="shared" si="82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  <c r="U1297">
        <f>YEAR(Tabla2[[#This Row],[Date created conversion]])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5"/>
        <v>141</v>
      </c>
      <c r="P1298" s="9">
        <f t="shared" si="82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  <c r="U1298">
        <f>YEAR(Tabla2[[#This Row],[Date created conversion]])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5"/>
        <v>110</v>
      </c>
      <c r="P1299" s="9">
        <f t="shared" si="82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  <c r="U1299">
        <f>YEAR(Tabla2[[#This Row],[Date created conversion]])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5"/>
        <v>105</v>
      </c>
      <c r="P1300" s="9">
        <f t="shared" si="82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  <c r="U1300">
        <f>YEAR(Tabla2[[#This Row],[Date created conversion]])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5"/>
        <v>124</v>
      </c>
      <c r="P1301" s="9">
        <f t="shared" si="82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  <c r="U1301">
        <f>YEAR(Tabla2[[#This Row],[Date created conversion]])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5"/>
        <v>135</v>
      </c>
      <c r="P1302" s="9">
        <f t="shared" si="82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  <c r="U1302">
        <f>YEAR(Tabla2[[#This Row],[Date created conversion]])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5"/>
        <v>103</v>
      </c>
      <c r="P1303" s="9">
        <f t="shared" si="82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  <c r="U1303">
        <f>YEAR(Tabla2[[#This Row],[Date created conversion]])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5"/>
        <v>100</v>
      </c>
      <c r="P1304" s="9">
        <f t="shared" si="82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  <c r="U1304">
        <f>YEAR(Tabla2[[#This Row],[Date created conversion]])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5"/>
        <v>130</v>
      </c>
      <c r="P1305" s="9">
        <f t="shared" si="82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  <c r="U1305">
        <f>YEAR(Tabla2[[#This Row],[Date created conversion]])</f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 s="9">
        <f t="shared" si="82"/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  <c r="U1306">
        <f>YEAR(Tabla2[[#This Row],[Date created conversion]])</f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 s="9">
        <f t="shared" si="82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  <c r="U1307">
        <f>YEAR(Tabla2[[#This Row],[Date created conversion]])</f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 s="9">
        <f t="shared" si="82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  <c r="U1308">
        <f>YEAR(Tabla2[[#This Row],[Date created conversion]])</f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 s="9">
        <f t="shared" si="82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  <c r="U1309">
        <f>YEAR(Tabla2[[#This Row],[Date created conversion]])</f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 s="9">
        <f t="shared" si="82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  <c r="U1310">
        <f>YEAR(Tabla2[[#This Row],[Date created conversion]])</f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 s="9">
        <f t="shared" si="82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  <c r="U1311">
        <f>YEAR(Tabla2[[#This Row],[Date created conversion]])</f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 s="9">
        <f t="shared" si="82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  <c r="U1312">
        <f>YEAR(Tabla2[[#This Row],[Date created conversion]])</f>
        <v>2016</v>
      </c>
    </row>
    <row r="1313" spans="1:21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 s="9">
        <f t="shared" si="82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  <c r="U1313">
        <f>YEAR(Tabla2[[#This Row],[Date created conversion]])</f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 s="9">
        <f t="shared" si="82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  <c r="U1314">
        <f>YEAR(Tabla2[[#This Row],[Date created conversion]])</f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 s="9">
        <f t="shared" si="82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  <c r="U1315">
        <f>YEAR(Tabla2[[#This Row],[Date created conversion]])</f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 s="9">
        <f t="shared" si="82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  <c r="U1316">
        <f>YEAR(Tabla2[[#This Row],[Date created conversion]])</f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 s="9">
        <f t="shared" si="82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  <c r="U1317">
        <f>YEAR(Tabla2[[#This Row],[Date created conversion]])</f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 s="9">
        <f t="shared" si="82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  <c r="U1318">
        <f>YEAR(Tabla2[[#This Row],[Date created conversion]])</f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 s="9">
        <f t="shared" si="82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  <c r="U1319">
        <f>YEAR(Tabla2[[#This Row],[Date created conversion]])</f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 s="9">
        <f t="shared" si="82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  <c r="U1320">
        <f>YEAR(Tabla2[[#This Row],[Date created conversion]])</f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 s="9">
        <f t="shared" si="82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  <c r="U1321">
        <f>YEAR(Tabla2[[#This Row],[Date created conversion]])</f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 s="9">
        <f t="shared" si="82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  <c r="U1322">
        <f>YEAR(Tabla2[[#This Row],[Date created conversion]])</f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 s="9">
        <f t="shared" si="82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  <c r="U1323">
        <f>YEAR(Tabla2[[#This Row],[Date created conversion]])</f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 s="9">
        <f t="shared" si="82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  <c r="U1324">
        <f>YEAR(Tabla2[[#This Row],[Date created conversion]])</f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 s="9">
        <f t="shared" si="82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  <c r="U1325">
        <f>YEAR(Tabla2[[#This Row],[Date created conversion]])</f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 s="9">
        <f t="shared" si="82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  <c r="U1326">
        <f>YEAR(Tabla2[[#This Row],[Date created conversion]])</f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 s="9">
        <f t="shared" si="82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  <c r="U1327">
        <f>YEAR(Tabla2[[#This Row],[Date created conversion]])</f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 s="9">
        <f t="shared" si="82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  <c r="U1328">
        <f>YEAR(Tabla2[[#This Row],[Date created conversion]])</f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 s="9">
        <f t="shared" si="82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  <c r="U1329">
        <f>YEAR(Tabla2[[#This Row],[Date created conversion]])</f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 s="9">
        <f t="shared" si="82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  <c r="U1330">
        <f>YEAR(Tabla2[[#This Row],[Date created conversion]])</f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 s="9">
        <f t="shared" si="82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  <c r="U1331">
        <f>YEAR(Tabla2[[#This Row],[Date created conversion]])</f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 s="9">
        <f t="shared" si="82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  <c r="U1332">
        <f>YEAR(Tabla2[[#This Row],[Date created conversion]])</f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 s="9">
        <f t="shared" si="82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  <c r="U1333">
        <f>YEAR(Tabla2[[#This Row],[Date created conversion]])</f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s="9">
        <f t="shared" si="82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  <c r="U1334">
        <f>YEAR(Tabla2[[#This Row],[Date created conversion]])</f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s="9">
        <f t="shared" si="82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  <c r="U1335">
        <f>YEAR(Tabla2[[#This Row],[Date created conversion]])</f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 s="9">
        <f t="shared" si="82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  <c r="U1336">
        <f>YEAR(Tabla2[[#This Row],[Date created conversion]])</f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 s="9">
        <f t="shared" si="82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  <c r="U1337">
        <f>YEAR(Tabla2[[#This Row],[Date created conversion]])</f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 s="9">
        <f t="shared" si="82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  <c r="U1338">
        <f>YEAR(Tabla2[[#This Row],[Date created conversion]])</f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 s="9">
        <f t="shared" si="82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  <c r="U1339">
        <f>YEAR(Tabla2[[#This Row],[Date created conversion]])</f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 s="9">
        <f t="shared" si="82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  <c r="U1340">
        <f>YEAR(Tabla2[[#This Row],[Date created conversion]])</f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 s="9">
        <f t="shared" si="82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  <c r="U1341">
        <f>YEAR(Tabla2[[#This Row],[Date created conversion]])</f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s="9">
        <f t="shared" si="82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  <c r="U1342">
        <f>YEAR(Tabla2[[#This Row],[Date created conversion]])</f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 s="9">
        <f t="shared" si="82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  <c r="U1343">
        <f>YEAR(Tabla2[[#This Row],[Date created conversion]])</f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 s="9">
        <f t="shared" si="82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  <c r="U1344">
        <f>YEAR(Tabla2[[#This Row],[Date created conversion]])</f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 s="9">
        <f t="shared" si="82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  <c r="U1345">
        <f>YEAR(Tabla2[[#This Row],[Date created conversion]])</f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 s="9">
        <f t="shared" si="82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  <c r="U1346">
        <f>YEAR(Tabla2[[#This Row],[Date created conversion]])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 s="9">
        <f t="shared" ref="P1347:P1410" si="87">IFERROR(ROUND(E1347/L1347,2),0)</f>
        <v>53.57</v>
      </c>
      <c r="Q1347" s="11" t="s">
        <v>8320</v>
      </c>
      <c r="R1347" t="s">
        <v>8321</v>
      </c>
      <c r="S1347" s="15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  <c r="U1347">
        <f>YEAR(Tabla2[[#This Row],[Date created conversion]])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 s="9">
        <f t="shared" si="87"/>
        <v>48.45</v>
      </c>
      <c r="Q1348" s="11" t="s">
        <v>8320</v>
      </c>
      <c r="R1348" t="s">
        <v>8321</v>
      </c>
      <c r="S1348" s="15">
        <f t="shared" si="88"/>
        <v>41422.075821759259</v>
      </c>
      <c r="T1348" s="15">
        <f t="shared" si="89"/>
        <v>41452.075821759259</v>
      </c>
      <c r="U1348">
        <f>YEAR(Tabla2[[#This Row],[Date created conversion]])</f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 s="9">
        <f t="shared" si="87"/>
        <v>82.42</v>
      </c>
      <c r="Q1349" s="11" t="s">
        <v>8320</v>
      </c>
      <c r="R1349" t="s">
        <v>8321</v>
      </c>
      <c r="S1349" s="15">
        <f t="shared" si="88"/>
        <v>42040.638020833328</v>
      </c>
      <c r="T1349" s="15">
        <f t="shared" si="89"/>
        <v>42070.638020833328</v>
      </c>
      <c r="U1349">
        <f>YEAR(Tabla2[[#This Row],[Date created conversion]])</f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 s="9">
        <f t="shared" si="87"/>
        <v>230.19</v>
      </c>
      <c r="Q1350" s="11" t="s">
        <v>8320</v>
      </c>
      <c r="R1350" t="s">
        <v>8321</v>
      </c>
      <c r="S1350" s="15">
        <f t="shared" si="88"/>
        <v>41963.506168981476</v>
      </c>
      <c r="T1350" s="15">
        <f t="shared" si="89"/>
        <v>41991.506168981476</v>
      </c>
      <c r="U1350">
        <f>YEAR(Tabla2[[#This Row],[Date created conversion]])</f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 s="9">
        <f t="shared" si="87"/>
        <v>59.36</v>
      </c>
      <c r="Q1351" s="11" t="s">
        <v>8320</v>
      </c>
      <c r="R1351" t="s">
        <v>8321</v>
      </c>
      <c r="S1351" s="15">
        <f t="shared" si="88"/>
        <v>42317.33258101852</v>
      </c>
      <c r="T1351" s="15">
        <f t="shared" si="89"/>
        <v>42354.290972222225</v>
      </c>
      <c r="U1351">
        <f>YEAR(Tabla2[[#This Row],[Date created conversion]])</f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 s="9">
        <f t="shared" si="87"/>
        <v>66.7</v>
      </c>
      <c r="Q1352" s="11" t="s">
        <v>8320</v>
      </c>
      <c r="R1352" t="s">
        <v>8321</v>
      </c>
      <c r="S1352" s="15">
        <f t="shared" si="88"/>
        <v>42334.013124999998</v>
      </c>
      <c r="T1352" s="15">
        <f t="shared" si="89"/>
        <v>42364.013124999998</v>
      </c>
      <c r="U1352">
        <f>YEAR(Tabla2[[#This Row],[Date created conversion]])</f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 s="9">
        <f t="shared" si="87"/>
        <v>168.78</v>
      </c>
      <c r="Q1353" s="11" t="s">
        <v>8320</v>
      </c>
      <c r="R1353" t="s">
        <v>8321</v>
      </c>
      <c r="S1353" s="15">
        <f t="shared" si="88"/>
        <v>42382.74009259259</v>
      </c>
      <c r="T1353" s="15">
        <f t="shared" si="89"/>
        <v>42412.74009259259</v>
      </c>
      <c r="U1353">
        <f>YEAR(Tabla2[[#This Row],[Date created conversion]])</f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 s="9">
        <f t="shared" si="87"/>
        <v>59.97</v>
      </c>
      <c r="Q1354" s="11" t="s">
        <v>8320</v>
      </c>
      <c r="R1354" t="s">
        <v>8321</v>
      </c>
      <c r="S1354" s="15">
        <f t="shared" si="88"/>
        <v>42200.578310185185</v>
      </c>
      <c r="T1354" s="15">
        <f t="shared" si="89"/>
        <v>42252.165972222225</v>
      </c>
      <c r="U1354">
        <f>YEAR(Tabla2[[#This Row],[Date created conversion]])</f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 s="9">
        <f t="shared" si="87"/>
        <v>31.81</v>
      </c>
      <c r="Q1355" s="11" t="s">
        <v>8320</v>
      </c>
      <c r="R1355" t="s">
        <v>8321</v>
      </c>
      <c r="S1355" s="15">
        <f t="shared" si="88"/>
        <v>41309.11791666667</v>
      </c>
      <c r="T1355" s="15">
        <f t="shared" si="89"/>
        <v>41344</v>
      </c>
      <c r="U1355">
        <f>YEAR(Tabla2[[#This Row],[Date created conversion]])</f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 s="9">
        <f t="shared" si="87"/>
        <v>24.42</v>
      </c>
      <c r="Q1356" s="11" t="s">
        <v>8320</v>
      </c>
      <c r="R1356" t="s">
        <v>8321</v>
      </c>
      <c r="S1356" s="15">
        <f t="shared" si="88"/>
        <v>42502.807627314818</v>
      </c>
      <c r="T1356" s="15">
        <f t="shared" si="89"/>
        <v>42532.807627314818</v>
      </c>
      <c r="U1356">
        <f>YEAR(Tabla2[[#This Row],[Date created conversion]])</f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 s="9">
        <f t="shared" si="87"/>
        <v>25.35</v>
      </c>
      <c r="Q1357" s="11" t="s">
        <v>8320</v>
      </c>
      <c r="R1357" t="s">
        <v>8321</v>
      </c>
      <c r="S1357" s="15">
        <f t="shared" si="88"/>
        <v>41213.254687499997</v>
      </c>
      <c r="T1357" s="15">
        <f t="shared" si="89"/>
        <v>41243.416666666664</v>
      </c>
      <c r="U1357">
        <f>YEAR(Tabla2[[#This Row],[Date created conversion]])</f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 s="9">
        <f t="shared" si="87"/>
        <v>71.44</v>
      </c>
      <c r="Q1358" s="11" t="s">
        <v>8320</v>
      </c>
      <c r="R1358" t="s">
        <v>8321</v>
      </c>
      <c r="S1358" s="15">
        <f t="shared" si="88"/>
        <v>41430.038888888892</v>
      </c>
      <c r="T1358" s="15">
        <f t="shared" si="89"/>
        <v>41460.038888888892</v>
      </c>
      <c r="U1358">
        <f>YEAR(Tabla2[[#This Row],[Date created conversion]])</f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 s="9">
        <f t="shared" si="87"/>
        <v>38.549999999999997</v>
      </c>
      <c r="Q1359" s="11" t="s">
        <v>8320</v>
      </c>
      <c r="R1359" t="s">
        <v>8321</v>
      </c>
      <c r="S1359" s="15">
        <f t="shared" si="88"/>
        <v>41304.962233796294</v>
      </c>
      <c r="T1359" s="15">
        <f t="shared" si="89"/>
        <v>41334.249305555553</v>
      </c>
      <c r="U1359">
        <f>YEAR(Tabla2[[#This Row],[Date created conversion]])</f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 s="9">
        <f t="shared" si="87"/>
        <v>68.37</v>
      </c>
      <c r="Q1360" s="11" t="s">
        <v>8320</v>
      </c>
      <c r="R1360" t="s">
        <v>8321</v>
      </c>
      <c r="S1360" s="15">
        <f t="shared" si="88"/>
        <v>40689.570868055554</v>
      </c>
      <c r="T1360" s="15">
        <f t="shared" si="89"/>
        <v>40719.570868055554</v>
      </c>
      <c r="U1360">
        <f>YEAR(Tabla2[[#This Row],[Date created conversion]])</f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 s="9">
        <f t="shared" si="87"/>
        <v>40.21</v>
      </c>
      <c r="Q1361" s="11" t="s">
        <v>8320</v>
      </c>
      <c r="R1361" t="s">
        <v>8321</v>
      </c>
      <c r="S1361" s="15">
        <f t="shared" si="88"/>
        <v>40668.814699074072</v>
      </c>
      <c r="T1361" s="15">
        <f t="shared" si="89"/>
        <v>40730.814699074072</v>
      </c>
      <c r="U1361">
        <f>YEAR(Tabla2[[#This Row],[Date created conversion]])</f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 s="9">
        <f t="shared" si="87"/>
        <v>32.07</v>
      </c>
      <c r="Q1362" s="11" t="s">
        <v>8320</v>
      </c>
      <c r="R1362" t="s">
        <v>8321</v>
      </c>
      <c r="S1362" s="15">
        <f t="shared" si="88"/>
        <v>41095.900694444441</v>
      </c>
      <c r="T1362" s="15">
        <f t="shared" si="89"/>
        <v>41123.900694444441</v>
      </c>
      <c r="U1362">
        <f>YEAR(Tabla2[[#This Row],[Date created conversion]])</f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 s="9">
        <f t="shared" si="87"/>
        <v>28.63</v>
      </c>
      <c r="Q1363" s="11" t="s">
        <v>8320</v>
      </c>
      <c r="R1363" t="s">
        <v>8321</v>
      </c>
      <c r="S1363" s="15">
        <f t="shared" si="88"/>
        <v>41781.717268518521</v>
      </c>
      <c r="T1363" s="15">
        <f t="shared" si="89"/>
        <v>41811.717268518521</v>
      </c>
      <c r="U1363">
        <f>YEAR(Tabla2[[#This Row],[Date created conversion]])</f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 s="9">
        <f t="shared" si="87"/>
        <v>43.64</v>
      </c>
      <c r="Q1364" s="11" t="s">
        <v>8320</v>
      </c>
      <c r="R1364" t="s">
        <v>8321</v>
      </c>
      <c r="S1364" s="15">
        <f t="shared" si="88"/>
        <v>41464.934386574074</v>
      </c>
      <c r="T1364" s="15">
        <f t="shared" si="89"/>
        <v>41524.934386574074</v>
      </c>
      <c r="U1364">
        <f>YEAR(Tabla2[[#This Row],[Date created conversion]])</f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 s="9">
        <f t="shared" si="87"/>
        <v>40</v>
      </c>
      <c r="Q1365" s="11" t="s">
        <v>8320</v>
      </c>
      <c r="R1365" t="s">
        <v>8321</v>
      </c>
      <c r="S1365" s="15">
        <f t="shared" si="88"/>
        <v>42396.8440625</v>
      </c>
      <c r="T1365" s="15">
        <f t="shared" si="89"/>
        <v>42415.332638888889</v>
      </c>
      <c r="U1365">
        <f>YEAR(Tabla2[[#This Row],[Date created conversion]])</f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 s="9">
        <f t="shared" si="87"/>
        <v>346.04</v>
      </c>
      <c r="Q1366" s="11" t="s">
        <v>8323</v>
      </c>
      <c r="R1366" t="s">
        <v>8324</v>
      </c>
      <c r="S1366" s="15">
        <f t="shared" si="88"/>
        <v>41951.695671296293</v>
      </c>
      <c r="T1366" s="15">
        <f t="shared" si="89"/>
        <v>42011.6956712963</v>
      </c>
      <c r="U1366">
        <f>YEAR(Tabla2[[#This Row],[Date created conversion]])</f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 s="9">
        <f t="shared" si="87"/>
        <v>81.739999999999995</v>
      </c>
      <c r="Q1367" s="11" t="s">
        <v>8323</v>
      </c>
      <c r="R1367" t="s">
        <v>8324</v>
      </c>
      <c r="S1367" s="15">
        <f t="shared" si="88"/>
        <v>42049.733240740738</v>
      </c>
      <c r="T1367" s="15">
        <f t="shared" si="89"/>
        <v>42079.691574074073</v>
      </c>
      <c r="U1367">
        <f>YEAR(Tabla2[[#This Row],[Date created conversion]])</f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 s="9">
        <f t="shared" si="87"/>
        <v>64.540000000000006</v>
      </c>
      <c r="Q1368" s="11" t="s">
        <v>8323</v>
      </c>
      <c r="R1368" t="s">
        <v>8324</v>
      </c>
      <c r="S1368" s="15">
        <f t="shared" si="88"/>
        <v>41924.996099537035</v>
      </c>
      <c r="T1368" s="15">
        <f t="shared" si="89"/>
        <v>41970.037766203706</v>
      </c>
      <c r="U1368">
        <f>YEAR(Tabla2[[#This Row],[Date created conversion]])</f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 s="9">
        <f t="shared" si="87"/>
        <v>63.48</v>
      </c>
      <c r="Q1369" s="11" t="s">
        <v>8323</v>
      </c>
      <c r="R1369" t="s">
        <v>8324</v>
      </c>
      <c r="S1369" s="15">
        <f t="shared" si="88"/>
        <v>42292.002893518518</v>
      </c>
      <c r="T1369" s="15">
        <f t="shared" si="89"/>
        <v>42322.044560185182</v>
      </c>
      <c r="U1369">
        <f>YEAR(Tabla2[[#This Row],[Date created conversion]])</f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 s="9">
        <f t="shared" si="87"/>
        <v>63.62</v>
      </c>
      <c r="Q1370" s="11" t="s">
        <v>8323</v>
      </c>
      <c r="R1370" t="s">
        <v>8324</v>
      </c>
      <c r="S1370" s="15">
        <f t="shared" si="88"/>
        <v>42146.190902777773</v>
      </c>
      <c r="T1370" s="15">
        <f t="shared" si="89"/>
        <v>42170.190902777773</v>
      </c>
      <c r="U1370">
        <f>YEAR(Tabla2[[#This Row],[Date created conversion]])</f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 s="9">
        <f t="shared" si="87"/>
        <v>83.97</v>
      </c>
      <c r="Q1371" s="11" t="s">
        <v>8323</v>
      </c>
      <c r="R1371" t="s">
        <v>8324</v>
      </c>
      <c r="S1371" s="15">
        <f t="shared" si="88"/>
        <v>41710.594282407408</v>
      </c>
      <c r="T1371" s="15">
        <f t="shared" si="89"/>
        <v>41740.594282407408</v>
      </c>
      <c r="U1371">
        <f>YEAR(Tabla2[[#This Row],[Date created conversion]])</f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 s="9">
        <f t="shared" si="87"/>
        <v>77.75</v>
      </c>
      <c r="Q1372" s="11" t="s">
        <v>8323</v>
      </c>
      <c r="R1372" t="s">
        <v>8324</v>
      </c>
      <c r="S1372" s="15">
        <f t="shared" si="88"/>
        <v>41548.00335648148</v>
      </c>
      <c r="T1372" s="15">
        <f t="shared" si="89"/>
        <v>41563.00335648148</v>
      </c>
      <c r="U1372">
        <f>YEAR(Tabla2[[#This Row],[Date created conversion]])</f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 s="9">
        <f t="shared" si="87"/>
        <v>107.07</v>
      </c>
      <c r="Q1373" s="11" t="s">
        <v>8323</v>
      </c>
      <c r="R1373" t="s">
        <v>8324</v>
      </c>
      <c r="S1373" s="15">
        <f t="shared" si="88"/>
        <v>42101.758587962962</v>
      </c>
      <c r="T1373" s="15">
        <f t="shared" si="89"/>
        <v>42131.758587962962</v>
      </c>
      <c r="U1373">
        <f>YEAR(Tabla2[[#This Row],[Date created conversion]])</f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 s="9">
        <f t="shared" si="87"/>
        <v>38.75</v>
      </c>
      <c r="Q1374" s="11" t="s">
        <v>8323</v>
      </c>
      <c r="R1374" t="s">
        <v>8324</v>
      </c>
      <c r="S1374" s="15">
        <f t="shared" si="88"/>
        <v>41072.739953703705</v>
      </c>
      <c r="T1374" s="15">
        <f t="shared" si="89"/>
        <v>41102.739953703705</v>
      </c>
      <c r="U1374">
        <f>YEAR(Tabla2[[#This Row],[Date created conversion]])</f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 s="9">
        <f t="shared" si="87"/>
        <v>201.94</v>
      </c>
      <c r="Q1375" s="11" t="s">
        <v>8323</v>
      </c>
      <c r="R1375" t="s">
        <v>8324</v>
      </c>
      <c r="S1375" s="15">
        <f t="shared" si="88"/>
        <v>42704.95177083333</v>
      </c>
      <c r="T1375" s="15">
        <f t="shared" si="89"/>
        <v>42734.95177083333</v>
      </c>
      <c r="U1375">
        <f>YEAR(Tabla2[[#This Row],[Date created conversion]])</f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 s="9">
        <f t="shared" si="87"/>
        <v>43.06</v>
      </c>
      <c r="Q1376" s="11" t="s">
        <v>8323</v>
      </c>
      <c r="R1376" t="s">
        <v>8324</v>
      </c>
      <c r="S1376" s="15">
        <f t="shared" si="88"/>
        <v>42424.161898148144</v>
      </c>
      <c r="T1376" s="15">
        <f t="shared" si="89"/>
        <v>42454.12023148148</v>
      </c>
      <c r="U1376">
        <f>YEAR(Tabla2[[#This Row],[Date created conversion]])</f>
        <v>2016</v>
      </c>
    </row>
    <row r="1377" spans="1:21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 s="9">
        <f t="shared" si="87"/>
        <v>62.87</v>
      </c>
      <c r="Q1377" s="11" t="s">
        <v>8323</v>
      </c>
      <c r="R1377" t="s">
        <v>8324</v>
      </c>
      <c r="S1377" s="15">
        <f t="shared" si="88"/>
        <v>42720.066192129627</v>
      </c>
      <c r="T1377" s="15">
        <f t="shared" si="89"/>
        <v>42750.066192129627</v>
      </c>
      <c r="U1377">
        <f>YEAR(Tabla2[[#This Row],[Date created conversion]])</f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 s="9">
        <f t="shared" si="87"/>
        <v>55.61</v>
      </c>
      <c r="Q1378" s="11" t="s">
        <v>8323</v>
      </c>
      <c r="R1378" t="s">
        <v>8324</v>
      </c>
      <c r="S1378" s="15">
        <f t="shared" si="88"/>
        <v>42677.669050925921</v>
      </c>
      <c r="T1378" s="15">
        <f t="shared" si="89"/>
        <v>42707.710717592592</v>
      </c>
      <c r="U1378">
        <f>YEAR(Tabla2[[#This Row],[Date created conversion]])</f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 s="9">
        <f t="shared" si="87"/>
        <v>48.71</v>
      </c>
      <c r="Q1379" s="11" t="s">
        <v>8323</v>
      </c>
      <c r="R1379" t="s">
        <v>8324</v>
      </c>
      <c r="S1379" s="15">
        <f t="shared" si="88"/>
        <v>42747.219560185185</v>
      </c>
      <c r="T1379" s="15">
        <f t="shared" si="89"/>
        <v>42769.174305555556</v>
      </c>
      <c r="U1379">
        <f>YEAR(Tabla2[[#This Row],[Date created conversion]])</f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 s="9">
        <f t="shared" si="87"/>
        <v>30.58</v>
      </c>
      <c r="Q1380" s="11" t="s">
        <v>8323</v>
      </c>
      <c r="R1380" t="s">
        <v>8324</v>
      </c>
      <c r="S1380" s="15">
        <f t="shared" si="88"/>
        <v>42568.759374999994</v>
      </c>
      <c r="T1380" s="15">
        <f t="shared" si="89"/>
        <v>42583.759374999994</v>
      </c>
      <c r="U1380">
        <f>YEAR(Tabla2[[#This Row],[Date created conversion]])</f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 s="9">
        <f t="shared" si="87"/>
        <v>73.91</v>
      </c>
      <c r="Q1381" s="11" t="s">
        <v>8323</v>
      </c>
      <c r="R1381" t="s">
        <v>8324</v>
      </c>
      <c r="S1381" s="15">
        <f t="shared" si="88"/>
        <v>42130.491620370376</v>
      </c>
      <c r="T1381" s="15">
        <f t="shared" si="89"/>
        <v>42160.491620370376</v>
      </c>
      <c r="U1381">
        <f>YEAR(Tabla2[[#This Row],[Date created conversion]])</f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 s="9">
        <f t="shared" si="87"/>
        <v>21.2</v>
      </c>
      <c r="Q1382" s="11" t="s">
        <v>8323</v>
      </c>
      <c r="R1382" t="s">
        <v>8324</v>
      </c>
      <c r="S1382" s="15">
        <f t="shared" si="88"/>
        <v>42141.762800925921</v>
      </c>
      <c r="T1382" s="15">
        <f t="shared" si="89"/>
        <v>42164.083333333328</v>
      </c>
      <c r="U1382">
        <f>YEAR(Tabla2[[#This Row],[Date created conversion]])</f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 s="9">
        <f t="shared" si="87"/>
        <v>73.36</v>
      </c>
      <c r="Q1383" s="11" t="s">
        <v>8323</v>
      </c>
      <c r="R1383" t="s">
        <v>8324</v>
      </c>
      <c r="S1383" s="15">
        <f t="shared" si="88"/>
        <v>42703.214409722219</v>
      </c>
      <c r="T1383" s="15">
        <f t="shared" si="89"/>
        <v>42733.214409722219</v>
      </c>
      <c r="U1383">
        <f>YEAR(Tabla2[[#This Row],[Date created conversion]])</f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 s="9">
        <f t="shared" si="87"/>
        <v>56.41</v>
      </c>
      <c r="Q1384" s="11" t="s">
        <v>8323</v>
      </c>
      <c r="R1384" t="s">
        <v>8324</v>
      </c>
      <c r="S1384" s="15">
        <f t="shared" si="88"/>
        <v>41370.800185185188</v>
      </c>
      <c r="T1384" s="15">
        <f t="shared" si="89"/>
        <v>41400.800185185188</v>
      </c>
      <c r="U1384">
        <f>YEAR(Tabla2[[#This Row],[Date created conversion]])</f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 s="9">
        <f t="shared" si="87"/>
        <v>50.25</v>
      </c>
      <c r="Q1385" s="11" t="s">
        <v>8323</v>
      </c>
      <c r="R1385" t="s">
        <v>8324</v>
      </c>
      <c r="S1385" s="15">
        <f t="shared" si="88"/>
        <v>42707.074976851851</v>
      </c>
      <c r="T1385" s="15">
        <f t="shared" si="89"/>
        <v>42727.074976851851</v>
      </c>
      <c r="U1385">
        <f>YEAR(Tabla2[[#This Row],[Date created conversion]])</f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 s="9">
        <f t="shared" si="87"/>
        <v>68.94</v>
      </c>
      <c r="Q1386" s="11" t="s">
        <v>8323</v>
      </c>
      <c r="R1386" t="s">
        <v>8324</v>
      </c>
      <c r="S1386" s="15">
        <f t="shared" si="88"/>
        <v>42160.735208333332</v>
      </c>
      <c r="T1386" s="15">
        <f t="shared" si="89"/>
        <v>42190.735208333332</v>
      </c>
      <c r="U1386">
        <f>YEAR(Tabla2[[#This Row],[Date created conversion]])</f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 s="9">
        <f t="shared" si="87"/>
        <v>65.91</v>
      </c>
      <c r="Q1387" s="11" t="s">
        <v>8323</v>
      </c>
      <c r="R1387" t="s">
        <v>8324</v>
      </c>
      <c r="S1387" s="15">
        <f t="shared" si="88"/>
        <v>42433.688900462963</v>
      </c>
      <c r="T1387" s="15">
        <f t="shared" si="89"/>
        <v>42489.507638888885</v>
      </c>
      <c r="U1387">
        <f>YEAR(Tabla2[[#This Row],[Date created conversion]])</f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 s="9">
        <f t="shared" si="87"/>
        <v>62.5</v>
      </c>
      <c r="Q1388" s="11" t="s">
        <v>8323</v>
      </c>
      <c r="R1388" t="s">
        <v>8324</v>
      </c>
      <c r="S1388" s="15">
        <f t="shared" si="88"/>
        <v>42184.646863425922</v>
      </c>
      <c r="T1388" s="15">
        <f t="shared" si="89"/>
        <v>42214.646863425922</v>
      </c>
      <c r="U1388">
        <f>YEAR(Tabla2[[#This Row],[Date created conversion]])</f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 s="9">
        <f t="shared" si="87"/>
        <v>70.06</v>
      </c>
      <c r="Q1389" s="11" t="s">
        <v>8323</v>
      </c>
      <c r="R1389" t="s">
        <v>8324</v>
      </c>
      <c r="S1389" s="15">
        <f t="shared" si="88"/>
        <v>42126.92123842593</v>
      </c>
      <c r="T1389" s="15">
        <f t="shared" si="89"/>
        <v>42158.1875</v>
      </c>
      <c r="U1389">
        <f>YEAR(Tabla2[[#This Row],[Date created conversion]])</f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 s="9">
        <f t="shared" si="87"/>
        <v>60.18</v>
      </c>
      <c r="Q1390" s="11" t="s">
        <v>8323</v>
      </c>
      <c r="R1390" t="s">
        <v>8324</v>
      </c>
      <c r="S1390" s="15">
        <f t="shared" si="88"/>
        <v>42634.614780092597</v>
      </c>
      <c r="T1390" s="15">
        <f t="shared" si="89"/>
        <v>42660.676388888889</v>
      </c>
      <c r="U1390">
        <f>YEAR(Tabla2[[#This Row],[Date created conversion]])</f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 s="9">
        <f t="shared" si="87"/>
        <v>21.38</v>
      </c>
      <c r="Q1391" s="11" t="s">
        <v>8323</v>
      </c>
      <c r="R1391" t="s">
        <v>8324</v>
      </c>
      <c r="S1391" s="15">
        <f t="shared" si="88"/>
        <v>42565.480983796297</v>
      </c>
      <c r="T1391" s="15">
        <f t="shared" si="89"/>
        <v>42595.480983796297</v>
      </c>
      <c r="U1391">
        <f>YEAR(Tabla2[[#This Row],[Date created conversion]])</f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 s="9">
        <f t="shared" si="87"/>
        <v>160.79</v>
      </c>
      <c r="Q1392" s="11" t="s">
        <v>8323</v>
      </c>
      <c r="R1392" t="s">
        <v>8324</v>
      </c>
      <c r="S1392" s="15">
        <f t="shared" si="88"/>
        <v>42087.803310185183</v>
      </c>
      <c r="T1392" s="15">
        <f t="shared" si="89"/>
        <v>42121.716666666667</v>
      </c>
      <c r="U1392">
        <f>YEAR(Tabla2[[#This Row],[Date created conversion]])</f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 s="9">
        <f t="shared" si="87"/>
        <v>42.38</v>
      </c>
      <c r="Q1393" s="11" t="s">
        <v>8323</v>
      </c>
      <c r="R1393" t="s">
        <v>8324</v>
      </c>
      <c r="S1393" s="15">
        <f t="shared" si="88"/>
        <v>42193.650671296295</v>
      </c>
      <c r="T1393" s="15">
        <f t="shared" si="89"/>
        <v>42238.207638888889</v>
      </c>
      <c r="U1393">
        <f>YEAR(Tabla2[[#This Row],[Date created conversion]])</f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 s="9">
        <f t="shared" si="87"/>
        <v>27.32</v>
      </c>
      <c r="Q1394" s="11" t="s">
        <v>8323</v>
      </c>
      <c r="R1394" t="s">
        <v>8324</v>
      </c>
      <c r="S1394" s="15">
        <f t="shared" si="88"/>
        <v>42401.154930555553</v>
      </c>
      <c r="T1394" s="15">
        <f t="shared" si="89"/>
        <v>42432.154930555553</v>
      </c>
      <c r="U1394">
        <f>YEAR(Tabla2[[#This Row],[Date created conversion]])</f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 s="9">
        <f t="shared" si="87"/>
        <v>196.83</v>
      </c>
      <c r="Q1395" s="11" t="s">
        <v>8323</v>
      </c>
      <c r="R1395" t="s">
        <v>8324</v>
      </c>
      <c r="S1395" s="15">
        <f t="shared" si="88"/>
        <v>42553.681979166664</v>
      </c>
      <c r="T1395" s="15">
        <f t="shared" si="89"/>
        <v>42583.681979166664</v>
      </c>
      <c r="U1395">
        <f>YEAR(Tabla2[[#This Row],[Date created conversion]])</f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 s="9">
        <f t="shared" si="87"/>
        <v>53.88</v>
      </c>
      <c r="Q1396" s="11" t="s">
        <v>8323</v>
      </c>
      <c r="R1396" t="s">
        <v>8324</v>
      </c>
      <c r="S1396" s="15">
        <f t="shared" si="88"/>
        <v>42752.144976851851</v>
      </c>
      <c r="T1396" s="15">
        <f t="shared" si="89"/>
        <v>42795.125</v>
      </c>
      <c r="U1396">
        <f>YEAR(Tabla2[[#This Row],[Date created conversion]])</f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 s="9">
        <f t="shared" si="87"/>
        <v>47.76</v>
      </c>
      <c r="Q1397" s="11" t="s">
        <v>8323</v>
      </c>
      <c r="R1397" t="s">
        <v>8324</v>
      </c>
      <c r="S1397" s="15">
        <f t="shared" si="88"/>
        <v>42719.90834490741</v>
      </c>
      <c r="T1397" s="15">
        <f t="shared" si="89"/>
        <v>42749.90834490741</v>
      </c>
      <c r="U1397">
        <f>YEAR(Tabla2[[#This Row],[Date created conversion]])</f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 s="9">
        <f t="shared" si="87"/>
        <v>88.19</v>
      </c>
      <c r="Q1398" s="11" t="s">
        <v>8323</v>
      </c>
      <c r="R1398" t="s">
        <v>8324</v>
      </c>
      <c r="S1398" s="15">
        <f t="shared" si="88"/>
        <v>42018.99863425926</v>
      </c>
      <c r="T1398" s="15">
        <f t="shared" si="89"/>
        <v>42048.99863425926</v>
      </c>
      <c r="U1398">
        <f>YEAR(Tabla2[[#This Row],[Date created conversion]])</f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 s="9">
        <f t="shared" si="87"/>
        <v>72.06</v>
      </c>
      <c r="Q1399" s="11" t="s">
        <v>8323</v>
      </c>
      <c r="R1399" t="s">
        <v>8324</v>
      </c>
      <c r="S1399" s="15">
        <f t="shared" si="88"/>
        <v>42640.917939814812</v>
      </c>
      <c r="T1399" s="15">
        <f t="shared" si="89"/>
        <v>42670.888194444444</v>
      </c>
      <c r="U1399">
        <f>YEAR(Tabla2[[#This Row],[Date created conversion]])</f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 s="9">
        <f t="shared" si="87"/>
        <v>74.25</v>
      </c>
      <c r="Q1400" s="11" t="s">
        <v>8323</v>
      </c>
      <c r="R1400" t="s">
        <v>8324</v>
      </c>
      <c r="S1400" s="15">
        <f t="shared" si="88"/>
        <v>42526.874236111107</v>
      </c>
      <c r="T1400" s="15">
        <f t="shared" si="89"/>
        <v>42556.874236111107</v>
      </c>
      <c r="U1400">
        <f>YEAR(Tabla2[[#This Row],[Date created conversion]])</f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 s="9">
        <f t="shared" si="87"/>
        <v>61.7</v>
      </c>
      <c r="Q1401" s="11" t="s">
        <v>8323</v>
      </c>
      <c r="R1401" t="s">
        <v>8324</v>
      </c>
      <c r="S1401" s="15">
        <f t="shared" si="88"/>
        <v>41889.004317129627</v>
      </c>
      <c r="T1401" s="15">
        <f t="shared" si="89"/>
        <v>41919.004317129627</v>
      </c>
      <c r="U1401">
        <f>YEAR(Tabla2[[#This Row],[Date created conversion]])</f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 s="9">
        <f t="shared" si="87"/>
        <v>17.239999999999998</v>
      </c>
      <c r="Q1402" s="11" t="s">
        <v>8323</v>
      </c>
      <c r="R1402" t="s">
        <v>8324</v>
      </c>
      <c r="S1402" s="15">
        <f t="shared" si="88"/>
        <v>42498.341122685189</v>
      </c>
      <c r="T1402" s="15">
        <f t="shared" si="89"/>
        <v>42533.229166666672</v>
      </c>
      <c r="U1402">
        <f>YEAR(Tabla2[[#This Row],[Date created conversion]])</f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 s="9">
        <f t="shared" si="87"/>
        <v>51.72</v>
      </c>
      <c r="Q1403" s="11" t="s">
        <v>8323</v>
      </c>
      <c r="R1403" t="s">
        <v>8324</v>
      </c>
      <c r="S1403" s="15">
        <f t="shared" si="88"/>
        <v>41399.99622685185</v>
      </c>
      <c r="T1403" s="15">
        <f t="shared" si="89"/>
        <v>41420.99622685185</v>
      </c>
      <c r="U1403">
        <f>YEAR(Tabla2[[#This Row],[Date created conversion]])</f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 s="9">
        <f t="shared" si="87"/>
        <v>24.15</v>
      </c>
      <c r="Q1404" s="11" t="s">
        <v>8323</v>
      </c>
      <c r="R1404" t="s">
        <v>8324</v>
      </c>
      <c r="S1404" s="15">
        <f t="shared" si="88"/>
        <v>42065.053368055553</v>
      </c>
      <c r="T1404" s="15">
        <f t="shared" si="89"/>
        <v>42125.011701388896</v>
      </c>
      <c r="U1404">
        <f>YEAR(Tabla2[[#This Row],[Date created conversion]])</f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 s="9">
        <f t="shared" si="87"/>
        <v>62.17</v>
      </c>
      <c r="Q1405" s="11" t="s">
        <v>8323</v>
      </c>
      <c r="R1405" t="s">
        <v>8324</v>
      </c>
      <c r="S1405" s="15">
        <f t="shared" si="88"/>
        <v>41451.062905092593</v>
      </c>
      <c r="T1405" s="15">
        <f t="shared" si="89"/>
        <v>41481.062905092593</v>
      </c>
      <c r="U1405">
        <f>YEAR(Tabla2[[#This Row],[Date created conversion]])</f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 s="9">
        <f t="shared" si="87"/>
        <v>48.2</v>
      </c>
      <c r="Q1406" s="11" t="s">
        <v>8320</v>
      </c>
      <c r="R1406" t="s">
        <v>8339</v>
      </c>
      <c r="S1406" s="15">
        <f t="shared" si="88"/>
        <v>42032.510243055556</v>
      </c>
      <c r="T1406" s="15">
        <f t="shared" si="89"/>
        <v>42057.510243055556</v>
      </c>
      <c r="U1406">
        <f>YEAR(Tabla2[[#This Row],[Date created conversion]])</f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 s="9">
        <f t="shared" si="87"/>
        <v>6.18</v>
      </c>
      <c r="Q1407" s="11" t="s">
        <v>8320</v>
      </c>
      <c r="R1407" t="s">
        <v>8339</v>
      </c>
      <c r="S1407" s="15">
        <f t="shared" si="88"/>
        <v>41941.680567129632</v>
      </c>
      <c r="T1407" s="15">
        <f t="shared" si="89"/>
        <v>41971.722233796296</v>
      </c>
      <c r="U1407">
        <f>YEAR(Tabla2[[#This Row],[Date created conversion]])</f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 s="9">
        <f t="shared" si="87"/>
        <v>5</v>
      </c>
      <c r="Q1408" s="11" t="s">
        <v>8320</v>
      </c>
      <c r="R1408" t="s">
        <v>8339</v>
      </c>
      <c r="S1408" s="15">
        <f t="shared" si="88"/>
        <v>42297.432951388888</v>
      </c>
      <c r="T1408" s="15">
        <f t="shared" si="89"/>
        <v>42350.416666666672</v>
      </c>
      <c r="U1408">
        <f>YEAR(Tabla2[[#This Row],[Date created conversion]])</f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 s="9">
        <f t="shared" si="87"/>
        <v>7.5</v>
      </c>
      <c r="Q1409" s="11" t="s">
        <v>8320</v>
      </c>
      <c r="R1409" t="s">
        <v>8339</v>
      </c>
      <c r="S1409" s="15">
        <f t="shared" si="88"/>
        <v>41838.536782407406</v>
      </c>
      <c r="T1409" s="15">
        <f t="shared" si="89"/>
        <v>41863.536782407406</v>
      </c>
      <c r="U1409">
        <f>YEAR(Tabla2[[#This Row],[Date created conversion]])</f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 s="9">
        <f t="shared" si="87"/>
        <v>12</v>
      </c>
      <c r="Q1410" s="11" t="s">
        <v>8320</v>
      </c>
      <c r="R1410" t="s">
        <v>8339</v>
      </c>
      <c r="S1410" s="15">
        <f t="shared" si="88"/>
        <v>42291.872175925921</v>
      </c>
      <c r="T1410" s="15">
        <f t="shared" si="89"/>
        <v>42321.913842592592</v>
      </c>
      <c r="U1410">
        <f>YEAR(Tabla2[[#This Row],[Date created conversion]])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 s="9">
        <f t="shared" ref="P1411:P1474" si="91">IFERROR(ROUND(E1411/L1411,2),0)</f>
        <v>0</v>
      </c>
      <c r="Q1411" s="11" t="s">
        <v>8320</v>
      </c>
      <c r="R1411" t="s">
        <v>8339</v>
      </c>
      <c r="S1411" s="15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  <c r="U1411">
        <f>YEAR(Tabla2[[#This Row],[Date created conversion]])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 s="9">
        <f t="shared" si="91"/>
        <v>1</v>
      </c>
      <c r="Q1412" s="11" t="s">
        <v>8320</v>
      </c>
      <c r="R1412" t="s">
        <v>8339</v>
      </c>
      <c r="S1412" s="15">
        <f t="shared" si="92"/>
        <v>42479.318518518514</v>
      </c>
      <c r="T1412" s="15">
        <f t="shared" si="93"/>
        <v>42524.318518518514</v>
      </c>
      <c r="U1412">
        <f>YEAR(Tabla2[[#This Row],[Date created conversion]])</f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 s="9">
        <f t="shared" si="91"/>
        <v>2.33</v>
      </c>
      <c r="Q1413" s="11" t="s">
        <v>8320</v>
      </c>
      <c r="R1413" t="s">
        <v>8339</v>
      </c>
      <c r="S1413" s="15">
        <f t="shared" si="92"/>
        <v>42013.059027777781</v>
      </c>
      <c r="T1413" s="15">
        <f t="shared" si="93"/>
        <v>42041.059027777781</v>
      </c>
      <c r="U1413">
        <f>YEAR(Tabla2[[#This Row],[Date created conversion]])</f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 s="9">
        <f t="shared" si="91"/>
        <v>24.62</v>
      </c>
      <c r="Q1414" s="11" t="s">
        <v>8320</v>
      </c>
      <c r="R1414" t="s">
        <v>8339</v>
      </c>
      <c r="S1414" s="15">
        <f t="shared" si="92"/>
        <v>41947.063645833332</v>
      </c>
      <c r="T1414" s="15">
        <f t="shared" si="93"/>
        <v>41977.063645833332</v>
      </c>
      <c r="U1414">
        <f>YEAR(Tabla2[[#This Row],[Date created conversion]])</f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 s="9">
        <f t="shared" si="91"/>
        <v>100</v>
      </c>
      <c r="Q1415" s="11" t="s">
        <v>8320</v>
      </c>
      <c r="R1415" t="s">
        <v>8339</v>
      </c>
      <c r="S1415" s="15">
        <f t="shared" si="92"/>
        <v>42360.437152777777</v>
      </c>
      <c r="T1415" s="15">
        <f t="shared" si="93"/>
        <v>42420.437152777777</v>
      </c>
      <c r="U1415">
        <f>YEAR(Tabla2[[#This Row],[Date created conversion]])</f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 s="9">
        <f t="shared" si="91"/>
        <v>1</v>
      </c>
      <c r="Q1416" s="11" t="s">
        <v>8320</v>
      </c>
      <c r="R1416" t="s">
        <v>8339</v>
      </c>
      <c r="S1416" s="15">
        <f t="shared" si="92"/>
        <v>42708.25309027778</v>
      </c>
      <c r="T1416" s="15">
        <f t="shared" si="93"/>
        <v>42738.25309027778</v>
      </c>
      <c r="U1416">
        <f>YEAR(Tabla2[[#This Row],[Date created conversion]])</f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 s="9">
        <f t="shared" si="91"/>
        <v>88.89</v>
      </c>
      <c r="Q1417" s="11" t="s">
        <v>8320</v>
      </c>
      <c r="R1417" t="s">
        <v>8339</v>
      </c>
      <c r="S1417" s="15">
        <f t="shared" si="92"/>
        <v>42192.675821759258</v>
      </c>
      <c r="T1417" s="15">
        <f t="shared" si="93"/>
        <v>42232.675821759258</v>
      </c>
      <c r="U1417">
        <f>YEAR(Tabla2[[#This Row],[Date created conversion]])</f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 s="9">
        <f t="shared" si="91"/>
        <v>0</v>
      </c>
      <c r="Q1418" s="11" t="s">
        <v>8320</v>
      </c>
      <c r="R1418" t="s">
        <v>8339</v>
      </c>
      <c r="S1418" s="15">
        <f t="shared" si="92"/>
        <v>42299.926145833335</v>
      </c>
      <c r="T1418" s="15">
        <f t="shared" si="93"/>
        <v>42329.967812499999</v>
      </c>
      <c r="U1418">
        <f>YEAR(Tabla2[[#This Row],[Date created conversion]])</f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 s="9">
        <f t="shared" si="91"/>
        <v>27.5</v>
      </c>
      <c r="Q1419" s="11" t="s">
        <v>8320</v>
      </c>
      <c r="R1419" t="s">
        <v>8339</v>
      </c>
      <c r="S1419" s="15">
        <f t="shared" si="92"/>
        <v>42232.15016203704</v>
      </c>
      <c r="T1419" s="15">
        <f t="shared" si="93"/>
        <v>42262.465972222228</v>
      </c>
      <c r="U1419">
        <f>YEAR(Tabla2[[#This Row],[Date created conversion]])</f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 s="9">
        <f t="shared" si="91"/>
        <v>6</v>
      </c>
      <c r="Q1420" s="11" t="s">
        <v>8320</v>
      </c>
      <c r="R1420" t="s">
        <v>8339</v>
      </c>
      <c r="S1420" s="15">
        <f t="shared" si="92"/>
        <v>42395.456412037034</v>
      </c>
      <c r="T1420" s="15">
        <f t="shared" si="93"/>
        <v>42425.456412037034</v>
      </c>
      <c r="U1420">
        <f>YEAR(Tabla2[[#This Row],[Date created conversion]])</f>
        <v>2016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 s="9">
        <f t="shared" si="91"/>
        <v>44.5</v>
      </c>
      <c r="Q1421" s="11" t="s">
        <v>8320</v>
      </c>
      <c r="R1421" t="s">
        <v>8339</v>
      </c>
      <c r="S1421" s="15">
        <f t="shared" si="92"/>
        <v>42622.456238425926</v>
      </c>
      <c r="T1421" s="15">
        <f t="shared" si="93"/>
        <v>42652.456238425926</v>
      </c>
      <c r="U1421">
        <f>YEAR(Tabla2[[#This Row],[Date created conversion]])</f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 s="9">
        <f t="shared" si="91"/>
        <v>1</v>
      </c>
      <c r="Q1422" s="11" t="s">
        <v>8320</v>
      </c>
      <c r="R1422" t="s">
        <v>8339</v>
      </c>
      <c r="S1422" s="15">
        <f t="shared" si="92"/>
        <v>42524.667662037042</v>
      </c>
      <c r="T1422" s="15">
        <f t="shared" si="93"/>
        <v>42549.667662037042</v>
      </c>
      <c r="U1422">
        <f>YEAR(Tabla2[[#This Row],[Date created conversion]])</f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 s="9">
        <f t="shared" si="91"/>
        <v>100</v>
      </c>
      <c r="Q1423" s="11" t="s">
        <v>8320</v>
      </c>
      <c r="R1423" t="s">
        <v>8339</v>
      </c>
      <c r="S1423" s="15">
        <f t="shared" si="92"/>
        <v>42013.915613425925</v>
      </c>
      <c r="T1423" s="15">
        <f t="shared" si="93"/>
        <v>42043.915613425925</v>
      </c>
      <c r="U1423">
        <f>YEAR(Tabla2[[#This Row],[Date created conversion]])</f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 s="9">
        <f t="shared" si="91"/>
        <v>13</v>
      </c>
      <c r="Q1424" s="11" t="s">
        <v>8320</v>
      </c>
      <c r="R1424" t="s">
        <v>8339</v>
      </c>
      <c r="S1424" s="15">
        <f t="shared" si="92"/>
        <v>42604.239629629628</v>
      </c>
      <c r="T1424" s="15">
        <f t="shared" si="93"/>
        <v>42634.239629629628</v>
      </c>
      <c r="U1424">
        <f>YEAR(Tabla2[[#This Row],[Date created conversion]])</f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 s="9">
        <f t="shared" si="91"/>
        <v>100</v>
      </c>
      <c r="Q1425" s="11" t="s">
        <v>8320</v>
      </c>
      <c r="R1425" t="s">
        <v>8339</v>
      </c>
      <c r="S1425" s="15">
        <f t="shared" si="92"/>
        <v>42340.360312500001</v>
      </c>
      <c r="T1425" s="15">
        <f t="shared" si="93"/>
        <v>42370.360312500001</v>
      </c>
      <c r="U1425">
        <f>YEAR(Tabla2[[#This Row],[Date created conversion]])</f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 s="9">
        <f t="shared" si="91"/>
        <v>109.07</v>
      </c>
      <c r="Q1426" s="11" t="s">
        <v>8320</v>
      </c>
      <c r="R1426" t="s">
        <v>8339</v>
      </c>
      <c r="S1426" s="15">
        <f t="shared" si="92"/>
        <v>42676.717615740738</v>
      </c>
      <c r="T1426" s="15">
        <f t="shared" si="93"/>
        <v>42689.759282407409</v>
      </c>
      <c r="U1426">
        <f>YEAR(Tabla2[[#This Row],[Date created conversion]])</f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 s="9">
        <f t="shared" si="91"/>
        <v>0</v>
      </c>
      <c r="Q1427" s="11" t="s">
        <v>8320</v>
      </c>
      <c r="R1427" t="s">
        <v>8339</v>
      </c>
      <c r="S1427" s="15">
        <f t="shared" si="92"/>
        <v>42093.131469907406</v>
      </c>
      <c r="T1427" s="15">
        <f t="shared" si="93"/>
        <v>42123.131469907406</v>
      </c>
      <c r="U1427">
        <f>YEAR(Tabla2[[#This Row],[Date created conversion]])</f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 s="9">
        <f t="shared" si="91"/>
        <v>0</v>
      </c>
      <c r="Q1428" s="11" t="s">
        <v>8320</v>
      </c>
      <c r="R1428" t="s">
        <v>8339</v>
      </c>
      <c r="S1428" s="15">
        <f t="shared" si="92"/>
        <v>42180.390277777777</v>
      </c>
      <c r="T1428" s="15">
        <f t="shared" si="93"/>
        <v>42240.390277777777</v>
      </c>
      <c r="U1428">
        <f>YEAR(Tabla2[[#This Row],[Date created conversion]])</f>
        <v>2015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 s="9">
        <f t="shared" si="91"/>
        <v>104.75</v>
      </c>
      <c r="Q1429" s="11" t="s">
        <v>8320</v>
      </c>
      <c r="R1429" t="s">
        <v>8339</v>
      </c>
      <c r="S1429" s="15">
        <f t="shared" si="92"/>
        <v>42601.851678240739</v>
      </c>
      <c r="T1429" s="15">
        <f t="shared" si="93"/>
        <v>42631.851678240739</v>
      </c>
      <c r="U1429">
        <f>YEAR(Tabla2[[#This Row],[Date created conversion]])</f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 s="9">
        <f t="shared" si="91"/>
        <v>15</v>
      </c>
      <c r="Q1430" s="11" t="s">
        <v>8320</v>
      </c>
      <c r="R1430" t="s">
        <v>8339</v>
      </c>
      <c r="S1430" s="15">
        <f t="shared" si="92"/>
        <v>42432.379826388889</v>
      </c>
      <c r="T1430" s="15">
        <f t="shared" si="93"/>
        <v>42462.338159722218</v>
      </c>
      <c r="U1430">
        <f>YEAR(Tabla2[[#This Row],[Date created conversion]])</f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 s="9">
        <f t="shared" si="91"/>
        <v>0</v>
      </c>
      <c r="Q1431" s="11" t="s">
        <v>8320</v>
      </c>
      <c r="R1431" t="s">
        <v>8339</v>
      </c>
      <c r="S1431" s="15">
        <f t="shared" si="92"/>
        <v>42074.060671296291</v>
      </c>
      <c r="T1431" s="15">
        <f t="shared" si="93"/>
        <v>42104.060671296291</v>
      </c>
      <c r="U1431">
        <f>YEAR(Tabla2[[#This Row],[Date created conversion]])</f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 s="9">
        <f t="shared" si="91"/>
        <v>80.599999999999994</v>
      </c>
      <c r="Q1432" s="11" t="s">
        <v>8320</v>
      </c>
      <c r="R1432" t="s">
        <v>8339</v>
      </c>
      <c r="S1432" s="15">
        <f t="shared" si="92"/>
        <v>41961.813518518517</v>
      </c>
      <c r="T1432" s="15">
        <f t="shared" si="93"/>
        <v>41992.813518518517</v>
      </c>
      <c r="U1432">
        <f>YEAR(Tabla2[[#This Row],[Date created conversion]])</f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 s="9">
        <f t="shared" si="91"/>
        <v>115.55</v>
      </c>
      <c r="Q1433" s="11" t="s">
        <v>8320</v>
      </c>
      <c r="R1433" t="s">
        <v>8339</v>
      </c>
      <c r="S1433" s="15">
        <f t="shared" si="92"/>
        <v>42304.210833333331</v>
      </c>
      <c r="T1433" s="15">
        <f t="shared" si="93"/>
        <v>42334.252500000002</v>
      </c>
      <c r="U1433">
        <f>YEAR(Tabla2[[#This Row],[Date created conversion]])</f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 s="9">
        <f t="shared" si="91"/>
        <v>0</v>
      </c>
      <c r="Q1434" s="11" t="s">
        <v>8320</v>
      </c>
      <c r="R1434" t="s">
        <v>8339</v>
      </c>
      <c r="S1434" s="15">
        <f t="shared" si="92"/>
        <v>42175.780416666668</v>
      </c>
      <c r="T1434" s="15">
        <f t="shared" si="93"/>
        <v>42205.780416666668</v>
      </c>
      <c r="U1434">
        <f>YEAR(Tabla2[[#This Row],[Date created conversion]])</f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 s="9">
        <f t="shared" si="91"/>
        <v>80.5</v>
      </c>
      <c r="Q1435" s="11" t="s">
        <v>8320</v>
      </c>
      <c r="R1435" t="s">
        <v>8339</v>
      </c>
      <c r="S1435" s="15">
        <f t="shared" si="92"/>
        <v>42673.625868055555</v>
      </c>
      <c r="T1435" s="15">
        <f t="shared" si="93"/>
        <v>42714.458333333328</v>
      </c>
      <c r="U1435">
        <f>YEAR(Tabla2[[#This Row],[Date created conversion]])</f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 s="9">
        <f t="shared" si="91"/>
        <v>744.55</v>
      </c>
      <c r="Q1436" s="11" t="s">
        <v>8320</v>
      </c>
      <c r="R1436" t="s">
        <v>8339</v>
      </c>
      <c r="S1436" s="15">
        <f t="shared" si="92"/>
        <v>42142.767106481479</v>
      </c>
      <c r="T1436" s="15">
        <f t="shared" si="93"/>
        <v>42163.625</v>
      </c>
      <c r="U1436">
        <f>YEAR(Tabla2[[#This Row],[Date created conversion]])</f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 s="9">
        <f t="shared" si="91"/>
        <v>7.5</v>
      </c>
      <c r="Q1437" s="11" t="s">
        <v>8320</v>
      </c>
      <c r="R1437" t="s">
        <v>8339</v>
      </c>
      <c r="S1437" s="15">
        <f t="shared" si="92"/>
        <v>42258.780324074076</v>
      </c>
      <c r="T1437" s="15">
        <f t="shared" si="93"/>
        <v>42288.780324074076</v>
      </c>
      <c r="U1437">
        <f>YEAR(Tabla2[[#This Row],[Date created conversion]])</f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 s="9">
        <f t="shared" si="91"/>
        <v>38.5</v>
      </c>
      <c r="Q1438" s="11" t="s">
        <v>8320</v>
      </c>
      <c r="R1438" t="s">
        <v>8339</v>
      </c>
      <c r="S1438" s="15">
        <f t="shared" si="92"/>
        <v>42391.35019675926</v>
      </c>
      <c r="T1438" s="15">
        <f t="shared" si="93"/>
        <v>42421.35019675926</v>
      </c>
      <c r="U1438">
        <f>YEAR(Tabla2[[#This Row],[Date created conversion]])</f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 s="9">
        <f t="shared" si="91"/>
        <v>36.68</v>
      </c>
      <c r="Q1439" s="11" t="s">
        <v>8320</v>
      </c>
      <c r="R1439" t="s">
        <v>8339</v>
      </c>
      <c r="S1439" s="15">
        <f t="shared" si="92"/>
        <v>41796.531701388885</v>
      </c>
      <c r="T1439" s="15">
        <f t="shared" si="93"/>
        <v>41833.207638888889</v>
      </c>
      <c r="U1439">
        <f>YEAR(Tabla2[[#This Row],[Date created conversion]])</f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 s="9">
        <f t="shared" si="91"/>
        <v>75</v>
      </c>
      <c r="Q1440" s="11" t="s">
        <v>8320</v>
      </c>
      <c r="R1440" t="s">
        <v>8339</v>
      </c>
      <c r="S1440" s="15">
        <f t="shared" si="92"/>
        <v>42457.871516203704</v>
      </c>
      <c r="T1440" s="15">
        <f t="shared" si="93"/>
        <v>42487.579861111109</v>
      </c>
      <c r="U1440">
        <f>YEAR(Tabla2[[#This Row],[Date created conversion]])</f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 s="9">
        <f t="shared" si="91"/>
        <v>30</v>
      </c>
      <c r="Q1441" s="11" t="s">
        <v>8320</v>
      </c>
      <c r="R1441" t="s">
        <v>8339</v>
      </c>
      <c r="S1441" s="15">
        <f t="shared" si="92"/>
        <v>42040.829872685179</v>
      </c>
      <c r="T1441" s="15">
        <f t="shared" si="93"/>
        <v>42070.829872685179</v>
      </c>
      <c r="U1441">
        <f>YEAR(Tabla2[[#This Row],[Date created conversion]])</f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 s="9">
        <f t="shared" si="91"/>
        <v>1</v>
      </c>
      <c r="Q1442" s="11" t="s">
        <v>8320</v>
      </c>
      <c r="R1442" t="s">
        <v>8339</v>
      </c>
      <c r="S1442" s="15">
        <f t="shared" si="92"/>
        <v>42486.748414351852</v>
      </c>
      <c r="T1442" s="15">
        <f t="shared" si="93"/>
        <v>42516.748414351852</v>
      </c>
      <c r="U1442">
        <f>YEAR(Tabla2[[#This Row],[Date created conversion]])</f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 s="9">
        <f t="shared" si="91"/>
        <v>673.33</v>
      </c>
      <c r="Q1443" s="11" t="s">
        <v>8320</v>
      </c>
      <c r="R1443" t="s">
        <v>8339</v>
      </c>
      <c r="S1443" s="15">
        <f t="shared" si="92"/>
        <v>42198.765844907408</v>
      </c>
      <c r="T1443" s="15">
        <f t="shared" si="93"/>
        <v>42258.765844907408</v>
      </c>
      <c r="U1443">
        <f>YEAR(Tabla2[[#This Row],[Date created conversion]])</f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 s="9">
        <f t="shared" si="91"/>
        <v>0</v>
      </c>
      <c r="Q1444" s="11" t="s">
        <v>8320</v>
      </c>
      <c r="R1444" t="s">
        <v>8339</v>
      </c>
      <c r="S1444" s="15">
        <f t="shared" si="92"/>
        <v>42485.64534722222</v>
      </c>
      <c r="T1444" s="15">
        <f t="shared" si="93"/>
        <v>42515.64534722222</v>
      </c>
      <c r="U1444">
        <f>YEAR(Tabla2[[#This Row],[Date created conversion]])</f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 s="9">
        <f t="shared" si="91"/>
        <v>0</v>
      </c>
      <c r="Q1445" s="11" t="s">
        <v>8320</v>
      </c>
      <c r="R1445" t="s">
        <v>8339</v>
      </c>
      <c r="S1445" s="15">
        <f t="shared" si="92"/>
        <v>42707.926030092596</v>
      </c>
      <c r="T1445" s="15">
        <f t="shared" si="93"/>
        <v>42737.926030092596</v>
      </c>
      <c r="U1445">
        <f>YEAR(Tabla2[[#This Row],[Date created conversion]])</f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 s="9">
        <f t="shared" si="91"/>
        <v>0</v>
      </c>
      <c r="Q1446" s="11" t="s">
        <v>8320</v>
      </c>
      <c r="R1446" t="s">
        <v>8339</v>
      </c>
      <c r="S1446" s="15">
        <f t="shared" si="92"/>
        <v>42199.873402777783</v>
      </c>
      <c r="T1446" s="15">
        <f t="shared" si="93"/>
        <v>42259.873402777783</v>
      </c>
      <c r="U1446">
        <f>YEAR(Tabla2[[#This Row],[Date created conversion]])</f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 s="9">
        <f t="shared" si="91"/>
        <v>0</v>
      </c>
      <c r="Q1447" s="11" t="s">
        <v>8320</v>
      </c>
      <c r="R1447" t="s">
        <v>8339</v>
      </c>
      <c r="S1447" s="15">
        <f t="shared" si="92"/>
        <v>42139.542303240742</v>
      </c>
      <c r="T1447" s="15">
        <f t="shared" si="93"/>
        <v>42169.542303240742</v>
      </c>
      <c r="U1447">
        <f>YEAR(Tabla2[[#This Row],[Date created conversion]])</f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 s="9">
        <f t="shared" si="91"/>
        <v>0</v>
      </c>
      <c r="Q1448" s="11" t="s">
        <v>8320</v>
      </c>
      <c r="R1448" t="s">
        <v>8339</v>
      </c>
      <c r="S1448" s="15">
        <f t="shared" si="92"/>
        <v>42461.447662037041</v>
      </c>
      <c r="T1448" s="15">
        <f t="shared" si="93"/>
        <v>42481.447662037041</v>
      </c>
      <c r="U1448">
        <f>YEAR(Tabla2[[#This Row],[Date created conversion]])</f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 s="9">
        <f t="shared" si="91"/>
        <v>25</v>
      </c>
      <c r="Q1449" s="11" t="s">
        <v>8320</v>
      </c>
      <c r="R1449" t="s">
        <v>8339</v>
      </c>
      <c r="S1449" s="15">
        <f t="shared" si="92"/>
        <v>42529.730717592596</v>
      </c>
      <c r="T1449" s="15">
        <f t="shared" si="93"/>
        <v>42559.730717592596</v>
      </c>
      <c r="U1449">
        <f>YEAR(Tabla2[[#This Row],[Date created conversion]])</f>
        <v>2016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 s="9">
        <f t="shared" si="91"/>
        <v>0</v>
      </c>
      <c r="Q1450" s="11" t="s">
        <v>8320</v>
      </c>
      <c r="R1450" t="s">
        <v>8339</v>
      </c>
      <c r="S1450" s="15">
        <f t="shared" si="92"/>
        <v>42115.936550925922</v>
      </c>
      <c r="T1450" s="15">
        <f t="shared" si="93"/>
        <v>42146.225694444445</v>
      </c>
      <c r="U1450">
        <f>YEAR(Tabla2[[#This Row],[Date created conversion]])</f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 s="9">
        <f t="shared" si="91"/>
        <v>0</v>
      </c>
      <c r="Q1451" s="11" t="s">
        <v>8320</v>
      </c>
      <c r="R1451" t="s">
        <v>8339</v>
      </c>
      <c r="S1451" s="15">
        <f t="shared" si="92"/>
        <v>42086.811400462961</v>
      </c>
      <c r="T1451" s="15">
        <f t="shared" si="93"/>
        <v>42134.811400462961</v>
      </c>
      <c r="U1451">
        <f>YEAR(Tabla2[[#This Row],[Date created conversion]])</f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 s="9">
        <f t="shared" si="91"/>
        <v>1</v>
      </c>
      <c r="Q1452" s="11" t="s">
        <v>8320</v>
      </c>
      <c r="R1452" t="s">
        <v>8339</v>
      </c>
      <c r="S1452" s="15">
        <f t="shared" si="92"/>
        <v>42390.171261574069</v>
      </c>
      <c r="T1452" s="15">
        <f t="shared" si="93"/>
        <v>42420.171261574069</v>
      </c>
      <c r="U1452">
        <f>YEAR(Tabla2[[#This Row],[Date created conversion]])</f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 s="9">
        <f t="shared" si="91"/>
        <v>1</v>
      </c>
      <c r="Q1453" s="11" t="s">
        <v>8320</v>
      </c>
      <c r="R1453" t="s">
        <v>8339</v>
      </c>
      <c r="S1453" s="15">
        <f t="shared" si="92"/>
        <v>41931.959016203706</v>
      </c>
      <c r="T1453" s="15">
        <f t="shared" si="93"/>
        <v>41962.00068287037</v>
      </c>
      <c r="U1453">
        <f>YEAR(Tabla2[[#This Row],[Date created conversion]])</f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 s="9">
        <f t="shared" si="91"/>
        <v>0</v>
      </c>
      <c r="Q1454" s="11" t="s">
        <v>8320</v>
      </c>
      <c r="R1454" t="s">
        <v>8339</v>
      </c>
      <c r="S1454" s="15">
        <f t="shared" si="92"/>
        <v>41818.703275462962</v>
      </c>
      <c r="T1454" s="15">
        <f t="shared" si="93"/>
        <v>41848.703275462962</v>
      </c>
      <c r="U1454">
        <f>YEAR(Tabla2[[#This Row],[Date created conversion]])</f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 s="9">
        <f t="shared" si="91"/>
        <v>0</v>
      </c>
      <c r="Q1455" s="11" t="s">
        <v>8320</v>
      </c>
      <c r="R1455" t="s">
        <v>8339</v>
      </c>
      <c r="S1455" s="15">
        <f t="shared" si="92"/>
        <v>42795.696145833332</v>
      </c>
      <c r="T1455" s="15">
        <f t="shared" si="93"/>
        <v>42840.654479166667</v>
      </c>
      <c r="U1455">
        <f>YEAR(Tabla2[[#This Row],[Date created conversion]])</f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 s="9">
        <f t="shared" si="91"/>
        <v>15</v>
      </c>
      <c r="Q1456" s="11" t="s">
        <v>8320</v>
      </c>
      <c r="R1456" t="s">
        <v>8339</v>
      </c>
      <c r="S1456" s="15">
        <f t="shared" si="92"/>
        <v>42463.866666666669</v>
      </c>
      <c r="T1456" s="15">
        <f t="shared" si="93"/>
        <v>42484.915972222225</v>
      </c>
      <c r="U1456">
        <f>YEAR(Tabla2[[#This Row],[Date created conversion]])</f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 s="9">
        <f t="shared" si="91"/>
        <v>225</v>
      </c>
      <c r="Q1457" s="11" t="s">
        <v>8320</v>
      </c>
      <c r="R1457" t="s">
        <v>8339</v>
      </c>
      <c r="S1457" s="15">
        <f t="shared" si="92"/>
        <v>41832.672685185185</v>
      </c>
      <c r="T1457" s="15">
        <f t="shared" si="93"/>
        <v>41887.568749999999</v>
      </c>
      <c r="U1457">
        <f>YEAR(Tabla2[[#This Row],[Date created conversion]])</f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 s="9">
        <f t="shared" si="91"/>
        <v>48.33</v>
      </c>
      <c r="Q1458" s="11" t="s">
        <v>8320</v>
      </c>
      <c r="R1458" t="s">
        <v>8339</v>
      </c>
      <c r="S1458" s="15">
        <f t="shared" si="92"/>
        <v>42708.668576388889</v>
      </c>
      <c r="T1458" s="15">
        <f t="shared" si="93"/>
        <v>42738.668576388889</v>
      </c>
      <c r="U1458">
        <f>YEAR(Tabla2[[#This Row],[Date created conversion]])</f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 s="9">
        <f t="shared" si="91"/>
        <v>0</v>
      </c>
      <c r="Q1459" s="11" t="s">
        <v>8320</v>
      </c>
      <c r="R1459" t="s">
        <v>8339</v>
      </c>
      <c r="S1459" s="15">
        <f t="shared" si="92"/>
        <v>42289.89634259259</v>
      </c>
      <c r="T1459" s="15">
        <f t="shared" si="93"/>
        <v>42319.938009259262</v>
      </c>
      <c r="U1459">
        <f>YEAR(Tabla2[[#This Row],[Date created conversion]])</f>
        <v>2015</v>
      </c>
    </row>
    <row r="1460" spans="1:21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 s="9">
        <f t="shared" si="91"/>
        <v>0</v>
      </c>
      <c r="Q1460" s="11" t="s">
        <v>8320</v>
      </c>
      <c r="R1460" t="s">
        <v>8339</v>
      </c>
      <c r="S1460" s="15">
        <f t="shared" si="92"/>
        <v>41831.705555555556</v>
      </c>
      <c r="T1460" s="15">
        <f t="shared" si="93"/>
        <v>41862.166666666664</v>
      </c>
      <c r="U1460">
        <f>YEAR(Tabla2[[#This Row],[Date created conversion]])</f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 s="9">
        <f t="shared" si="91"/>
        <v>0</v>
      </c>
      <c r="Q1461" s="11" t="s">
        <v>8320</v>
      </c>
      <c r="R1461" t="s">
        <v>8339</v>
      </c>
      <c r="S1461" s="15">
        <f t="shared" si="92"/>
        <v>42312.204814814817</v>
      </c>
      <c r="T1461" s="15">
        <f t="shared" si="93"/>
        <v>42340.725694444445</v>
      </c>
      <c r="U1461">
        <f>YEAR(Tabla2[[#This Row],[Date created conversion]])</f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 s="9">
        <f t="shared" si="91"/>
        <v>0</v>
      </c>
      <c r="Q1462" s="11" t="s">
        <v>8320</v>
      </c>
      <c r="R1462" t="s">
        <v>8339</v>
      </c>
      <c r="S1462" s="15">
        <f t="shared" si="92"/>
        <v>41915.896967592591</v>
      </c>
      <c r="T1462" s="15">
        <f t="shared" si="93"/>
        <v>41973.989583333328</v>
      </c>
      <c r="U1462">
        <f>YEAR(Tabla2[[#This Row],[Date created conversion]])</f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 s="9">
        <f t="shared" si="91"/>
        <v>44.67</v>
      </c>
      <c r="Q1463" s="11" t="s">
        <v>8320</v>
      </c>
      <c r="R1463" t="s">
        <v>8340</v>
      </c>
      <c r="S1463" s="15">
        <f t="shared" si="92"/>
        <v>41899.645300925928</v>
      </c>
      <c r="T1463" s="15">
        <f t="shared" si="93"/>
        <v>41933</v>
      </c>
      <c r="U1463">
        <f>YEAR(Tabla2[[#This Row],[Date created conversion]])</f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 s="9">
        <f t="shared" si="91"/>
        <v>28.94</v>
      </c>
      <c r="Q1464" s="11" t="s">
        <v>8320</v>
      </c>
      <c r="R1464" t="s">
        <v>8340</v>
      </c>
      <c r="S1464" s="15">
        <f t="shared" si="92"/>
        <v>41344.662858796299</v>
      </c>
      <c r="T1464" s="15">
        <f t="shared" si="93"/>
        <v>41374.662858796299</v>
      </c>
      <c r="U1464">
        <f>YEAR(Tabla2[[#This Row],[Date created conversion]])</f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 s="9">
        <f t="shared" si="91"/>
        <v>35.44</v>
      </c>
      <c r="Q1465" s="11" t="s">
        <v>8320</v>
      </c>
      <c r="R1465" t="s">
        <v>8340</v>
      </c>
      <c r="S1465" s="15">
        <f t="shared" si="92"/>
        <v>41326.911319444444</v>
      </c>
      <c r="T1465" s="15">
        <f t="shared" si="93"/>
        <v>41371.869652777779</v>
      </c>
      <c r="U1465">
        <f>YEAR(Tabla2[[#This Row],[Date created conversion]])</f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 s="9">
        <f t="shared" si="91"/>
        <v>34.869999999999997</v>
      </c>
      <c r="Q1466" s="11" t="s">
        <v>8320</v>
      </c>
      <c r="R1466" t="s">
        <v>8340</v>
      </c>
      <c r="S1466" s="15">
        <f t="shared" si="92"/>
        <v>41291.661550925928</v>
      </c>
      <c r="T1466" s="15">
        <f t="shared" si="93"/>
        <v>41321.661550925928</v>
      </c>
      <c r="U1466">
        <f>YEAR(Tabla2[[#This Row],[Date created conversion]])</f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 s="9">
        <f t="shared" si="91"/>
        <v>52.62</v>
      </c>
      <c r="Q1467" s="11" t="s">
        <v>8320</v>
      </c>
      <c r="R1467" t="s">
        <v>8340</v>
      </c>
      <c r="S1467" s="15">
        <f t="shared" si="92"/>
        <v>40959.734398148146</v>
      </c>
      <c r="T1467" s="15">
        <f t="shared" si="93"/>
        <v>40990.125</v>
      </c>
      <c r="U1467">
        <f>YEAR(Tabla2[[#This Row],[Date created conversion]])</f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 s="9">
        <f t="shared" si="91"/>
        <v>69.599999999999994</v>
      </c>
      <c r="Q1468" s="11" t="s">
        <v>8320</v>
      </c>
      <c r="R1468" t="s">
        <v>8340</v>
      </c>
      <c r="S1468" s="15">
        <f t="shared" si="92"/>
        <v>42340.172060185185</v>
      </c>
      <c r="T1468" s="15">
        <f t="shared" si="93"/>
        <v>42381.208333333328</v>
      </c>
      <c r="U1468">
        <f>YEAR(Tabla2[[#This Row],[Date created conversion]])</f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 s="9">
        <f t="shared" si="91"/>
        <v>76.72</v>
      </c>
      <c r="Q1469" s="11" t="s">
        <v>8320</v>
      </c>
      <c r="R1469" t="s">
        <v>8340</v>
      </c>
      <c r="S1469" s="15">
        <f t="shared" si="92"/>
        <v>40933.80190972222</v>
      </c>
      <c r="T1469" s="15">
        <f t="shared" si="93"/>
        <v>40993.760243055556</v>
      </c>
      <c r="U1469">
        <f>YEAR(Tabla2[[#This Row],[Date created conversion]])</f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 s="9">
        <f t="shared" si="91"/>
        <v>33.19</v>
      </c>
      <c r="Q1470" s="11" t="s">
        <v>8320</v>
      </c>
      <c r="R1470" t="s">
        <v>8340</v>
      </c>
      <c r="S1470" s="15">
        <f t="shared" si="92"/>
        <v>40646.014456018522</v>
      </c>
      <c r="T1470" s="15">
        <f t="shared" si="93"/>
        <v>40706.014456018522</v>
      </c>
      <c r="U1470">
        <f>YEAR(Tabla2[[#This Row],[Date created conversion]])</f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 s="9">
        <f t="shared" si="91"/>
        <v>149.46</v>
      </c>
      <c r="Q1471" s="11" t="s">
        <v>8320</v>
      </c>
      <c r="R1471" t="s">
        <v>8340</v>
      </c>
      <c r="S1471" s="15">
        <f t="shared" si="92"/>
        <v>41290.598483796297</v>
      </c>
      <c r="T1471" s="15">
        <f t="shared" si="93"/>
        <v>41320.598483796297</v>
      </c>
      <c r="U1471">
        <f>YEAR(Tabla2[[#This Row],[Date created conversion]])</f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 s="9">
        <f t="shared" si="91"/>
        <v>23.17</v>
      </c>
      <c r="Q1472" s="11" t="s">
        <v>8320</v>
      </c>
      <c r="R1472" t="s">
        <v>8340</v>
      </c>
      <c r="S1472" s="15">
        <f t="shared" si="92"/>
        <v>41250.827118055553</v>
      </c>
      <c r="T1472" s="15">
        <f t="shared" si="93"/>
        <v>41271.827118055553</v>
      </c>
      <c r="U1472">
        <f>YEAR(Tabla2[[#This Row],[Date created conversion]])</f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 s="9">
        <f t="shared" si="91"/>
        <v>96.88</v>
      </c>
      <c r="Q1473" s="11" t="s">
        <v>8320</v>
      </c>
      <c r="R1473" t="s">
        <v>8340</v>
      </c>
      <c r="S1473" s="15">
        <f t="shared" si="92"/>
        <v>42073.957569444443</v>
      </c>
      <c r="T1473" s="15">
        <f t="shared" si="93"/>
        <v>42103.957569444443</v>
      </c>
      <c r="U1473">
        <f>YEAR(Tabla2[[#This Row],[Date created conversion]])</f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 s="9">
        <f t="shared" si="91"/>
        <v>103.2</v>
      </c>
      <c r="Q1474" s="11" t="s">
        <v>8320</v>
      </c>
      <c r="R1474" t="s">
        <v>8340</v>
      </c>
      <c r="S1474" s="15">
        <f t="shared" si="92"/>
        <v>41533.542858796296</v>
      </c>
      <c r="T1474" s="15">
        <f t="shared" si="93"/>
        <v>41563.542858796296</v>
      </c>
      <c r="U1474">
        <f>YEAR(Tabla2[[#This Row],[Date created conversion]])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 s="9">
        <f t="shared" ref="P1475:P1538" si="95">IFERROR(ROUND(E1475/L1475,2),0)</f>
        <v>38.46</v>
      </c>
      <c r="Q1475" s="11" t="s">
        <v>8320</v>
      </c>
      <c r="R1475" t="s">
        <v>8340</v>
      </c>
      <c r="S1475" s="15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  <c r="U1475">
        <f>YEAR(Tabla2[[#This Row],[Date created conversion]])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 s="9">
        <f t="shared" si="95"/>
        <v>44.32</v>
      </c>
      <c r="Q1476" s="11" t="s">
        <v>8320</v>
      </c>
      <c r="R1476" t="s">
        <v>8340</v>
      </c>
      <c r="S1476" s="15">
        <f t="shared" si="96"/>
        <v>41500.727916666663</v>
      </c>
      <c r="T1476" s="15">
        <f t="shared" si="97"/>
        <v>41530.727916666663</v>
      </c>
      <c r="U1476">
        <f>YEAR(Tabla2[[#This Row],[Date created conversion]])</f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 s="9">
        <f t="shared" si="95"/>
        <v>64.17</v>
      </c>
      <c r="Q1477" s="11" t="s">
        <v>8320</v>
      </c>
      <c r="R1477" t="s">
        <v>8340</v>
      </c>
      <c r="S1477" s="15">
        <f t="shared" si="96"/>
        <v>41960.722951388889</v>
      </c>
      <c r="T1477" s="15">
        <f t="shared" si="97"/>
        <v>41993.207638888889</v>
      </c>
      <c r="U1477">
        <f>YEAR(Tabla2[[#This Row],[Date created conversion]])</f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 s="9">
        <f t="shared" si="95"/>
        <v>43.33</v>
      </c>
      <c r="Q1478" s="11" t="s">
        <v>8320</v>
      </c>
      <c r="R1478" t="s">
        <v>8340</v>
      </c>
      <c r="S1478" s="15">
        <f t="shared" si="96"/>
        <v>40766.041921296295</v>
      </c>
      <c r="T1478" s="15">
        <f t="shared" si="97"/>
        <v>40796.041921296295</v>
      </c>
      <c r="U1478">
        <f>YEAR(Tabla2[[#This Row],[Date created conversion]])</f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 s="9">
        <f t="shared" si="95"/>
        <v>90.5</v>
      </c>
      <c r="Q1479" s="11" t="s">
        <v>8320</v>
      </c>
      <c r="R1479" t="s">
        <v>8340</v>
      </c>
      <c r="S1479" s="15">
        <f t="shared" si="96"/>
        <v>40840.615787037037</v>
      </c>
      <c r="T1479" s="15">
        <f t="shared" si="97"/>
        <v>40900.125</v>
      </c>
      <c r="U1479">
        <f>YEAR(Tabla2[[#This Row],[Date created conversion]])</f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 s="9">
        <f t="shared" si="95"/>
        <v>29.19</v>
      </c>
      <c r="Q1480" s="11" t="s">
        <v>8320</v>
      </c>
      <c r="R1480" t="s">
        <v>8340</v>
      </c>
      <c r="S1480" s="15">
        <f t="shared" si="96"/>
        <v>41394.871678240743</v>
      </c>
      <c r="T1480" s="15">
        <f t="shared" si="97"/>
        <v>41408.871678240743</v>
      </c>
      <c r="U1480">
        <f>YEAR(Tabla2[[#This Row],[Date created conversion]])</f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 s="9">
        <f t="shared" si="95"/>
        <v>30.96</v>
      </c>
      <c r="Q1481" s="11" t="s">
        <v>8320</v>
      </c>
      <c r="R1481" t="s">
        <v>8340</v>
      </c>
      <c r="S1481" s="15">
        <f t="shared" si="96"/>
        <v>41754.745243055557</v>
      </c>
      <c r="T1481" s="15">
        <f t="shared" si="97"/>
        <v>41769.165972222225</v>
      </c>
      <c r="U1481">
        <f>YEAR(Tabla2[[#This Row],[Date created conversion]])</f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 s="9">
        <f t="shared" si="95"/>
        <v>92.16</v>
      </c>
      <c r="Q1482" s="11" t="s">
        <v>8320</v>
      </c>
      <c r="R1482" t="s">
        <v>8340</v>
      </c>
      <c r="S1482" s="15">
        <f t="shared" si="96"/>
        <v>41464.934016203704</v>
      </c>
      <c r="T1482" s="15">
        <f t="shared" si="97"/>
        <v>41481.708333333336</v>
      </c>
      <c r="U1482">
        <f>YEAR(Tabla2[[#This Row],[Date created conversion]])</f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 s="9">
        <f t="shared" si="95"/>
        <v>17.5</v>
      </c>
      <c r="Q1483" s="11" t="s">
        <v>8320</v>
      </c>
      <c r="R1483" t="s">
        <v>8322</v>
      </c>
      <c r="S1483" s="15">
        <f t="shared" si="96"/>
        <v>41550.922974537039</v>
      </c>
      <c r="T1483" s="15">
        <f t="shared" si="97"/>
        <v>41580.922974537039</v>
      </c>
      <c r="U1483">
        <f>YEAR(Tabla2[[#This Row],[Date created conversion]])</f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 s="9">
        <f t="shared" si="95"/>
        <v>5</v>
      </c>
      <c r="Q1484" s="11" t="s">
        <v>8320</v>
      </c>
      <c r="R1484" t="s">
        <v>8322</v>
      </c>
      <c r="S1484" s="15">
        <f t="shared" si="96"/>
        <v>41136.85805555556</v>
      </c>
      <c r="T1484" s="15">
        <f t="shared" si="97"/>
        <v>41159.32708333333</v>
      </c>
      <c r="U1484">
        <f>YEAR(Tabla2[[#This Row],[Date created conversion]])</f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 s="9">
        <f t="shared" si="95"/>
        <v>25</v>
      </c>
      <c r="Q1485" s="11" t="s">
        <v>8320</v>
      </c>
      <c r="R1485" t="s">
        <v>8322</v>
      </c>
      <c r="S1485" s="15">
        <f t="shared" si="96"/>
        <v>42548.192997685182</v>
      </c>
      <c r="T1485" s="15">
        <f t="shared" si="97"/>
        <v>42573.192997685182</v>
      </c>
      <c r="U1485">
        <f>YEAR(Tabla2[[#This Row],[Date created conversion]])</f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 s="9">
        <f t="shared" si="95"/>
        <v>0</v>
      </c>
      <c r="Q1486" s="11" t="s">
        <v>8320</v>
      </c>
      <c r="R1486" t="s">
        <v>8322</v>
      </c>
      <c r="S1486" s="15">
        <f t="shared" si="96"/>
        <v>41053.200960648144</v>
      </c>
      <c r="T1486" s="15">
        <f t="shared" si="97"/>
        <v>41111.618750000001</v>
      </c>
      <c r="U1486">
        <f>YEAR(Tabla2[[#This Row],[Date created conversion]])</f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 s="9">
        <f t="shared" si="95"/>
        <v>50</v>
      </c>
      <c r="Q1487" s="11" t="s">
        <v>8320</v>
      </c>
      <c r="R1487" t="s">
        <v>8322</v>
      </c>
      <c r="S1487" s="15">
        <f t="shared" si="96"/>
        <v>42130.795983796299</v>
      </c>
      <c r="T1487" s="15">
        <f t="shared" si="97"/>
        <v>42175.795983796299</v>
      </c>
      <c r="U1487">
        <f>YEAR(Tabla2[[#This Row],[Date created conversion]])</f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 s="9">
        <f t="shared" si="95"/>
        <v>16</v>
      </c>
      <c r="Q1488" s="11" t="s">
        <v>8320</v>
      </c>
      <c r="R1488" t="s">
        <v>8322</v>
      </c>
      <c r="S1488" s="15">
        <f t="shared" si="96"/>
        <v>42032.168530092589</v>
      </c>
      <c r="T1488" s="15">
        <f t="shared" si="97"/>
        <v>42062.168530092589</v>
      </c>
      <c r="U1488">
        <f>YEAR(Tabla2[[#This Row],[Date created conversion]])</f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 s="9">
        <f t="shared" si="95"/>
        <v>0</v>
      </c>
      <c r="Q1489" s="11" t="s">
        <v>8320</v>
      </c>
      <c r="R1489" t="s">
        <v>8322</v>
      </c>
      <c r="S1489" s="15">
        <f t="shared" si="96"/>
        <v>42554.917488425926</v>
      </c>
      <c r="T1489" s="15">
        <f t="shared" si="97"/>
        <v>42584.917488425926</v>
      </c>
      <c r="U1489">
        <f>YEAR(Tabla2[[#This Row],[Date created conversion]])</f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 s="9">
        <f t="shared" si="95"/>
        <v>60</v>
      </c>
      <c r="Q1490" s="11" t="s">
        <v>8320</v>
      </c>
      <c r="R1490" t="s">
        <v>8322</v>
      </c>
      <c r="S1490" s="15">
        <f t="shared" si="96"/>
        <v>41614.563194444447</v>
      </c>
      <c r="T1490" s="15">
        <f t="shared" si="97"/>
        <v>41644.563194444447</v>
      </c>
      <c r="U1490">
        <f>YEAR(Tabla2[[#This Row],[Date created conversion]])</f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 s="9">
        <f t="shared" si="95"/>
        <v>0</v>
      </c>
      <c r="Q1491" s="11" t="s">
        <v>8320</v>
      </c>
      <c r="R1491" t="s">
        <v>8322</v>
      </c>
      <c r="S1491" s="15">
        <f t="shared" si="96"/>
        <v>41198.611712962964</v>
      </c>
      <c r="T1491" s="15">
        <f t="shared" si="97"/>
        <v>41228.653379629628</v>
      </c>
      <c r="U1491">
        <f>YEAR(Tabla2[[#This Row],[Date created conversion]])</f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 s="9">
        <f t="shared" si="95"/>
        <v>47.11</v>
      </c>
      <c r="Q1492" s="11" t="s">
        <v>8320</v>
      </c>
      <c r="R1492" t="s">
        <v>8322</v>
      </c>
      <c r="S1492" s="15">
        <f t="shared" si="96"/>
        <v>41520.561041666668</v>
      </c>
      <c r="T1492" s="15">
        <f t="shared" si="97"/>
        <v>41549.561041666668</v>
      </c>
      <c r="U1492">
        <f>YEAR(Tabla2[[#This Row],[Date created conversion]])</f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 s="9">
        <f t="shared" si="95"/>
        <v>100</v>
      </c>
      <c r="Q1493" s="11" t="s">
        <v>8320</v>
      </c>
      <c r="R1493" t="s">
        <v>8322</v>
      </c>
      <c r="S1493" s="15">
        <f t="shared" si="96"/>
        <v>41991.713460648149</v>
      </c>
      <c r="T1493" s="15">
        <f t="shared" si="97"/>
        <v>42050.651388888888</v>
      </c>
      <c r="U1493">
        <f>YEAR(Tabla2[[#This Row],[Date created conversion]])</f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 s="9">
        <f t="shared" si="95"/>
        <v>15</v>
      </c>
      <c r="Q1494" s="11" t="s">
        <v>8320</v>
      </c>
      <c r="R1494" t="s">
        <v>8322</v>
      </c>
      <c r="S1494" s="15">
        <f t="shared" si="96"/>
        <v>40682.884791666671</v>
      </c>
      <c r="T1494" s="15">
        <f t="shared" si="97"/>
        <v>40712.884791666671</v>
      </c>
      <c r="U1494">
        <f>YEAR(Tabla2[[#This Row],[Date created conversion]])</f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 s="9">
        <f t="shared" si="95"/>
        <v>0</v>
      </c>
      <c r="Q1495" s="11" t="s">
        <v>8320</v>
      </c>
      <c r="R1495" t="s">
        <v>8322</v>
      </c>
      <c r="S1495" s="15">
        <f t="shared" si="96"/>
        <v>41411.866608796299</v>
      </c>
      <c r="T1495" s="15">
        <f t="shared" si="97"/>
        <v>41441.866608796299</v>
      </c>
      <c r="U1495">
        <f>YEAR(Tabla2[[#This Row],[Date created conversion]])</f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 s="9">
        <f t="shared" si="95"/>
        <v>40.450000000000003</v>
      </c>
      <c r="Q1496" s="11" t="s">
        <v>8320</v>
      </c>
      <c r="R1496" t="s">
        <v>8322</v>
      </c>
      <c r="S1496" s="15">
        <f t="shared" si="96"/>
        <v>42067.722372685181</v>
      </c>
      <c r="T1496" s="15">
        <f t="shared" si="97"/>
        <v>42097.651388888888</v>
      </c>
      <c r="U1496">
        <f>YEAR(Tabla2[[#This Row],[Date created conversion]])</f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 s="9">
        <f t="shared" si="95"/>
        <v>0</v>
      </c>
      <c r="Q1497" s="11" t="s">
        <v>8320</v>
      </c>
      <c r="R1497" t="s">
        <v>8322</v>
      </c>
      <c r="S1497" s="15">
        <f t="shared" si="96"/>
        <v>40752.789710648147</v>
      </c>
      <c r="T1497" s="15">
        <f t="shared" si="97"/>
        <v>40782.789710648147</v>
      </c>
      <c r="U1497">
        <f>YEAR(Tabla2[[#This Row],[Date created conversion]])</f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 s="9">
        <f t="shared" si="95"/>
        <v>0</v>
      </c>
      <c r="Q1498" s="11" t="s">
        <v>8320</v>
      </c>
      <c r="R1498" t="s">
        <v>8322</v>
      </c>
      <c r="S1498" s="15">
        <f t="shared" si="96"/>
        <v>41838.475219907406</v>
      </c>
      <c r="T1498" s="15">
        <f t="shared" si="97"/>
        <v>41898.475219907406</v>
      </c>
      <c r="U1498">
        <f>YEAR(Tabla2[[#This Row],[Date created conversion]])</f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 s="9">
        <f t="shared" si="95"/>
        <v>1</v>
      </c>
      <c r="Q1499" s="11" t="s">
        <v>8320</v>
      </c>
      <c r="R1499" t="s">
        <v>8322</v>
      </c>
      <c r="S1499" s="15">
        <f t="shared" si="96"/>
        <v>41444.64261574074</v>
      </c>
      <c r="T1499" s="15">
        <f t="shared" si="97"/>
        <v>41486.821527777778</v>
      </c>
      <c r="U1499">
        <f>YEAR(Tabla2[[#This Row],[Date created conversion]])</f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 s="9">
        <f t="shared" si="95"/>
        <v>19</v>
      </c>
      <c r="Q1500" s="11" t="s">
        <v>8320</v>
      </c>
      <c r="R1500" t="s">
        <v>8322</v>
      </c>
      <c r="S1500" s="15">
        <f t="shared" si="96"/>
        <v>41840.983541666668</v>
      </c>
      <c r="T1500" s="15">
        <f t="shared" si="97"/>
        <v>41885.983541666668</v>
      </c>
      <c r="U1500">
        <f>YEAR(Tabla2[[#This Row],[Date created conversion]])</f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 s="9">
        <f t="shared" si="95"/>
        <v>5</v>
      </c>
      <c r="Q1501" s="11" t="s">
        <v>8320</v>
      </c>
      <c r="R1501" t="s">
        <v>8322</v>
      </c>
      <c r="S1501" s="15">
        <f t="shared" si="96"/>
        <v>42527.007326388892</v>
      </c>
      <c r="T1501" s="15">
        <f t="shared" si="97"/>
        <v>42587.007326388892</v>
      </c>
      <c r="U1501">
        <f>YEAR(Tabla2[[#This Row],[Date created conversion]])</f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 s="9">
        <f t="shared" si="95"/>
        <v>46.73</v>
      </c>
      <c r="Q1502" s="11" t="s">
        <v>8320</v>
      </c>
      <c r="R1502" t="s">
        <v>8322</v>
      </c>
      <c r="S1502" s="15">
        <f t="shared" si="96"/>
        <v>41365.904594907406</v>
      </c>
      <c r="T1502" s="15">
        <f t="shared" si="97"/>
        <v>41395.904594907406</v>
      </c>
      <c r="U1502">
        <f>YEAR(Tabla2[[#This Row],[Date created conversion]])</f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 s="9">
        <f t="shared" si="95"/>
        <v>97.73</v>
      </c>
      <c r="Q1503" s="11" t="s">
        <v>8336</v>
      </c>
      <c r="R1503" t="s">
        <v>8337</v>
      </c>
      <c r="S1503" s="15">
        <f t="shared" si="96"/>
        <v>42163.583599537036</v>
      </c>
      <c r="T1503" s="15">
        <f t="shared" si="97"/>
        <v>42193.583599537036</v>
      </c>
      <c r="U1503">
        <f>YEAR(Tabla2[[#This Row],[Date created conversion]])</f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 s="9">
        <f t="shared" si="95"/>
        <v>67.84</v>
      </c>
      <c r="Q1504" s="11" t="s">
        <v>8336</v>
      </c>
      <c r="R1504" t="s">
        <v>8337</v>
      </c>
      <c r="S1504" s="15">
        <f t="shared" si="96"/>
        <v>42426.542592592596</v>
      </c>
      <c r="T1504" s="15">
        <f t="shared" si="97"/>
        <v>42454.916666666672</v>
      </c>
      <c r="U1504">
        <f>YEAR(Tabla2[[#This Row],[Date created conversion]])</f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 s="9">
        <f t="shared" si="95"/>
        <v>56.98</v>
      </c>
      <c r="Q1505" s="11" t="s">
        <v>8336</v>
      </c>
      <c r="R1505" t="s">
        <v>8337</v>
      </c>
      <c r="S1505" s="15">
        <f t="shared" si="96"/>
        <v>42606.347233796296</v>
      </c>
      <c r="T1505" s="15">
        <f t="shared" si="97"/>
        <v>42666.347233796296</v>
      </c>
      <c r="U1505">
        <f>YEAR(Tabla2[[#This Row],[Date created conversion]])</f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 s="9">
        <f t="shared" si="95"/>
        <v>67.16</v>
      </c>
      <c r="Q1506" s="11" t="s">
        <v>8336</v>
      </c>
      <c r="R1506" t="s">
        <v>8337</v>
      </c>
      <c r="S1506" s="15">
        <f t="shared" si="96"/>
        <v>41772.657685185186</v>
      </c>
      <c r="T1506" s="15">
        <f t="shared" si="97"/>
        <v>41800.356249999997</v>
      </c>
      <c r="U1506">
        <f>YEAR(Tabla2[[#This Row],[Date created conversion]])</f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 s="9">
        <f t="shared" si="95"/>
        <v>48.04</v>
      </c>
      <c r="Q1507" s="11" t="s">
        <v>8336</v>
      </c>
      <c r="R1507" t="s">
        <v>8337</v>
      </c>
      <c r="S1507" s="15">
        <f t="shared" si="96"/>
        <v>42414.44332175926</v>
      </c>
      <c r="T1507" s="15">
        <f t="shared" si="97"/>
        <v>42451.834027777775</v>
      </c>
      <c r="U1507">
        <f>YEAR(Tabla2[[#This Row],[Date created conversion]])</f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 s="9">
        <f t="shared" si="95"/>
        <v>38.86</v>
      </c>
      <c r="Q1508" s="11" t="s">
        <v>8336</v>
      </c>
      <c r="R1508" t="s">
        <v>8337</v>
      </c>
      <c r="S1508" s="15">
        <f t="shared" si="96"/>
        <v>41814.785925925928</v>
      </c>
      <c r="T1508" s="15">
        <f t="shared" si="97"/>
        <v>41844.785925925928</v>
      </c>
      <c r="U1508">
        <f>YEAR(Tabla2[[#This Row],[Date created conversion]])</f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 s="9">
        <f t="shared" si="95"/>
        <v>78.180000000000007</v>
      </c>
      <c r="Q1509" s="11" t="s">
        <v>8336</v>
      </c>
      <c r="R1509" t="s">
        <v>8337</v>
      </c>
      <c r="S1509" s="15">
        <f t="shared" si="96"/>
        <v>40254.450335648151</v>
      </c>
      <c r="T1509" s="15">
        <f t="shared" si="97"/>
        <v>40313.340277777781</v>
      </c>
      <c r="U1509">
        <f>YEAR(Tabla2[[#This Row],[Date created conversion]])</f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 s="9">
        <f t="shared" si="95"/>
        <v>97.11</v>
      </c>
      <c r="Q1510" s="11" t="s">
        <v>8336</v>
      </c>
      <c r="R1510" t="s">
        <v>8337</v>
      </c>
      <c r="S1510" s="15">
        <f t="shared" si="96"/>
        <v>41786.614363425928</v>
      </c>
      <c r="T1510" s="15">
        <f t="shared" si="97"/>
        <v>41817.614363425928</v>
      </c>
      <c r="U1510">
        <f>YEAR(Tabla2[[#This Row],[Date created conversion]])</f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 s="9">
        <f t="shared" si="95"/>
        <v>110.39</v>
      </c>
      <c r="Q1511" s="11" t="s">
        <v>8336</v>
      </c>
      <c r="R1511" t="s">
        <v>8337</v>
      </c>
      <c r="S1511" s="15">
        <f t="shared" si="96"/>
        <v>42751.533391203702</v>
      </c>
      <c r="T1511" s="15">
        <f t="shared" si="97"/>
        <v>42780.957638888889</v>
      </c>
      <c r="U1511">
        <f>YEAR(Tabla2[[#This Row],[Date created conversion]])</f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 s="9">
        <f t="shared" si="95"/>
        <v>39.92</v>
      </c>
      <c r="Q1512" s="11" t="s">
        <v>8336</v>
      </c>
      <c r="R1512" t="s">
        <v>8337</v>
      </c>
      <c r="S1512" s="15">
        <f t="shared" si="96"/>
        <v>41809.385162037033</v>
      </c>
      <c r="T1512" s="15">
        <f t="shared" si="97"/>
        <v>41839.385162037033</v>
      </c>
      <c r="U1512">
        <f>YEAR(Tabla2[[#This Row],[Date created conversion]])</f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 s="9">
        <f t="shared" si="95"/>
        <v>75.98</v>
      </c>
      <c r="Q1513" s="11" t="s">
        <v>8336</v>
      </c>
      <c r="R1513" t="s">
        <v>8337</v>
      </c>
      <c r="S1513" s="15">
        <f t="shared" si="96"/>
        <v>42296.583379629628</v>
      </c>
      <c r="T1513" s="15">
        <f t="shared" si="97"/>
        <v>42326.625046296293</v>
      </c>
      <c r="U1513">
        <f>YEAR(Tabla2[[#This Row],[Date created conversion]])</f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 s="9">
        <f t="shared" si="95"/>
        <v>58.38</v>
      </c>
      <c r="Q1514" s="11" t="s">
        <v>8336</v>
      </c>
      <c r="R1514" t="s">
        <v>8337</v>
      </c>
      <c r="S1514" s="15">
        <f t="shared" si="96"/>
        <v>42741.684479166666</v>
      </c>
      <c r="T1514" s="15">
        <f t="shared" si="97"/>
        <v>42771.684479166666</v>
      </c>
      <c r="U1514">
        <f>YEAR(Tabla2[[#This Row],[Date created conversion]])</f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 s="9">
        <f t="shared" si="95"/>
        <v>55.82</v>
      </c>
      <c r="Q1515" s="11" t="s">
        <v>8336</v>
      </c>
      <c r="R1515" t="s">
        <v>8337</v>
      </c>
      <c r="S1515" s="15">
        <f t="shared" si="96"/>
        <v>41806.637337962966</v>
      </c>
      <c r="T1515" s="15">
        <f t="shared" si="97"/>
        <v>41836.637337962966</v>
      </c>
      <c r="U1515">
        <f>YEAR(Tabla2[[#This Row],[Date created conversion]])</f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 s="9">
        <f t="shared" si="95"/>
        <v>151.24</v>
      </c>
      <c r="Q1516" s="11" t="s">
        <v>8336</v>
      </c>
      <c r="R1516" t="s">
        <v>8337</v>
      </c>
      <c r="S1516" s="15">
        <f t="shared" si="96"/>
        <v>42234.597685185188</v>
      </c>
      <c r="T1516" s="15">
        <f t="shared" si="97"/>
        <v>42274.597685185188</v>
      </c>
      <c r="U1516">
        <f>YEAR(Tabla2[[#This Row],[Date created conversion]])</f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 s="9">
        <f t="shared" si="95"/>
        <v>849.67</v>
      </c>
      <c r="Q1517" s="11" t="s">
        <v>8336</v>
      </c>
      <c r="R1517" t="s">
        <v>8337</v>
      </c>
      <c r="S1517" s="15">
        <f t="shared" si="96"/>
        <v>42415.253437499996</v>
      </c>
      <c r="T1517" s="15">
        <f t="shared" si="97"/>
        <v>42445.211770833332</v>
      </c>
      <c r="U1517">
        <f>YEAR(Tabla2[[#This Row],[Date created conversion]])</f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 s="9">
        <f t="shared" si="95"/>
        <v>159.24</v>
      </c>
      <c r="Q1518" s="11" t="s">
        <v>8336</v>
      </c>
      <c r="R1518" t="s">
        <v>8337</v>
      </c>
      <c r="S1518" s="15">
        <f t="shared" si="96"/>
        <v>42619.466342592597</v>
      </c>
      <c r="T1518" s="15">
        <f t="shared" si="97"/>
        <v>42649.583333333328</v>
      </c>
      <c r="U1518">
        <f>YEAR(Tabla2[[#This Row],[Date created conversion]])</f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 s="9">
        <f t="shared" si="95"/>
        <v>39.51</v>
      </c>
      <c r="Q1519" s="11" t="s">
        <v>8336</v>
      </c>
      <c r="R1519" t="s">
        <v>8337</v>
      </c>
      <c r="S1519" s="15">
        <f t="shared" si="96"/>
        <v>41948.56658564815</v>
      </c>
      <c r="T1519" s="15">
        <f t="shared" si="97"/>
        <v>41979.25</v>
      </c>
      <c r="U1519">
        <f>YEAR(Tabla2[[#This Row],[Date created conversion]])</f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 s="9">
        <f t="shared" si="95"/>
        <v>130.53</v>
      </c>
      <c r="Q1520" s="11" t="s">
        <v>8336</v>
      </c>
      <c r="R1520" t="s">
        <v>8337</v>
      </c>
      <c r="S1520" s="15">
        <f t="shared" si="96"/>
        <v>41760.8200462963</v>
      </c>
      <c r="T1520" s="15">
        <f t="shared" si="97"/>
        <v>41790.8200462963</v>
      </c>
      <c r="U1520">
        <f>YEAR(Tabla2[[#This Row],[Date created conversion]])</f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 s="9">
        <f t="shared" si="95"/>
        <v>64.16</v>
      </c>
      <c r="Q1521" s="11" t="s">
        <v>8336</v>
      </c>
      <c r="R1521" t="s">
        <v>8337</v>
      </c>
      <c r="S1521" s="15">
        <f t="shared" si="96"/>
        <v>41782.741701388892</v>
      </c>
      <c r="T1521" s="15">
        <f t="shared" si="97"/>
        <v>41810.915972222225</v>
      </c>
      <c r="U1521">
        <f>YEAR(Tabla2[[#This Row],[Date created conversion]])</f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 s="9">
        <f t="shared" si="95"/>
        <v>111.53</v>
      </c>
      <c r="Q1522" s="11" t="s">
        <v>8336</v>
      </c>
      <c r="R1522" t="s">
        <v>8337</v>
      </c>
      <c r="S1522" s="15">
        <f t="shared" si="96"/>
        <v>41955.857789351852</v>
      </c>
      <c r="T1522" s="15">
        <f t="shared" si="97"/>
        <v>41992.166666666672</v>
      </c>
      <c r="U1522">
        <f>YEAR(Tabla2[[#This Row],[Date created conversion]])</f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 s="9">
        <f t="shared" si="95"/>
        <v>170.45</v>
      </c>
      <c r="Q1523" s="11" t="s">
        <v>8336</v>
      </c>
      <c r="R1523" t="s">
        <v>8337</v>
      </c>
      <c r="S1523" s="15">
        <f t="shared" si="96"/>
        <v>42493.167719907404</v>
      </c>
      <c r="T1523" s="15">
        <f t="shared" si="97"/>
        <v>42528.167719907404</v>
      </c>
      <c r="U1523">
        <f>YEAR(Tabla2[[#This Row],[Date created conversion]])</f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 s="9">
        <f t="shared" si="95"/>
        <v>133.74</v>
      </c>
      <c r="Q1524" s="11" t="s">
        <v>8336</v>
      </c>
      <c r="R1524" t="s">
        <v>8337</v>
      </c>
      <c r="S1524" s="15">
        <f t="shared" si="96"/>
        <v>41899.830312500002</v>
      </c>
      <c r="T1524" s="15">
        <f t="shared" si="97"/>
        <v>41929.830312500002</v>
      </c>
      <c r="U1524">
        <f>YEAR(Tabla2[[#This Row],[Date created conversion]])</f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 s="9">
        <f t="shared" si="95"/>
        <v>95.83</v>
      </c>
      <c r="Q1525" s="11" t="s">
        <v>8336</v>
      </c>
      <c r="R1525" t="s">
        <v>8337</v>
      </c>
      <c r="S1525" s="15">
        <f t="shared" si="96"/>
        <v>41964.751342592594</v>
      </c>
      <c r="T1525" s="15">
        <f t="shared" si="97"/>
        <v>41996</v>
      </c>
      <c r="U1525">
        <f>YEAR(Tabla2[[#This Row],[Date created conversion]])</f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 s="9">
        <f t="shared" si="95"/>
        <v>221.79</v>
      </c>
      <c r="Q1526" s="11" t="s">
        <v>8336</v>
      </c>
      <c r="R1526" t="s">
        <v>8337</v>
      </c>
      <c r="S1526" s="15">
        <f t="shared" si="96"/>
        <v>42756.501041666663</v>
      </c>
      <c r="T1526" s="15">
        <f t="shared" si="97"/>
        <v>42786.501041666663</v>
      </c>
      <c r="U1526">
        <f>YEAR(Tabla2[[#This Row],[Date created conversion]])</f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 s="9">
        <f t="shared" si="95"/>
        <v>32.32</v>
      </c>
      <c r="Q1527" s="11" t="s">
        <v>8336</v>
      </c>
      <c r="R1527" t="s">
        <v>8337</v>
      </c>
      <c r="S1527" s="15">
        <f t="shared" si="96"/>
        <v>42570.702986111108</v>
      </c>
      <c r="T1527" s="15">
        <f t="shared" si="97"/>
        <v>42600.702986111108</v>
      </c>
      <c r="U1527">
        <f>YEAR(Tabla2[[#This Row],[Date created conversion]])</f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 s="9">
        <f t="shared" si="95"/>
        <v>98.84</v>
      </c>
      <c r="Q1528" s="11" t="s">
        <v>8336</v>
      </c>
      <c r="R1528" t="s">
        <v>8337</v>
      </c>
      <c r="S1528" s="15">
        <f t="shared" si="96"/>
        <v>42339.276006944448</v>
      </c>
      <c r="T1528" s="15">
        <f t="shared" si="97"/>
        <v>42388.276006944448</v>
      </c>
      <c r="U1528">
        <f>YEAR(Tabla2[[#This Row],[Date created conversion]])</f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 s="9">
        <f t="shared" si="95"/>
        <v>55.22</v>
      </c>
      <c r="Q1529" s="11" t="s">
        <v>8336</v>
      </c>
      <c r="R1529" t="s">
        <v>8337</v>
      </c>
      <c r="S1529" s="15">
        <f t="shared" si="96"/>
        <v>42780.600532407407</v>
      </c>
      <c r="T1529" s="15">
        <f t="shared" si="97"/>
        <v>42808.558865740735</v>
      </c>
      <c r="U1529">
        <f>YEAR(Tabla2[[#This Row],[Date created conversion]])</f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 s="9">
        <f t="shared" si="95"/>
        <v>52.79</v>
      </c>
      <c r="Q1530" s="11" t="s">
        <v>8336</v>
      </c>
      <c r="R1530" t="s">
        <v>8337</v>
      </c>
      <c r="S1530" s="15">
        <f t="shared" si="96"/>
        <v>42736.732893518521</v>
      </c>
      <c r="T1530" s="15">
        <f t="shared" si="97"/>
        <v>42767</v>
      </c>
      <c r="U1530">
        <f>YEAR(Tabla2[[#This Row],[Date created conversion]])</f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 s="9">
        <f t="shared" si="95"/>
        <v>135.66999999999999</v>
      </c>
      <c r="Q1531" s="11" t="s">
        <v>8336</v>
      </c>
      <c r="R1531" t="s">
        <v>8337</v>
      </c>
      <c r="S1531" s="15">
        <f t="shared" si="96"/>
        <v>42052.628703703704</v>
      </c>
      <c r="T1531" s="15">
        <f t="shared" si="97"/>
        <v>42082.587037037039</v>
      </c>
      <c r="U1531">
        <f>YEAR(Tabla2[[#This Row],[Date created conversion]])</f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 s="9">
        <f t="shared" si="95"/>
        <v>53.99</v>
      </c>
      <c r="Q1532" s="11" t="s">
        <v>8336</v>
      </c>
      <c r="R1532" t="s">
        <v>8337</v>
      </c>
      <c r="S1532" s="15">
        <f t="shared" si="96"/>
        <v>42275.767303240747</v>
      </c>
      <c r="T1532" s="15">
        <f t="shared" si="97"/>
        <v>42300.767303240747</v>
      </c>
      <c r="U1532">
        <f>YEAR(Tabla2[[#This Row],[Date created conversion]])</f>
        <v>2015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 s="9">
        <f t="shared" si="95"/>
        <v>56.64</v>
      </c>
      <c r="Q1533" s="11" t="s">
        <v>8336</v>
      </c>
      <c r="R1533" t="s">
        <v>8337</v>
      </c>
      <c r="S1533" s="15">
        <f t="shared" si="96"/>
        <v>41941.802384259259</v>
      </c>
      <c r="T1533" s="15">
        <f t="shared" si="97"/>
        <v>41974.125</v>
      </c>
      <c r="U1533">
        <f>YEAR(Tabla2[[#This Row],[Date created conversion]])</f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 s="9">
        <f t="shared" si="95"/>
        <v>82.32</v>
      </c>
      <c r="Q1534" s="11" t="s">
        <v>8336</v>
      </c>
      <c r="R1534" t="s">
        <v>8337</v>
      </c>
      <c r="S1534" s="15">
        <f t="shared" si="96"/>
        <v>42391.475289351853</v>
      </c>
      <c r="T1534" s="15">
        <f t="shared" si="97"/>
        <v>42415.625</v>
      </c>
      <c r="U1534">
        <f>YEAR(Tabla2[[#This Row],[Date created conversion]])</f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 s="9">
        <f t="shared" si="95"/>
        <v>88.26</v>
      </c>
      <c r="Q1535" s="11" t="s">
        <v>8336</v>
      </c>
      <c r="R1535" t="s">
        <v>8337</v>
      </c>
      <c r="S1535" s="15">
        <f t="shared" si="96"/>
        <v>42443.00204861111</v>
      </c>
      <c r="T1535" s="15">
        <f t="shared" si="97"/>
        <v>42492.165972222225</v>
      </c>
      <c r="U1535">
        <f>YEAR(Tabla2[[#This Row],[Date created conversion]])</f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 s="9">
        <f t="shared" si="95"/>
        <v>84.91</v>
      </c>
      <c r="Q1536" s="11" t="s">
        <v>8336</v>
      </c>
      <c r="R1536" t="s">
        <v>8337</v>
      </c>
      <c r="S1536" s="15">
        <f t="shared" si="96"/>
        <v>42221.67432870371</v>
      </c>
      <c r="T1536" s="15">
        <f t="shared" si="97"/>
        <v>42251.67432870371</v>
      </c>
      <c r="U1536">
        <f>YEAR(Tabla2[[#This Row],[Date created conversion]])</f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 s="9">
        <f t="shared" si="95"/>
        <v>48.15</v>
      </c>
      <c r="Q1537" s="11" t="s">
        <v>8336</v>
      </c>
      <c r="R1537" t="s">
        <v>8337</v>
      </c>
      <c r="S1537" s="15">
        <f t="shared" si="96"/>
        <v>42484.829062500001</v>
      </c>
      <c r="T1537" s="15">
        <f t="shared" si="97"/>
        <v>42513.916666666672</v>
      </c>
      <c r="U1537">
        <f>YEAR(Tabla2[[#This Row],[Date created conversion]])</f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 s="9">
        <f t="shared" si="95"/>
        <v>66.02</v>
      </c>
      <c r="Q1538" s="11" t="s">
        <v>8336</v>
      </c>
      <c r="R1538" t="s">
        <v>8337</v>
      </c>
      <c r="S1538" s="15">
        <f t="shared" si="96"/>
        <v>42213.802199074074</v>
      </c>
      <c r="T1538" s="15">
        <f t="shared" si="97"/>
        <v>42243.802199074074</v>
      </c>
      <c r="U1538">
        <f>YEAR(Tabla2[[#This Row],[Date created conversion]])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 s="9">
        <f t="shared" ref="P1539:P1602" si="99">IFERROR(ROUND(E1539/L1539,2),0)</f>
        <v>96.38</v>
      </c>
      <c r="Q1539" s="11" t="s">
        <v>8336</v>
      </c>
      <c r="R1539" t="s">
        <v>8337</v>
      </c>
      <c r="S1539" s="15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  <c r="U1539">
        <f>YEAR(Tabla2[[#This Row],[Date created conversion]])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 s="9">
        <f t="shared" si="99"/>
        <v>156.16999999999999</v>
      </c>
      <c r="Q1540" s="11" t="s">
        <v>8336</v>
      </c>
      <c r="R1540" t="s">
        <v>8337</v>
      </c>
      <c r="S1540" s="15">
        <f t="shared" si="100"/>
        <v>41981.782060185185</v>
      </c>
      <c r="T1540" s="15">
        <f t="shared" si="101"/>
        <v>42026.782060185185</v>
      </c>
      <c r="U1540">
        <f>YEAR(Tabla2[[#This Row],[Date created conversion]])</f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 s="9">
        <f t="shared" si="99"/>
        <v>95.76</v>
      </c>
      <c r="Q1541" s="11" t="s">
        <v>8336</v>
      </c>
      <c r="R1541" t="s">
        <v>8337</v>
      </c>
      <c r="S1541" s="15">
        <f t="shared" si="100"/>
        <v>42705.919201388882</v>
      </c>
      <c r="T1541" s="15">
        <f t="shared" si="101"/>
        <v>42738.919201388882</v>
      </c>
      <c r="U1541">
        <f>YEAR(Tabla2[[#This Row],[Date created conversion]])</f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 s="9">
        <f t="shared" si="99"/>
        <v>180.41</v>
      </c>
      <c r="Q1542" s="11" t="s">
        <v>8336</v>
      </c>
      <c r="R1542" t="s">
        <v>8337</v>
      </c>
      <c r="S1542" s="15">
        <f t="shared" si="100"/>
        <v>41939.00712962963</v>
      </c>
      <c r="T1542" s="15">
        <f t="shared" si="101"/>
        <v>41969.052083333328</v>
      </c>
      <c r="U1542">
        <f>YEAR(Tabla2[[#This Row],[Date created conversion]])</f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 s="9">
        <f t="shared" si="99"/>
        <v>3</v>
      </c>
      <c r="Q1543" s="11" t="s">
        <v>8336</v>
      </c>
      <c r="R1543" t="s">
        <v>8341</v>
      </c>
      <c r="S1543" s="15">
        <f t="shared" si="100"/>
        <v>41974.712245370371</v>
      </c>
      <c r="T1543" s="15">
        <f t="shared" si="101"/>
        <v>42004.712245370371</v>
      </c>
      <c r="U1543">
        <f>YEAR(Tabla2[[#This Row],[Date created conversion]])</f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 s="9">
        <f t="shared" si="99"/>
        <v>20</v>
      </c>
      <c r="Q1544" s="11" t="s">
        <v>8336</v>
      </c>
      <c r="R1544" t="s">
        <v>8341</v>
      </c>
      <c r="S1544" s="15">
        <f t="shared" si="100"/>
        <v>42170.996527777781</v>
      </c>
      <c r="T1544" s="15">
        <f t="shared" si="101"/>
        <v>42185.996527777781</v>
      </c>
      <c r="U1544">
        <f>YEAR(Tabla2[[#This Row],[Date created conversion]])</f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 s="9">
        <f t="shared" si="99"/>
        <v>10</v>
      </c>
      <c r="Q1545" s="11" t="s">
        <v>8336</v>
      </c>
      <c r="R1545" t="s">
        <v>8341</v>
      </c>
      <c r="S1545" s="15">
        <f t="shared" si="100"/>
        <v>41935.509652777779</v>
      </c>
      <c r="T1545" s="15">
        <f t="shared" si="101"/>
        <v>41965.551319444443</v>
      </c>
      <c r="U1545">
        <f>YEAR(Tabla2[[#This Row],[Date created conversion]])</f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 s="9">
        <f t="shared" si="99"/>
        <v>0</v>
      </c>
      <c r="Q1546" s="11" t="s">
        <v>8336</v>
      </c>
      <c r="R1546" t="s">
        <v>8341</v>
      </c>
      <c r="S1546" s="15">
        <f t="shared" si="100"/>
        <v>42053.051203703704</v>
      </c>
      <c r="T1546" s="15">
        <f t="shared" si="101"/>
        <v>42095.012499999997</v>
      </c>
      <c r="U1546">
        <f>YEAR(Tabla2[[#This Row],[Date created conversion]])</f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 s="9">
        <f t="shared" si="99"/>
        <v>1</v>
      </c>
      <c r="Q1547" s="11" t="s">
        <v>8336</v>
      </c>
      <c r="R1547" t="s">
        <v>8341</v>
      </c>
      <c r="S1547" s="15">
        <f t="shared" si="100"/>
        <v>42031.884652777779</v>
      </c>
      <c r="T1547" s="15">
        <f t="shared" si="101"/>
        <v>42065.886111111111</v>
      </c>
      <c r="U1547">
        <f>YEAR(Tabla2[[#This Row],[Date created conversion]])</f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 s="9">
        <f t="shared" si="99"/>
        <v>26.27</v>
      </c>
      <c r="Q1548" s="11" t="s">
        <v>8336</v>
      </c>
      <c r="R1548" t="s">
        <v>8341</v>
      </c>
      <c r="S1548" s="15">
        <f t="shared" si="100"/>
        <v>41839.212951388887</v>
      </c>
      <c r="T1548" s="15">
        <f t="shared" si="101"/>
        <v>41899.212951388887</v>
      </c>
      <c r="U1548">
        <f>YEAR(Tabla2[[#This Row],[Date created conversion]])</f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 s="9">
        <f t="shared" si="99"/>
        <v>0</v>
      </c>
      <c r="Q1549" s="11" t="s">
        <v>8336</v>
      </c>
      <c r="R1549" t="s">
        <v>8341</v>
      </c>
      <c r="S1549" s="15">
        <f t="shared" si="100"/>
        <v>42782.426875000005</v>
      </c>
      <c r="T1549" s="15">
        <f t="shared" si="101"/>
        <v>42789.426875000005</v>
      </c>
      <c r="U1549">
        <f>YEAR(Tabla2[[#This Row],[Date created conversion]])</f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 s="9">
        <f t="shared" si="99"/>
        <v>60</v>
      </c>
      <c r="Q1550" s="11" t="s">
        <v>8336</v>
      </c>
      <c r="R1550" t="s">
        <v>8341</v>
      </c>
      <c r="S1550" s="15">
        <f t="shared" si="100"/>
        <v>42286.88217592593</v>
      </c>
      <c r="T1550" s="15">
        <f t="shared" si="101"/>
        <v>42316.923842592587</v>
      </c>
      <c r="U1550">
        <f>YEAR(Tabla2[[#This Row],[Date created conversion]])</f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 s="9">
        <f t="shared" si="99"/>
        <v>28.33</v>
      </c>
      <c r="Q1551" s="11" t="s">
        <v>8336</v>
      </c>
      <c r="R1551" t="s">
        <v>8341</v>
      </c>
      <c r="S1551" s="15">
        <f t="shared" si="100"/>
        <v>42281.136099537034</v>
      </c>
      <c r="T1551" s="15">
        <f t="shared" si="101"/>
        <v>42311.177766203706</v>
      </c>
      <c r="U1551">
        <f>YEAR(Tabla2[[#This Row],[Date created conversion]])</f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 s="9">
        <f t="shared" si="99"/>
        <v>14.43</v>
      </c>
      <c r="Q1552" s="11" t="s">
        <v>8336</v>
      </c>
      <c r="R1552" t="s">
        <v>8341</v>
      </c>
      <c r="S1552" s="15">
        <f t="shared" si="100"/>
        <v>42472.449467592596</v>
      </c>
      <c r="T1552" s="15">
        <f t="shared" si="101"/>
        <v>42502.449467592596</v>
      </c>
      <c r="U1552">
        <f>YEAR(Tabla2[[#This Row],[Date created conversion]])</f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 s="9">
        <f t="shared" si="99"/>
        <v>0</v>
      </c>
      <c r="Q1553" s="11" t="s">
        <v>8336</v>
      </c>
      <c r="R1553" t="s">
        <v>8341</v>
      </c>
      <c r="S1553" s="15">
        <f t="shared" si="100"/>
        <v>42121.824525462958</v>
      </c>
      <c r="T1553" s="15">
        <f t="shared" si="101"/>
        <v>42151.824525462958</v>
      </c>
      <c r="U1553">
        <f>YEAR(Tabla2[[#This Row],[Date created conversion]])</f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 s="9">
        <f t="shared" si="99"/>
        <v>132.19</v>
      </c>
      <c r="Q1554" s="11" t="s">
        <v>8336</v>
      </c>
      <c r="R1554" t="s">
        <v>8341</v>
      </c>
      <c r="S1554" s="15">
        <f t="shared" si="100"/>
        <v>41892.688750000001</v>
      </c>
      <c r="T1554" s="15">
        <f t="shared" si="101"/>
        <v>41913.165972222225</v>
      </c>
      <c r="U1554">
        <f>YEAR(Tabla2[[#This Row],[Date created conversion]])</f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 s="9">
        <f t="shared" si="99"/>
        <v>0</v>
      </c>
      <c r="Q1555" s="11" t="s">
        <v>8336</v>
      </c>
      <c r="R1555" t="s">
        <v>8341</v>
      </c>
      <c r="S1555" s="15">
        <f t="shared" si="100"/>
        <v>42219.282951388886</v>
      </c>
      <c r="T1555" s="15">
        <f t="shared" si="101"/>
        <v>42249.282951388886</v>
      </c>
      <c r="U1555">
        <f>YEAR(Tabla2[[#This Row],[Date created conversion]])</f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 s="9">
        <f t="shared" si="99"/>
        <v>0</v>
      </c>
      <c r="Q1556" s="11" t="s">
        <v>8336</v>
      </c>
      <c r="R1556" t="s">
        <v>8341</v>
      </c>
      <c r="S1556" s="15">
        <f t="shared" si="100"/>
        <v>42188.252199074079</v>
      </c>
      <c r="T1556" s="15">
        <f t="shared" si="101"/>
        <v>42218.252199074079</v>
      </c>
      <c r="U1556">
        <f>YEAR(Tabla2[[#This Row],[Date created conversion]])</f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 s="9">
        <f t="shared" si="99"/>
        <v>0</v>
      </c>
      <c r="Q1557" s="11" t="s">
        <v>8336</v>
      </c>
      <c r="R1557" t="s">
        <v>8341</v>
      </c>
      <c r="S1557" s="15">
        <f t="shared" si="100"/>
        <v>42241.613796296297</v>
      </c>
      <c r="T1557" s="15">
        <f t="shared" si="101"/>
        <v>42264.708333333328</v>
      </c>
      <c r="U1557">
        <f>YEAR(Tabla2[[#This Row],[Date created conversion]])</f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 s="9">
        <f t="shared" si="99"/>
        <v>56.42</v>
      </c>
      <c r="Q1558" s="11" t="s">
        <v>8336</v>
      </c>
      <c r="R1558" t="s">
        <v>8341</v>
      </c>
      <c r="S1558" s="15">
        <f t="shared" si="100"/>
        <v>42525.153055555551</v>
      </c>
      <c r="T1558" s="15">
        <f t="shared" si="101"/>
        <v>42555.153055555551</v>
      </c>
      <c r="U1558">
        <f>YEAR(Tabla2[[#This Row],[Date created conversion]])</f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 s="9">
        <f t="shared" si="99"/>
        <v>100</v>
      </c>
      <c r="Q1559" s="11" t="s">
        <v>8336</v>
      </c>
      <c r="R1559" t="s">
        <v>8341</v>
      </c>
      <c r="S1559" s="15">
        <f t="shared" si="100"/>
        <v>41871.65315972222</v>
      </c>
      <c r="T1559" s="15">
        <f t="shared" si="101"/>
        <v>41902.65315972222</v>
      </c>
      <c r="U1559">
        <f>YEAR(Tabla2[[#This Row],[Date created conversion]])</f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 s="9">
        <f t="shared" si="99"/>
        <v>11.67</v>
      </c>
      <c r="Q1560" s="11" t="s">
        <v>8336</v>
      </c>
      <c r="R1560" t="s">
        <v>8341</v>
      </c>
      <c r="S1560" s="15">
        <f t="shared" si="100"/>
        <v>42185.397673611107</v>
      </c>
      <c r="T1560" s="15">
        <f t="shared" si="101"/>
        <v>42244.508333333331</v>
      </c>
      <c r="U1560">
        <f>YEAR(Tabla2[[#This Row],[Date created conversion]])</f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 s="9">
        <f t="shared" si="99"/>
        <v>50</v>
      </c>
      <c r="Q1561" s="11" t="s">
        <v>8336</v>
      </c>
      <c r="R1561" t="s">
        <v>8341</v>
      </c>
      <c r="S1561" s="15">
        <f t="shared" si="100"/>
        <v>42108.05322916666</v>
      </c>
      <c r="T1561" s="15">
        <f t="shared" si="101"/>
        <v>42123.05322916666</v>
      </c>
      <c r="U1561">
        <f>YEAR(Tabla2[[#This Row],[Date created conversion]])</f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 s="9">
        <f t="shared" si="99"/>
        <v>23.5</v>
      </c>
      <c r="Q1562" s="11" t="s">
        <v>8336</v>
      </c>
      <c r="R1562" t="s">
        <v>8341</v>
      </c>
      <c r="S1562" s="15">
        <f t="shared" si="100"/>
        <v>41936.020752314813</v>
      </c>
      <c r="T1562" s="15">
        <f t="shared" si="101"/>
        <v>41956.062418981484</v>
      </c>
      <c r="U1562">
        <f>YEAR(Tabla2[[#This Row],[Date created conversion]])</f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 s="9">
        <f t="shared" si="99"/>
        <v>67</v>
      </c>
      <c r="Q1563" s="11" t="s">
        <v>8320</v>
      </c>
      <c r="R1563" t="s">
        <v>8342</v>
      </c>
      <c r="S1563" s="15">
        <f t="shared" si="100"/>
        <v>41555.041701388887</v>
      </c>
      <c r="T1563" s="15">
        <f t="shared" si="101"/>
        <v>41585.083368055559</v>
      </c>
      <c r="U1563">
        <f>YEAR(Tabla2[[#This Row],[Date created conversion]])</f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 s="9">
        <f t="shared" si="99"/>
        <v>0</v>
      </c>
      <c r="Q1564" s="11" t="s">
        <v>8320</v>
      </c>
      <c r="R1564" t="s">
        <v>8342</v>
      </c>
      <c r="S1564" s="15">
        <f t="shared" si="100"/>
        <v>40079.566157407404</v>
      </c>
      <c r="T1564" s="15">
        <f t="shared" si="101"/>
        <v>40149.034722222219</v>
      </c>
      <c r="U1564">
        <f>YEAR(Tabla2[[#This Row],[Date created conversion]])</f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 s="9">
        <f t="shared" si="99"/>
        <v>42.5</v>
      </c>
      <c r="Q1565" s="11" t="s">
        <v>8320</v>
      </c>
      <c r="R1565" t="s">
        <v>8342</v>
      </c>
      <c r="S1565" s="15">
        <f t="shared" si="100"/>
        <v>41652.742488425924</v>
      </c>
      <c r="T1565" s="15">
        <f t="shared" si="101"/>
        <v>41712.700821759259</v>
      </c>
      <c r="U1565">
        <f>YEAR(Tabla2[[#This Row],[Date created conversion]])</f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 s="9">
        <f t="shared" si="99"/>
        <v>10</v>
      </c>
      <c r="Q1566" s="11" t="s">
        <v>8320</v>
      </c>
      <c r="R1566" t="s">
        <v>8342</v>
      </c>
      <c r="S1566" s="15">
        <f t="shared" si="100"/>
        <v>42121.367002314815</v>
      </c>
      <c r="T1566" s="15">
        <f t="shared" si="101"/>
        <v>42152.836805555555</v>
      </c>
      <c r="U1566">
        <f>YEAR(Tabla2[[#This Row],[Date created conversion]])</f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 s="9">
        <f t="shared" si="99"/>
        <v>100</v>
      </c>
      <c r="Q1567" s="11" t="s">
        <v>8320</v>
      </c>
      <c r="R1567" t="s">
        <v>8342</v>
      </c>
      <c r="S1567" s="15">
        <f t="shared" si="100"/>
        <v>40672.729872685188</v>
      </c>
      <c r="T1567" s="15">
        <f t="shared" si="101"/>
        <v>40702.729872685188</v>
      </c>
      <c r="U1567">
        <f>YEAR(Tabla2[[#This Row],[Date created conversion]])</f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 s="9">
        <f t="shared" si="99"/>
        <v>108.05</v>
      </c>
      <c r="Q1568" s="11" t="s">
        <v>8320</v>
      </c>
      <c r="R1568" t="s">
        <v>8342</v>
      </c>
      <c r="S1568" s="15">
        <f t="shared" si="100"/>
        <v>42549.916712962964</v>
      </c>
      <c r="T1568" s="15">
        <f t="shared" si="101"/>
        <v>42578.916666666672</v>
      </c>
      <c r="U1568">
        <f>YEAR(Tabla2[[#This Row],[Date created conversion]])</f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 s="9">
        <f t="shared" si="99"/>
        <v>26.92</v>
      </c>
      <c r="Q1569" s="11" t="s">
        <v>8320</v>
      </c>
      <c r="R1569" t="s">
        <v>8342</v>
      </c>
      <c r="S1569" s="15">
        <f t="shared" si="100"/>
        <v>41671.936863425923</v>
      </c>
      <c r="T1569" s="15">
        <f t="shared" si="101"/>
        <v>41687</v>
      </c>
      <c r="U1569">
        <f>YEAR(Tabla2[[#This Row],[Date created conversion]])</f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 s="9">
        <f t="shared" si="99"/>
        <v>155</v>
      </c>
      <c r="Q1570" s="11" t="s">
        <v>8320</v>
      </c>
      <c r="R1570" t="s">
        <v>8342</v>
      </c>
      <c r="S1570" s="15">
        <f t="shared" si="100"/>
        <v>41962.062326388885</v>
      </c>
      <c r="T1570" s="15">
        <f t="shared" si="101"/>
        <v>41997.062326388885</v>
      </c>
      <c r="U1570">
        <f>YEAR(Tabla2[[#This Row],[Date created conversion]])</f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 s="9">
        <f t="shared" si="99"/>
        <v>0</v>
      </c>
      <c r="Q1571" s="11" t="s">
        <v>8320</v>
      </c>
      <c r="R1571" t="s">
        <v>8342</v>
      </c>
      <c r="S1571" s="15">
        <f t="shared" si="100"/>
        <v>41389.679560185185</v>
      </c>
      <c r="T1571" s="15">
        <f t="shared" si="101"/>
        <v>41419.679560185185</v>
      </c>
      <c r="U1571">
        <f>YEAR(Tabla2[[#This Row],[Date created conversion]])</f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 s="9">
        <f t="shared" si="99"/>
        <v>47.77</v>
      </c>
      <c r="Q1572" s="11" t="s">
        <v>8320</v>
      </c>
      <c r="R1572" t="s">
        <v>8342</v>
      </c>
      <c r="S1572" s="15">
        <f t="shared" si="100"/>
        <v>42438.813449074078</v>
      </c>
      <c r="T1572" s="15">
        <f t="shared" si="101"/>
        <v>42468.771782407406</v>
      </c>
      <c r="U1572">
        <f>YEAR(Tabla2[[#This Row],[Date created conversion]])</f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 s="9">
        <f t="shared" si="99"/>
        <v>20</v>
      </c>
      <c r="Q1573" s="11" t="s">
        <v>8320</v>
      </c>
      <c r="R1573" t="s">
        <v>8342</v>
      </c>
      <c r="S1573" s="15">
        <f t="shared" si="100"/>
        <v>42144.769479166673</v>
      </c>
      <c r="T1573" s="15">
        <f t="shared" si="101"/>
        <v>42174.769479166673</v>
      </c>
      <c r="U1573">
        <f>YEAR(Tabla2[[#This Row],[Date created conversion]])</f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 s="9">
        <f t="shared" si="99"/>
        <v>41.67</v>
      </c>
      <c r="Q1574" s="11" t="s">
        <v>8320</v>
      </c>
      <c r="R1574" t="s">
        <v>8342</v>
      </c>
      <c r="S1574" s="15">
        <f t="shared" si="100"/>
        <v>42404.033090277779</v>
      </c>
      <c r="T1574" s="15">
        <f t="shared" si="101"/>
        <v>42428.999305555553</v>
      </c>
      <c r="U1574">
        <f>YEAR(Tabla2[[#This Row],[Date created conversion]])</f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 s="9">
        <f t="shared" si="99"/>
        <v>74.33</v>
      </c>
      <c r="Q1575" s="11" t="s">
        <v>8320</v>
      </c>
      <c r="R1575" t="s">
        <v>8342</v>
      </c>
      <c r="S1575" s="15">
        <f t="shared" si="100"/>
        <v>42786.000023148154</v>
      </c>
      <c r="T1575" s="15">
        <f t="shared" si="101"/>
        <v>42826.165972222225</v>
      </c>
      <c r="U1575">
        <f>YEAR(Tabla2[[#This Row],[Date created conversion]])</f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 s="9">
        <f t="shared" si="99"/>
        <v>84.33</v>
      </c>
      <c r="Q1576" s="11" t="s">
        <v>8320</v>
      </c>
      <c r="R1576" t="s">
        <v>8342</v>
      </c>
      <c r="S1576" s="15">
        <f t="shared" si="100"/>
        <v>42017.927418981482</v>
      </c>
      <c r="T1576" s="15">
        <f t="shared" si="101"/>
        <v>42052.927418981482</v>
      </c>
      <c r="U1576">
        <f>YEAR(Tabla2[[#This Row],[Date created conversion]])</f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 s="9">
        <f t="shared" si="99"/>
        <v>65.459999999999994</v>
      </c>
      <c r="Q1577" s="11" t="s">
        <v>8320</v>
      </c>
      <c r="R1577" t="s">
        <v>8342</v>
      </c>
      <c r="S1577" s="15">
        <f t="shared" si="100"/>
        <v>41799.524259259262</v>
      </c>
      <c r="T1577" s="15">
        <f t="shared" si="101"/>
        <v>41829.524259259262</v>
      </c>
      <c r="U1577">
        <f>YEAR(Tabla2[[#This Row],[Date created conversion]])</f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 s="9">
        <f t="shared" si="99"/>
        <v>65</v>
      </c>
      <c r="Q1578" s="11" t="s">
        <v>8320</v>
      </c>
      <c r="R1578" t="s">
        <v>8342</v>
      </c>
      <c r="S1578" s="15">
        <f t="shared" si="100"/>
        <v>42140.879259259258</v>
      </c>
      <c r="T1578" s="15">
        <f t="shared" si="101"/>
        <v>42185.879259259258</v>
      </c>
      <c r="U1578">
        <f>YEAR(Tabla2[[#This Row],[Date created conversion]])</f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 s="9">
        <f t="shared" si="99"/>
        <v>27.5</v>
      </c>
      <c r="Q1579" s="11" t="s">
        <v>8320</v>
      </c>
      <c r="R1579" t="s">
        <v>8342</v>
      </c>
      <c r="S1579" s="15">
        <f t="shared" si="100"/>
        <v>41054.847777777781</v>
      </c>
      <c r="T1579" s="15">
        <f t="shared" si="101"/>
        <v>41114.847777777781</v>
      </c>
      <c r="U1579">
        <f>YEAR(Tabla2[[#This Row],[Date created conversion]])</f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 s="9">
        <f t="shared" si="99"/>
        <v>51.25</v>
      </c>
      <c r="Q1580" s="11" t="s">
        <v>8320</v>
      </c>
      <c r="R1580" t="s">
        <v>8342</v>
      </c>
      <c r="S1580" s="15">
        <f t="shared" si="100"/>
        <v>40399.065868055557</v>
      </c>
      <c r="T1580" s="15">
        <f t="shared" si="101"/>
        <v>40423.083333333336</v>
      </c>
      <c r="U1580">
        <f>YEAR(Tabla2[[#This Row],[Date created conversion]])</f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 s="9">
        <f t="shared" si="99"/>
        <v>14</v>
      </c>
      <c r="Q1581" s="11" t="s">
        <v>8320</v>
      </c>
      <c r="R1581" t="s">
        <v>8342</v>
      </c>
      <c r="S1581" s="15">
        <f t="shared" si="100"/>
        <v>41481.996423611112</v>
      </c>
      <c r="T1581" s="15">
        <f t="shared" si="101"/>
        <v>41514.996423611112</v>
      </c>
      <c r="U1581">
        <f>YEAR(Tabla2[[#This Row],[Date created conversion]])</f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 s="9">
        <f t="shared" si="99"/>
        <v>0</v>
      </c>
      <c r="Q1582" s="11" t="s">
        <v>8320</v>
      </c>
      <c r="R1582" t="s">
        <v>8342</v>
      </c>
      <c r="S1582" s="15">
        <f t="shared" si="100"/>
        <v>40990.050069444449</v>
      </c>
      <c r="T1582" s="15">
        <f t="shared" si="101"/>
        <v>41050.050069444449</v>
      </c>
      <c r="U1582">
        <f>YEAR(Tabla2[[#This Row],[Date created conversion]])</f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 s="9">
        <f t="shared" si="99"/>
        <v>5</v>
      </c>
      <c r="Q1583" s="11" t="s">
        <v>8336</v>
      </c>
      <c r="R1583" t="s">
        <v>8343</v>
      </c>
      <c r="S1583" s="15">
        <f t="shared" si="100"/>
        <v>42325.448958333334</v>
      </c>
      <c r="T1583" s="15">
        <f t="shared" si="101"/>
        <v>42357.448958333334</v>
      </c>
      <c r="U1583">
        <f>YEAR(Tabla2[[#This Row],[Date created conversion]])</f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 s="9">
        <f t="shared" si="99"/>
        <v>31</v>
      </c>
      <c r="Q1584" s="11" t="s">
        <v>8336</v>
      </c>
      <c r="R1584" t="s">
        <v>8343</v>
      </c>
      <c r="S1584" s="15">
        <f t="shared" si="100"/>
        <v>42246.789965277778</v>
      </c>
      <c r="T1584" s="15">
        <f t="shared" si="101"/>
        <v>42303.888888888891</v>
      </c>
      <c r="U1584">
        <f>YEAR(Tabla2[[#This Row],[Date created conversion]])</f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 s="9">
        <f t="shared" si="99"/>
        <v>15</v>
      </c>
      <c r="Q1585" s="11" t="s">
        <v>8336</v>
      </c>
      <c r="R1585" t="s">
        <v>8343</v>
      </c>
      <c r="S1585" s="15">
        <f t="shared" si="100"/>
        <v>41877.904988425929</v>
      </c>
      <c r="T1585" s="15">
        <f t="shared" si="101"/>
        <v>41907.904988425929</v>
      </c>
      <c r="U1585">
        <f>YEAR(Tabla2[[#This Row],[Date created conversion]])</f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 s="9">
        <f t="shared" si="99"/>
        <v>0</v>
      </c>
      <c r="Q1586" s="11" t="s">
        <v>8336</v>
      </c>
      <c r="R1586" t="s">
        <v>8343</v>
      </c>
      <c r="S1586" s="15">
        <f t="shared" si="100"/>
        <v>41779.649317129632</v>
      </c>
      <c r="T1586" s="15">
        <f t="shared" si="101"/>
        <v>41789.649317129632</v>
      </c>
      <c r="U1586">
        <f>YEAR(Tabla2[[#This Row],[Date created conversion]])</f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 s="9">
        <f t="shared" si="99"/>
        <v>131.66999999999999</v>
      </c>
      <c r="Q1587" s="11" t="s">
        <v>8336</v>
      </c>
      <c r="R1587" t="s">
        <v>8343</v>
      </c>
      <c r="S1587" s="15">
        <f t="shared" si="100"/>
        <v>42707.895462962959</v>
      </c>
      <c r="T1587" s="15">
        <f t="shared" si="101"/>
        <v>42729.458333333328</v>
      </c>
      <c r="U1587">
        <f>YEAR(Tabla2[[#This Row],[Date created conversion]])</f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 s="9">
        <f t="shared" si="99"/>
        <v>0</v>
      </c>
      <c r="Q1588" s="11" t="s">
        <v>8336</v>
      </c>
      <c r="R1588" t="s">
        <v>8343</v>
      </c>
      <c r="S1588" s="15">
        <f t="shared" si="100"/>
        <v>42069.104421296302</v>
      </c>
      <c r="T1588" s="15">
        <f t="shared" si="101"/>
        <v>42099.062754629631</v>
      </c>
      <c r="U1588">
        <f>YEAR(Tabla2[[#This Row],[Date created conversion]])</f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 s="9">
        <f t="shared" si="99"/>
        <v>1</v>
      </c>
      <c r="Q1589" s="11" t="s">
        <v>8336</v>
      </c>
      <c r="R1589" t="s">
        <v>8343</v>
      </c>
      <c r="S1589" s="15">
        <f t="shared" si="100"/>
        <v>41956.950983796298</v>
      </c>
      <c r="T1589" s="15">
        <f t="shared" si="101"/>
        <v>41986.950983796298</v>
      </c>
      <c r="U1589">
        <f>YEAR(Tabla2[[#This Row],[Date created conversion]])</f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 s="9">
        <f t="shared" si="99"/>
        <v>0</v>
      </c>
      <c r="Q1590" s="11" t="s">
        <v>8336</v>
      </c>
      <c r="R1590" t="s">
        <v>8343</v>
      </c>
      <c r="S1590" s="15">
        <f t="shared" si="100"/>
        <v>42005.24998842593</v>
      </c>
      <c r="T1590" s="15">
        <f t="shared" si="101"/>
        <v>42035.841666666667</v>
      </c>
      <c r="U1590">
        <f>YEAR(Tabla2[[#This Row],[Date created conversion]])</f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 s="9">
        <f t="shared" si="99"/>
        <v>0</v>
      </c>
      <c r="Q1591" s="11" t="s">
        <v>8336</v>
      </c>
      <c r="R1591" t="s">
        <v>8343</v>
      </c>
      <c r="S1591" s="15">
        <f t="shared" si="100"/>
        <v>42256.984791666662</v>
      </c>
      <c r="T1591" s="15">
        <f t="shared" si="101"/>
        <v>42286.984791666662</v>
      </c>
      <c r="U1591">
        <f>YEAR(Tabla2[[#This Row],[Date created conversion]])</f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 s="9">
        <f t="shared" si="99"/>
        <v>510</v>
      </c>
      <c r="Q1592" s="11" t="s">
        <v>8336</v>
      </c>
      <c r="R1592" t="s">
        <v>8343</v>
      </c>
      <c r="S1592" s="15">
        <f t="shared" si="100"/>
        <v>42240.857222222221</v>
      </c>
      <c r="T1592" s="15">
        <f t="shared" si="101"/>
        <v>42270.857222222221</v>
      </c>
      <c r="U1592">
        <f>YEAR(Tabla2[[#This Row],[Date created conversion]])</f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 s="9">
        <f t="shared" si="99"/>
        <v>44.48</v>
      </c>
      <c r="Q1593" s="11" t="s">
        <v>8336</v>
      </c>
      <c r="R1593" t="s">
        <v>8343</v>
      </c>
      <c r="S1593" s="15">
        <f t="shared" si="100"/>
        <v>42433.726168981477</v>
      </c>
      <c r="T1593" s="15">
        <f t="shared" si="101"/>
        <v>42463.68450231482</v>
      </c>
      <c r="U1593">
        <f>YEAR(Tabla2[[#This Row],[Date created conversion]])</f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 s="9">
        <f t="shared" si="99"/>
        <v>0</v>
      </c>
      <c r="Q1594" s="11" t="s">
        <v>8336</v>
      </c>
      <c r="R1594" t="s">
        <v>8343</v>
      </c>
      <c r="S1594" s="15">
        <f t="shared" si="100"/>
        <v>42046.072743055556</v>
      </c>
      <c r="T1594" s="15">
        <f t="shared" si="101"/>
        <v>42091.031076388885</v>
      </c>
      <c r="U1594">
        <f>YEAR(Tabla2[[#This Row],[Date created conversion]])</f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 s="9">
        <f t="shared" si="99"/>
        <v>1</v>
      </c>
      <c r="Q1595" s="11" t="s">
        <v>8336</v>
      </c>
      <c r="R1595" t="s">
        <v>8343</v>
      </c>
      <c r="S1595" s="15">
        <f t="shared" si="100"/>
        <v>42033.845543981486</v>
      </c>
      <c r="T1595" s="15">
        <f t="shared" si="101"/>
        <v>42063.845543981486</v>
      </c>
      <c r="U1595">
        <f>YEAR(Tabla2[[#This Row],[Date created conversion]])</f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 s="9">
        <f t="shared" si="99"/>
        <v>20.5</v>
      </c>
      <c r="Q1596" s="11" t="s">
        <v>8336</v>
      </c>
      <c r="R1596" t="s">
        <v>8343</v>
      </c>
      <c r="S1596" s="15">
        <f t="shared" si="100"/>
        <v>42445.712754629625</v>
      </c>
      <c r="T1596" s="15">
        <f t="shared" si="101"/>
        <v>42505.681249999994</v>
      </c>
      <c r="U1596">
        <f>YEAR(Tabla2[[#This Row],[Date created conversion]])</f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 s="9">
        <f t="shared" si="99"/>
        <v>40</v>
      </c>
      <c r="Q1597" s="11" t="s">
        <v>8336</v>
      </c>
      <c r="R1597" t="s">
        <v>8343</v>
      </c>
      <c r="S1597" s="15">
        <f t="shared" si="100"/>
        <v>41780.050092592595</v>
      </c>
      <c r="T1597" s="15">
        <f t="shared" si="101"/>
        <v>41808.842361111114</v>
      </c>
      <c r="U1597">
        <f>YEAR(Tabla2[[#This Row],[Date created conversion]])</f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 s="9">
        <f t="shared" si="99"/>
        <v>25</v>
      </c>
      <c r="Q1598" s="11" t="s">
        <v>8336</v>
      </c>
      <c r="R1598" t="s">
        <v>8343</v>
      </c>
      <c r="S1598" s="15">
        <f t="shared" si="100"/>
        <v>41941.430196759262</v>
      </c>
      <c r="T1598" s="15">
        <f t="shared" si="101"/>
        <v>41986.471863425926</v>
      </c>
      <c r="U1598">
        <f>YEAR(Tabla2[[#This Row],[Date created conversion]])</f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 s="9">
        <f t="shared" si="99"/>
        <v>0</v>
      </c>
      <c r="Q1599" s="11" t="s">
        <v>8336</v>
      </c>
      <c r="R1599" t="s">
        <v>8343</v>
      </c>
      <c r="S1599" s="15">
        <f t="shared" si="100"/>
        <v>42603.354131944448</v>
      </c>
      <c r="T1599" s="15">
        <f t="shared" si="101"/>
        <v>42633.354131944448</v>
      </c>
      <c r="U1599">
        <f>YEAR(Tabla2[[#This Row],[Date created conversion]])</f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 s="9">
        <f t="shared" si="99"/>
        <v>1</v>
      </c>
      <c r="Q1600" s="11" t="s">
        <v>8336</v>
      </c>
      <c r="R1600" t="s">
        <v>8343</v>
      </c>
      <c r="S1600" s="15">
        <f t="shared" si="100"/>
        <v>42151.667337962965</v>
      </c>
      <c r="T1600" s="15">
        <f t="shared" si="101"/>
        <v>42211.667337962965</v>
      </c>
      <c r="U1600">
        <f>YEAR(Tabla2[[#This Row],[Date created conversion]])</f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 s="9">
        <f t="shared" si="99"/>
        <v>0</v>
      </c>
      <c r="Q1601" s="11" t="s">
        <v>8336</v>
      </c>
      <c r="R1601" t="s">
        <v>8343</v>
      </c>
      <c r="S1601" s="15">
        <f t="shared" si="100"/>
        <v>42438.53907407407</v>
      </c>
      <c r="T1601" s="15">
        <f t="shared" si="101"/>
        <v>42468.497407407413</v>
      </c>
      <c r="U1601">
        <f>YEAR(Tabla2[[#This Row],[Date created conversion]])</f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 s="9">
        <f t="shared" si="99"/>
        <v>40.78</v>
      </c>
      <c r="Q1602" s="11" t="s">
        <v>8336</v>
      </c>
      <c r="R1602" t="s">
        <v>8343</v>
      </c>
      <c r="S1602" s="15">
        <f t="shared" si="100"/>
        <v>41791.057314814818</v>
      </c>
      <c r="T1602" s="15">
        <f t="shared" si="101"/>
        <v>41835.21597222222</v>
      </c>
      <c r="U1602">
        <f>YEAR(Tabla2[[#This Row],[Date created conversion]])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 s="9">
        <f t="shared" ref="P1603:P1666" si="103">IFERROR(ROUND(E1603/L1603,2),0)</f>
        <v>48.33</v>
      </c>
      <c r="Q1603" s="11" t="s">
        <v>8323</v>
      </c>
      <c r="R1603" t="s">
        <v>8324</v>
      </c>
      <c r="S1603" s="15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  <c r="U1603">
        <f>YEAR(Tabla2[[#This Row],[Date created conversion]])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 s="9">
        <f t="shared" si="103"/>
        <v>46.95</v>
      </c>
      <c r="Q1604" s="11" t="s">
        <v>8323</v>
      </c>
      <c r="R1604" t="s">
        <v>8324</v>
      </c>
      <c r="S1604" s="15">
        <f t="shared" si="104"/>
        <v>40788.297650462962</v>
      </c>
      <c r="T1604" s="15">
        <f t="shared" si="105"/>
        <v>40830.958333333336</v>
      </c>
      <c r="U1604">
        <f>YEAR(Tabla2[[#This Row],[Date created conversion]])</f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 s="9">
        <f t="shared" si="103"/>
        <v>66.69</v>
      </c>
      <c r="Q1605" s="11" t="s">
        <v>8323</v>
      </c>
      <c r="R1605" t="s">
        <v>8324</v>
      </c>
      <c r="S1605" s="15">
        <f t="shared" si="104"/>
        <v>40876.169664351852</v>
      </c>
      <c r="T1605" s="15">
        <f t="shared" si="105"/>
        <v>40936.169664351852</v>
      </c>
      <c r="U1605">
        <f>YEAR(Tabla2[[#This Row],[Date created conversion]])</f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 s="9">
        <f t="shared" si="103"/>
        <v>48.84</v>
      </c>
      <c r="Q1606" s="11" t="s">
        <v>8323</v>
      </c>
      <c r="R1606" t="s">
        <v>8324</v>
      </c>
      <c r="S1606" s="15">
        <f t="shared" si="104"/>
        <v>40945.845312500001</v>
      </c>
      <c r="T1606" s="15">
        <f t="shared" si="105"/>
        <v>40985.80364583333</v>
      </c>
      <c r="U1606">
        <f>YEAR(Tabla2[[#This Row],[Date created conversion]])</f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 s="9">
        <f t="shared" si="103"/>
        <v>137.31</v>
      </c>
      <c r="Q1607" s="11" t="s">
        <v>8323</v>
      </c>
      <c r="R1607" t="s">
        <v>8324</v>
      </c>
      <c r="S1607" s="15">
        <f t="shared" si="104"/>
        <v>40747.012881944444</v>
      </c>
      <c r="T1607" s="15">
        <f t="shared" si="105"/>
        <v>40756.291666666664</v>
      </c>
      <c r="U1607">
        <f>YEAR(Tabla2[[#This Row],[Date created conversion]])</f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 s="9">
        <f t="shared" si="103"/>
        <v>87.83</v>
      </c>
      <c r="Q1608" s="11" t="s">
        <v>8323</v>
      </c>
      <c r="R1608" t="s">
        <v>8324</v>
      </c>
      <c r="S1608" s="15">
        <f t="shared" si="104"/>
        <v>40536.111550925925</v>
      </c>
      <c r="T1608" s="15">
        <f t="shared" si="105"/>
        <v>40626.069884259261</v>
      </c>
      <c r="U1608">
        <f>YEAR(Tabla2[[#This Row],[Date created conversion]])</f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 s="9">
        <f t="shared" si="103"/>
        <v>70.790000000000006</v>
      </c>
      <c r="Q1609" s="11" t="s">
        <v>8323</v>
      </c>
      <c r="R1609" t="s">
        <v>8324</v>
      </c>
      <c r="S1609" s="15">
        <f t="shared" si="104"/>
        <v>41053.80846064815</v>
      </c>
      <c r="T1609" s="15">
        <f t="shared" si="105"/>
        <v>41074.80846064815</v>
      </c>
      <c r="U1609">
        <f>YEAR(Tabla2[[#This Row],[Date created conversion]])</f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 s="9">
        <f t="shared" si="103"/>
        <v>52.83</v>
      </c>
      <c r="Q1610" s="11" t="s">
        <v>8323</v>
      </c>
      <c r="R1610" t="s">
        <v>8324</v>
      </c>
      <c r="S1610" s="15">
        <f t="shared" si="104"/>
        <v>41607.83085648148</v>
      </c>
      <c r="T1610" s="15">
        <f t="shared" si="105"/>
        <v>41640.226388888892</v>
      </c>
      <c r="U1610">
        <f>YEAR(Tabla2[[#This Row],[Date created conversion]])</f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 s="9">
        <f t="shared" si="103"/>
        <v>443.75</v>
      </c>
      <c r="Q1611" s="11" t="s">
        <v>8323</v>
      </c>
      <c r="R1611" t="s">
        <v>8324</v>
      </c>
      <c r="S1611" s="15">
        <f t="shared" si="104"/>
        <v>40796.001261574071</v>
      </c>
      <c r="T1611" s="15">
        <f t="shared" si="105"/>
        <v>40849.333333333336</v>
      </c>
      <c r="U1611">
        <f>YEAR(Tabla2[[#This Row],[Date created conversion]])</f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 s="9">
        <f t="shared" si="103"/>
        <v>48.54</v>
      </c>
      <c r="Q1612" s="11" t="s">
        <v>8323</v>
      </c>
      <c r="R1612" t="s">
        <v>8324</v>
      </c>
      <c r="S1612" s="15">
        <f t="shared" si="104"/>
        <v>41228.924884259257</v>
      </c>
      <c r="T1612" s="15">
        <f t="shared" si="105"/>
        <v>41258.924884259257</v>
      </c>
      <c r="U1612">
        <f>YEAR(Tabla2[[#This Row],[Date created conversion]])</f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 s="9">
        <f t="shared" si="103"/>
        <v>37.07</v>
      </c>
      <c r="Q1613" s="11" t="s">
        <v>8323</v>
      </c>
      <c r="R1613" t="s">
        <v>8324</v>
      </c>
      <c r="S1613" s="15">
        <f t="shared" si="104"/>
        <v>41409.00037037037</v>
      </c>
      <c r="T1613" s="15">
        <f t="shared" si="105"/>
        <v>41430.00037037037</v>
      </c>
      <c r="U1613">
        <f>YEAR(Tabla2[[#This Row],[Date created conversion]])</f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 s="9">
        <f t="shared" si="103"/>
        <v>50</v>
      </c>
      <c r="Q1614" s="11" t="s">
        <v>8323</v>
      </c>
      <c r="R1614" t="s">
        <v>8324</v>
      </c>
      <c r="S1614" s="15">
        <f t="shared" si="104"/>
        <v>41246.874814814815</v>
      </c>
      <c r="T1614" s="15">
        <f t="shared" si="105"/>
        <v>41276.874814814815</v>
      </c>
      <c r="U1614">
        <f>YEAR(Tabla2[[#This Row],[Date created conversion]])</f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 s="9">
        <f t="shared" si="103"/>
        <v>39.04</v>
      </c>
      <c r="Q1615" s="11" t="s">
        <v>8323</v>
      </c>
      <c r="R1615" t="s">
        <v>8324</v>
      </c>
      <c r="S1615" s="15">
        <f t="shared" si="104"/>
        <v>41082.069467592592</v>
      </c>
      <c r="T1615" s="15">
        <f t="shared" si="105"/>
        <v>41112.069467592592</v>
      </c>
      <c r="U1615">
        <f>YEAR(Tabla2[[#This Row],[Date created conversion]])</f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 s="9">
        <f t="shared" si="103"/>
        <v>66.69</v>
      </c>
      <c r="Q1616" s="11" t="s">
        <v>8323</v>
      </c>
      <c r="R1616" t="s">
        <v>8324</v>
      </c>
      <c r="S1616" s="15">
        <f t="shared" si="104"/>
        <v>41794.981122685182</v>
      </c>
      <c r="T1616" s="15">
        <f t="shared" si="105"/>
        <v>41854.708333333336</v>
      </c>
      <c r="U1616">
        <f>YEAR(Tabla2[[#This Row],[Date created conversion]])</f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 s="9">
        <f t="shared" si="103"/>
        <v>67.13</v>
      </c>
      <c r="Q1617" s="11" t="s">
        <v>8323</v>
      </c>
      <c r="R1617" t="s">
        <v>8324</v>
      </c>
      <c r="S1617" s="15">
        <f t="shared" si="104"/>
        <v>40845.050879629627</v>
      </c>
      <c r="T1617" s="15">
        <f t="shared" si="105"/>
        <v>40890.092546296299</v>
      </c>
      <c r="U1617">
        <f>YEAR(Tabla2[[#This Row],[Date created conversion]])</f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 s="9">
        <f t="shared" si="103"/>
        <v>66.37</v>
      </c>
      <c r="Q1618" s="11" t="s">
        <v>8323</v>
      </c>
      <c r="R1618" t="s">
        <v>8324</v>
      </c>
      <c r="S1618" s="15">
        <f t="shared" si="104"/>
        <v>41194.715520833335</v>
      </c>
      <c r="T1618" s="15">
        <f t="shared" si="105"/>
        <v>41235.916666666664</v>
      </c>
      <c r="U1618">
        <f>YEAR(Tabla2[[#This Row],[Date created conversion]])</f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 s="9">
        <f t="shared" si="103"/>
        <v>64.62</v>
      </c>
      <c r="Q1619" s="11" t="s">
        <v>8323</v>
      </c>
      <c r="R1619" t="s">
        <v>8324</v>
      </c>
      <c r="S1619" s="15">
        <f t="shared" si="104"/>
        <v>41546.664212962962</v>
      </c>
      <c r="T1619" s="15">
        <f t="shared" si="105"/>
        <v>41579.791666666664</v>
      </c>
      <c r="U1619">
        <f>YEAR(Tabla2[[#This Row],[Date created conversion]])</f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 s="9">
        <f t="shared" si="103"/>
        <v>58.37</v>
      </c>
      <c r="Q1620" s="11" t="s">
        <v>8323</v>
      </c>
      <c r="R1620" t="s">
        <v>8324</v>
      </c>
      <c r="S1620" s="15">
        <f t="shared" si="104"/>
        <v>41301.654340277775</v>
      </c>
      <c r="T1620" s="15">
        <f t="shared" si="105"/>
        <v>41341.654340277775</v>
      </c>
      <c r="U1620">
        <f>YEAR(Tabla2[[#This Row],[Date created conversion]])</f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 s="9">
        <f t="shared" si="103"/>
        <v>86.96</v>
      </c>
      <c r="Q1621" s="11" t="s">
        <v>8323</v>
      </c>
      <c r="R1621" t="s">
        <v>8324</v>
      </c>
      <c r="S1621" s="15">
        <f t="shared" si="104"/>
        <v>41876.18618055556</v>
      </c>
      <c r="T1621" s="15">
        <f t="shared" si="105"/>
        <v>41897.18618055556</v>
      </c>
      <c r="U1621">
        <f>YEAR(Tabla2[[#This Row],[Date created conversion]])</f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 s="9">
        <f t="shared" si="103"/>
        <v>66.47</v>
      </c>
      <c r="Q1622" s="11" t="s">
        <v>8323</v>
      </c>
      <c r="R1622" t="s">
        <v>8324</v>
      </c>
      <c r="S1622" s="15">
        <f t="shared" si="104"/>
        <v>41321.339583333334</v>
      </c>
      <c r="T1622" s="15">
        <f t="shared" si="105"/>
        <v>41328.339583333334</v>
      </c>
      <c r="U1622">
        <f>YEAR(Tabla2[[#This Row],[Date created conversion]])</f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 s="9">
        <f t="shared" si="103"/>
        <v>163.78</v>
      </c>
      <c r="Q1623" s="11" t="s">
        <v>8323</v>
      </c>
      <c r="R1623" t="s">
        <v>8324</v>
      </c>
      <c r="S1623" s="15">
        <f t="shared" si="104"/>
        <v>41003.60665509259</v>
      </c>
      <c r="T1623" s="15">
        <f t="shared" si="105"/>
        <v>41057.165972222225</v>
      </c>
      <c r="U1623">
        <f>YEAR(Tabla2[[#This Row],[Date created conversion]])</f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 s="9">
        <f t="shared" si="103"/>
        <v>107.98</v>
      </c>
      <c r="Q1624" s="11" t="s">
        <v>8323</v>
      </c>
      <c r="R1624" t="s">
        <v>8324</v>
      </c>
      <c r="S1624" s="15">
        <f t="shared" si="104"/>
        <v>41950.29483796296</v>
      </c>
      <c r="T1624" s="15">
        <f t="shared" si="105"/>
        <v>41990.332638888889</v>
      </c>
      <c r="U1624">
        <f>YEAR(Tabla2[[#This Row],[Date created conversion]])</f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 s="9">
        <f t="shared" si="103"/>
        <v>42.11</v>
      </c>
      <c r="Q1625" s="11" t="s">
        <v>8323</v>
      </c>
      <c r="R1625" t="s">
        <v>8324</v>
      </c>
      <c r="S1625" s="15">
        <f t="shared" si="104"/>
        <v>41453.688530092593</v>
      </c>
      <c r="T1625" s="15">
        <f t="shared" si="105"/>
        <v>41513.688530092593</v>
      </c>
      <c r="U1625">
        <f>YEAR(Tabla2[[#This Row],[Date created conversion]])</f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 s="9">
        <f t="shared" si="103"/>
        <v>47.2</v>
      </c>
      <c r="Q1626" s="11" t="s">
        <v>8323</v>
      </c>
      <c r="R1626" t="s">
        <v>8324</v>
      </c>
      <c r="S1626" s="15">
        <f t="shared" si="104"/>
        <v>41243.367303240739</v>
      </c>
      <c r="T1626" s="15">
        <f t="shared" si="105"/>
        <v>41283.367303240739</v>
      </c>
      <c r="U1626">
        <f>YEAR(Tabla2[[#This Row],[Date created conversion]])</f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 s="9">
        <f t="shared" si="103"/>
        <v>112.02</v>
      </c>
      <c r="Q1627" s="11" t="s">
        <v>8323</v>
      </c>
      <c r="R1627" t="s">
        <v>8324</v>
      </c>
      <c r="S1627" s="15">
        <f t="shared" si="104"/>
        <v>41135.699687500004</v>
      </c>
      <c r="T1627" s="15">
        <f t="shared" si="105"/>
        <v>41163.699687500004</v>
      </c>
      <c r="U1627">
        <f>YEAR(Tabla2[[#This Row],[Date created conversion]])</f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 s="9">
        <f t="shared" si="103"/>
        <v>74.95</v>
      </c>
      <c r="Q1628" s="11" t="s">
        <v>8323</v>
      </c>
      <c r="R1628" t="s">
        <v>8324</v>
      </c>
      <c r="S1628" s="15">
        <f t="shared" si="104"/>
        <v>41579.847997685189</v>
      </c>
      <c r="T1628" s="15">
        <f t="shared" si="105"/>
        <v>41609.889664351853</v>
      </c>
      <c r="U1628">
        <f>YEAR(Tabla2[[#This Row],[Date created conversion]])</f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 s="9">
        <f t="shared" si="103"/>
        <v>61.58</v>
      </c>
      <c r="Q1629" s="11" t="s">
        <v>8323</v>
      </c>
      <c r="R1629" t="s">
        <v>8324</v>
      </c>
      <c r="S1629" s="15">
        <f t="shared" si="104"/>
        <v>41205.707048611112</v>
      </c>
      <c r="T1629" s="15">
        <f t="shared" si="105"/>
        <v>41239.207638888889</v>
      </c>
      <c r="U1629">
        <f>YEAR(Tabla2[[#This Row],[Date created conversion]])</f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 s="9">
        <f t="shared" si="103"/>
        <v>45.88</v>
      </c>
      <c r="Q1630" s="11" t="s">
        <v>8323</v>
      </c>
      <c r="R1630" t="s">
        <v>8324</v>
      </c>
      <c r="S1630" s="15">
        <f t="shared" si="104"/>
        <v>41774.737060185187</v>
      </c>
      <c r="T1630" s="15">
        <f t="shared" si="105"/>
        <v>41807.737060185187</v>
      </c>
      <c r="U1630">
        <f>YEAR(Tabla2[[#This Row],[Date created conversion]])</f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 s="9">
        <f t="shared" si="103"/>
        <v>75.849999999999994</v>
      </c>
      <c r="Q1631" s="11" t="s">
        <v>8323</v>
      </c>
      <c r="R1631" t="s">
        <v>8324</v>
      </c>
      <c r="S1631" s="15">
        <f t="shared" si="104"/>
        <v>41645.867280092592</v>
      </c>
      <c r="T1631" s="15">
        <f t="shared" si="105"/>
        <v>41690.867280092592</v>
      </c>
      <c r="U1631">
        <f>YEAR(Tabla2[[#This Row],[Date created conversion]])</f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 s="9">
        <f t="shared" si="103"/>
        <v>84.21</v>
      </c>
      <c r="Q1632" s="11" t="s">
        <v>8323</v>
      </c>
      <c r="R1632" t="s">
        <v>8324</v>
      </c>
      <c r="S1632" s="15">
        <f t="shared" si="104"/>
        <v>40939.837673611109</v>
      </c>
      <c r="T1632" s="15">
        <f t="shared" si="105"/>
        <v>40970.290972222225</v>
      </c>
      <c r="U1632">
        <f>YEAR(Tabla2[[#This Row],[Date created conversion]])</f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 s="9">
        <f t="shared" si="103"/>
        <v>117.23</v>
      </c>
      <c r="Q1633" s="11" t="s">
        <v>8323</v>
      </c>
      <c r="R1633" t="s">
        <v>8324</v>
      </c>
      <c r="S1633" s="15">
        <f t="shared" si="104"/>
        <v>41164.859502314815</v>
      </c>
      <c r="T1633" s="15">
        <f t="shared" si="105"/>
        <v>41194.859502314815</v>
      </c>
      <c r="U1633">
        <f>YEAR(Tabla2[[#This Row],[Date created conversion]])</f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 s="9">
        <f t="shared" si="103"/>
        <v>86.49</v>
      </c>
      <c r="Q1634" s="11" t="s">
        <v>8323</v>
      </c>
      <c r="R1634" t="s">
        <v>8324</v>
      </c>
      <c r="S1634" s="15">
        <f t="shared" si="104"/>
        <v>40750.340902777774</v>
      </c>
      <c r="T1634" s="15">
        <f t="shared" si="105"/>
        <v>40810.340902777774</v>
      </c>
      <c r="U1634">
        <f>YEAR(Tabla2[[#This Row],[Date created conversion]])</f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 s="9">
        <f t="shared" si="103"/>
        <v>172.41</v>
      </c>
      <c r="Q1635" s="11" t="s">
        <v>8323</v>
      </c>
      <c r="R1635" t="s">
        <v>8324</v>
      </c>
      <c r="S1635" s="15">
        <f t="shared" si="104"/>
        <v>40896.883750000001</v>
      </c>
      <c r="T1635" s="15">
        <f t="shared" si="105"/>
        <v>40924.208333333336</v>
      </c>
      <c r="U1635">
        <f>YEAR(Tabla2[[#This Row],[Date created conversion]])</f>
        <v>2011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 s="9">
        <f t="shared" si="103"/>
        <v>62.81</v>
      </c>
      <c r="Q1636" s="11" t="s">
        <v>8323</v>
      </c>
      <c r="R1636" t="s">
        <v>8324</v>
      </c>
      <c r="S1636" s="15">
        <f t="shared" si="104"/>
        <v>40658.189826388887</v>
      </c>
      <c r="T1636" s="15">
        <f t="shared" si="105"/>
        <v>40696.249305555553</v>
      </c>
      <c r="U1636">
        <f>YEAR(Tabla2[[#This Row],[Date created conversion]])</f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 s="9">
        <f t="shared" si="103"/>
        <v>67.73</v>
      </c>
      <c r="Q1637" s="11" t="s">
        <v>8323</v>
      </c>
      <c r="R1637" t="s">
        <v>8324</v>
      </c>
      <c r="S1637" s="15">
        <f t="shared" si="104"/>
        <v>42502.868761574078</v>
      </c>
      <c r="T1637" s="15">
        <f t="shared" si="105"/>
        <v>42562.868761574078</v>
      </c>
      <c r="U1637">
        <f>YEAR(Tabla2[[#This Row],[Date created conversion]])</f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 s="9">
        <f t="shared" si="103"/>
        <v>53.56</v>
      </c>
      <c r="Q1638" s="11" t="s">
        <v>8323</v>
      </c>
      <c r="R1638" t="s">
        <v>8324</v>
      </c>
      <c r="S1638" s="15">
        <f t="shared" si="104"/>
        <v>40663.08666666667</v>
      </c>
      <c r="T1638" s="15">
        <f t="shared" si="105"/>
        <v>40706.166666666664</v>
      </c>
      <c r="U1638">
        <f>YEAR(Tabla2[[#This Row],[Date created conversion]])</f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 s="9">
        <f t="shared" si="103"/>
        <v>34.6</v>
      </c>
      <c r="Q1639" s="11" t="s">
        <v>8323</v>
      </c>
      <c r="R1639" t="s">
        <v>8324</v>
      </c>
      <c r="S1639" s="15">
        <f t="shared" si="104"/>
        <v>40122.751620370371</v>
      </c>
      <c r="T1639" s="15">
        <f t="shared" si="105"/>
        <v>40178.98541666667</v>
      </c>
      <c r="U1639">
        <f>YEAR(Tabla2[[#This Row],[Date created conversion]])</f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 s="9">
        <f t="shared" si="103"/>
        <v>38.89</v>
      </c>
      <c r="Q1640" s="11" t="s">
        <v>8323</v>
      </c>
      <c r="R1640" t="s">
        <v>8324</v>
      </c>
      <c r="S1640" s="15">
        <f t="shared" si="104"/>
        <v>41288.68712962963</v>
      </c>
      <c r="T1640" s="15">
        <f t="shared" si="105"/>
        <v>41333.892361111109</v>
      </c>
      <c r="U1640">
        <f>YEAR(Tabla2[[#This Row],[Date created conversion]])</f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 s="9">
        <f t="shared" si="103"/>
        <v>94.74</v>
      </c>
      <c r="Q1641" s="11" t="s">
        <v>8323</v>
      </c>
      <c r="R1641" t="s">
        <v>8324</v>
      </c>
      <c r="S1641" s="15">
        <f t="shared" si="104"/>
        <v>40941.652372685188</v>
      </c>
      <c r="T1641" s="15">
        <f t="shared" si="105"/>
        <v>40971.652372685188</v>
      </c>
      <c r="U1641">
        <f>YEAR(Tabla2[[#This Row],[Date created conversion]])</f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 s="9">
        <f t="shared" si="103"/>
        <v>39.97</v>
      </c>
      <c r="Q1642" s="11" t="s">
        <v>8323</v>
      </c>
      <c r="R1642" t="s">
        <v>8324</v>
      </c>
      <c r="S1642" s="15">
        <f t="shared" si="104"/>
        <v>40379.23096064815</v>
      </c>
      <c r="T1642" s="15">
        <f t="shared" si="105"/>
        <v>40393.082638888889</v>
      </c>
      <c r="U1642">
        <f>YEAR(Tabla2[[#This Row],[Date created conversion]])</f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 s="9">
        <f t="shared" si="103"/>
        <v>97.5</v>
      </c>
      <c r="Q1643" s="11" t="s">
        <v>8323</v>
      </c>
      <c r="R1643" t="s">
        <v>8344</v>
      </c>
      <c r="S1643" s="15">
        <f t="shared" si="104"/>
        <v>41962.596574074079</v>
      </c>
      <c r="T1643" s="15">
        <f t="shared" si="105"/>
        <v>41992.596574074079</v>
      </c>
      <c r="U1643">
        <f>YEAR(Tabla2[[#This Row],[Date created conversion]])</f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 s="9">
        <f t="shared" si="103"/>
        <v>42.86</v>
      </c>
      <c r="Q1644" s="11" t="s">
        <v>8323</v>
      </c>
      <c r="R1644" t="s">
        <v>8344</v>
      </c>
      <c r="S1644" s="15">
        <f t="shared" si="104"/>
        <v>40688.024618055555</v>
      </c>
      <c r="T1644" s="15">
        <f t="shared" si="105"/>
        <v>40708.024618055555</v>
      </c>
      <c r="U1644">
        <f>YEAR(Tabla2[[#This Row],[Date created conversion]])</f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 s="9">
        <f t="shared" si="103"/>
        <v>168.51</v>
      </c>
      <c r="Q1645" s="11" t="s">
        <v>8323</v>
      </c>
      <c r="R1645" t="s">
        <v>8344</v>
      </c>
      <c r="S1645" s="15">
        <f t="shared" si="104"/>
        <v>41146.824212962965</v>
      </c>
      <c r="T1645" s="15">
        <f t="shared" si="105"/>
        <v>41176.824212962965</v>
      </c>
      <c r="U1645">
        <f>YEAR(Tabla2[[#This Row],[Date created conversion]])</f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 s="9">
        <f t="shared" si="103"/>
        <v>85.55</v>
      </c>
      <c r="Q1646" s="11" t="s">
        <v>8323</v>
      </c>
      <c r="R1646" t="s">
        <v>8344</v>
      </c>
      <c r="S1646" s="15">
        <f t="shared" si="104"/>
        <v>41175.05972222222</v>
      </c>
      <c r="T1646" s="15">
        <f t="shared" si="105"/>
        <v>41235.101388888892</v>
      </c>
      <c r="U1646">
        <f>YEAR(Tabla2[[#This Row],[Date created conversion]])</f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 s="9">
        <f t="shared" si="103"/>
        <v>554</v>
      </c>
      <c r="Q1647" s="11" t="s">
        <v>8323</v>
      </c>
      <c r="R1647" t="s">
        <v>8344</v>
      </c>
      <c r="S1647" s="15">
        <f t="shared" si="104"/>
        <v>41521.617361111108</v>
      </c>
      <c r="T1647" s="15">
        <f t="shared" si="105"/>
        <v>41535.617361111108</v>
      </c>
      <c r="U1647">
        <f>YEAR(Tabla2[[#This Row],[Date created conversion]])</f>
        <v>2013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 s="9">
        <f t="shared" si="103"/>
        <v>26.55</v>
      </c>
      <c r="Q1648" s="11" t="s">
        <v>8323</v>
      </c>
      <c r="R1648" t="s">
        <v>8344</v>
      </c>
      <c r="S1648" s="15">
        <f t="shared" si="104"/>
        <v>41833.450266203705</v>
      </c>
      <c r="T1648" s="15">
        <f t="shared" si="105"/>
        <v>41865.757638888892</v>
      </c>
      <c r="U1648">
        <f>YEAR(Tabla2[[#This Row],[Date created conversion]])</f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 s="9">
        <f t="shared" si="103"/>
        <v>113.83</v>
      </c>
      <c r="Q1649" s="11" t="s">
        <v>8323</v>
      </c>
      <c r="R1649" t="s">
        <v>8344</v>
      </c>
      <c r="S1649" s="15">
        <f t="shared" si="104"/>
        <v>41039.409456018519</v>
      </c>
      <c r="T1649" s="15">
        <f t="shared" si="105"/>
        <v>41069.409456018519</v>
      </c>
      <c r="U1649">
        <f>YEAR(Tabla2[[#This Row],[Date created conversion]])</f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 s="9">
        <f t="shared" si="103"/>
        <v>32.01</v>
      </c>
      <c r="Q1650" s="11" t="s">
        <v>8323</v>
      </c>
      <c r="R1650" t="s">
        <v>8344</v>
      </c>
      <c r="S1650" s="15">
        <f t="shared" si="104"/>
        <v>40592.704652777778</v>
      </c>
      <c r="T1650" s="15">
        <f t="shared" si="105"/>
        <v>40622.662986111114</v>
      </c>
      <c r="U1650">
        <f>YEAR(Tabla2[[#This Row],[Date created conversion]])</f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 s="9">
        <f t="shared" si="103"/>
        <v>47.19</v>
      </c>
      <c r="Q1651" s="11" t="s">
        <v>8323</v>
      </c>
      <c r="R1651" t="s">
        <v>8344</v>
      </c>
      <c r="S1651" s="15">
        <f t="shared" si="104"/>
        <v>41737.684664351851</v>
      </c>
      <c r="T1651" s="15">
        <f t="shared" si="105"/>
        <v>41782.684664351851</v>
      </c>
      <c r="U1651">
        <f>YEAR(Tabla2[[#This Row],[Date created conversion]])</f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 s="9">
        <f t="shared" si="103"/>
        <v>88.47</v>
      </c>
      <c r="Q1652" s="11" t="s">
        <v>8323</v>
      </c>
      <c r="R1652" t="s">
        <v>8344</v>
      </c>
      <c r="S1652" s="15">
        <f t="shared" si="104"/>
        <v>41526.435613425929</v>
      </c>
      <c r="T1652" s="15">
        <f t="shared" si="105"/>
        <v>41556.435613425929</v>
      </c>
      <c r="U1652">
        <f>YEAR(Tabla2[[#This Row],[Date created conversion]])</f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 s="9">
        <f t="shared" si="103"/>
        <v>100.75</v>
      </c>
      <c r="Q1653" s="11" t="s">
        <v>8323</v>
      </c>
      <c r="R1653" t="s">
        <v>8344</v>
      </c>
      <c r="S1653" s="15">
        <f t="shared" si="104"/>
        <v>40625.900694444441</v>
      </c>
      <c r="T1653" s="15">
        <f t="shared" si="105"/>
        <v>40659.290972222225</v>
      </c>
      <c r="U1653">
        <f>YEAR(Tabla2[[#This Row],[Date created conversion]])</f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 s="9">
        <f t="shared" si="103"/>
        <v>64.709999999999994</v>
      </c>
      <c r="Q1654" s="11" t="s">
        <v>8323</v>
      </c>
      <c r="R1654" t="s">
        <v>8344</v>
      </c>
      <c r="S1654" s="15">
        <f t="shared" si="104"/>
        <v>41572.492974537039</v>
      </c>
      <c r="T1654" s="15">
        <f t="shared" si="105"/>
        <v>41602.534641203703</v>
      </c>
      <c r="U1654">
        <f>YEAR(Tabla2[[#This Row],[Date created conversion]])</f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 s="9">
        <f t="shared" si="103"/>
        <v>51.85</v>
      </c>
      <c r="Q1655" s="11" t="s">
        <v>8323</v>
      </c>
      <c r="R1655" t="s">
        <v>8344</v>
      </c>
      <c r="S1655" s="15">
        <f t="shared" si="104"/>
        <v>40626.834444444445</v>
      </c>
      <c r="T1655" s="15">
        <f t="shared" si="105"/>
        <v>40657.834444444445</v>
      </c>
      <c r="U1655">
        <f>YEAR(Tabla2[[#This Row],[Date created conversion]])</f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 s="9">
        <f t="shared" si="103"/>
        <v>38.79</v>
      </c>
      <c r="Q1656" s="11" t="s">
        <v>8323</v>
      </c>
      <c r="R1656" t="s">
        <v>8344</v>
      </c>
      <c r="S1656" s="15">
        <f t="shared" si="104"/>
        <v>40987.890740740739</v>
      </c>
      <c r="T1656" s="15">
        <f t="shared" si="105"/>
        <v>41017.890740740739</v>
      </c>
      <c r="U1656">
        <f>YEAR(Tabla2[[#This Row],[Date created conversion]])</f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 s="9">
        <f t="shared" si="103"/>
        <v>44.65</v>
      </c>
      <c r="Q1657" s="11" t="s">
        <v>8323</v>
      </c>
      <c r="R1657" t="s">
        <v>8344</v>
      </c>
      <c r="S1657" s="15">
        <f t="shared" si="104"/>
        <v>40974.791898148149</v>
      </c>
      <c r="T1657" s="15">
        <f t="shared" si="105"/>
        <v>41004.750231481477</v>
      </c>
      <c r="U1657">
        <f>YEAR(Tabla2[[#This Row],[Date created conversion]])</f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 s="9">
        <f t="shared" si="103"/>
        <v>156.77000000000001</v>
      </c>
      <c r="Q1658" s="11" t="s">
        <v>8323</v>
      </c>
      <c r="R1658" t="s">
        <v>8344</v>
      </c>
      <c r="S1658" s="15">
        <f t="shared" si="104"/>
        <v>41226.928842592592</v>
      </c>
      <c r="T1658" s="15">
        <f t="shared" si="105"/>
        <v>41256.928842592592</v>
      </c>
      <c r="U1658">
        <f>YEAR(Tabla2[[#This Row],[Date created conversion]])</f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 s="9">
        <f t="shared" si="103"/>
        <v>118.7</v>
      </c>
      <c r="Q1659" s="11" t="s">
        <v>8323</v>
      </c>
      <c r="R1659" t="s">
        <v>8344</v>
      </c>
      <c r="S1659" s="15">
        <f t="shared" si="104"/>
        <v>41023.782037037039</v>
      </c>
      <c r="T1659" s="15">
        <f t="shared" si="105"/>
        <v>41053.782037037039</v>
      </c>
      <c r="U1659">
        <f>YEAR(Tabla2[[#This Row],[Date created conversion]])</f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 s="9">
        <f t="shared" si="103"/>
        <v>74.150000000000006</v>
      </c>
      <c r="Q1660" s="11" t="s">
        <v>8323</v>
      </c>
      <c r="R1660" t="s">
        <v>8344</v>
      </c>
      <c r="S1660" s="15">
        <f t="shared" si="104"/>
        <v>41223.22184027778</v>
      </c>
      <c r="T1660" s="15">
        <f t="shared" si="105"/>
        <v>41261.597222222219</v>
      </c>
      <c r="U1660">
        <f>YEAR(Tabla2[[#This Row],[Date created conversion]])</f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 s="9">
        <f t="shared" si="103"/>
        <v>12.53</v>
      </c>
      <c r="Q1661" s="11" t="s">
        <v>8323</v>
      </c>
      <c r="R1661" t="s">
        <v>8344</v>
      </c>
      <c r="S1661" s="15">
        <f t="shared" si="104"/>
        <v>41596.913437499999</v>
      </c>
      <c r="T1661" s="15">
        <f t="shared" si="105"/>
        <v>41625.5</v>
      </c>
      <c r="U1661">
        <f>YEAR(Tabla2[[#This Row],[Date created conversion]])</f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 s="9">
        <f t="shared" si="103"/>
        <v>27.86</v>
      </c>
      <c r="Q1662" s="11" t="s">
        <v>8323</v>
      </c>
      <c r="R1662" t="s">
        <v>8344</v>
      </c>
      <c r="S1662" s="15">
        <f t="shared" si="104"/>
        <v>42459.693865740745</v>
      </c>
      <c r="T1662" s="15">
        <f t="shared" si="105"/>
        <v>42490.915972222225</v>
      </c>
      <c r="U1662">
        <f>YEAR(Tabla2[[#This Row],[Date created conversion]])</f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 s="9">
        <f t="shared" si="103"/>
        <v>80.180000000000007</v>
      </c>
      <c r="Q1663" s="11" t="s">
        <v>8323</v>
      </c>
      <c r="R1663" t="s">
        <v>8344</v>
      </c>
      <c r="S1663" s="15">
        <f t="shared" si="104"/>
        <v>42343.998043981483</v>
      </c>
      <c r="T1663" s="15">
        <f t="shared" si="105"/>
        <v>42386.875</v>
      </c>
      <c r="U1663">
        <f>YEAR(Tabla2[[#This Row],[Date created conversion]])</f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 s="9">
        <f t="shared" si="103"/>
        <v>132.44</v>
      </c>
      <c r="Q1664" s="11" t="s">
        <v>8323</v>
      </c>
      <c r="R1664" t="s">
        <v>8344</v>
      </c>
      <c r="S1664" s="15">
        <f t="shared" si="104"/>
        <v>40848.198333333334</v>
      </c>
      <c r="T1664" s="15">
        <f t="shared" si="105"/>
        <v>40908.239999999998</v>
      </c>
      <c r="U1664">
        <f>YEAR(Tabla2[[#This Row],[Date created conversion]])</f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 s="9">
        <f t="shared" si="103"/>
        <v>33.75</v>
      </c>
      <c r="Q1665" s="11" t="s">
        <v>8323</v>
      </c>
      <c r="R1665" t="s">
        <v>8344</v>
      </c>
      <c r="S1665" s="15">
        <f t="shared" si="104"/>
        <v>42006.02207175926</v>
      </c>
      <c r="T1665" s="15">
        <f t="shared" si="105"/>
        <v>42036.02207175926</v>
      </c>
      <c r="U1665">
        <f>YEAR(Tabla2[[#This Row],[Date created conversion]])</f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 s="9">
        <f t="shared" si="103"/>
        <v>34.380000000000003</v>
      </c>
      <c r="Q1666" s="11" t="s">
        <v>8323</v>
      </c>
      <c r="R1666" t="s">
        <v>8344</v>
      </c>
      <c r="S1666" s="15">
        <f t="shared" si="104"/>
        <v>40939.761782407404</v>
      </c>
      <c r="T1666" s="15">
        <f t="shared" si="105"/>
        <v>40984.165972222225</v>
      </c>
      <c r="U1666">
        <f>YEAR(Tabla2[[#This Row],[Date created conversion]])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 s="9">
        <f t="shared" ref="P1667:P1730" si="107">IFERROR(ROUND(E1667/L1667,2),0)</f>
        <v>44.96</v>
      </c>
      <c r="Q1667" s="11" t="s">
        <v>8323</v>
      </c>
      <c r="R1667" t="s">
        <v>8344</v>
      </c>
      <c r="S1667" s="15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  <c r="U1667">
        <f>YEAR(Tabla2[[#This Row],[Date created conversion]])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 s="9">
        <f t="shared" si="107"/>
        <v>41.04</v>
      </c>
      <c r="Q1668" s="11" t="s">
        <v>8323</v>
      </c>
      <c r="R1668" t="s">
        <v>8344</v>
      </c>
      <c r="S1668" s="15">
        <f t="shared" si="108"/>
        <v>41331.253159722226</v>
      </c>
      <c r="T1668" s="15">
        <f t="shared" si="109"/>
        <v>41361.211493055554</v>
      </c>
      <c r="U1668">
        <f>YEAR(Tabla2[[#This Row],[Date created conversion]])</f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 s="9">
        <f t="shared" si="107"/>
        <v>52.6</v>
      </c>
      <c r="Q1669" s="11" t="s">
        <v>8323</v>
      </c>
      <c r="R1669" t="s">
        <v>8344</v>
      </c>
      <c r="S1669" s="15">
        <f t="shared" si="108"/>
        <v>41682.0705787037</v>
      </c>
      <c r="T1669" s="15">
        <f t="shared" si="109"/>
        <v>41709.290972222225</v>
      </c>
      <c r="U1669">
        <f>YEAR(Tabla2[[#This Row],[Date created conversion]])</f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 s="9">
        <f t="shared" si="107"/>
        <v>70.78</v>
      </c>
      <c r="Q1670" s="11" t="s">
        <v>8323</v>
      </c>
      <c r="R1670" t="s">
        <v>8344</v>
      </c>
      <c r="S1670" s="15">
        <f t="shared" si="108"/>
        <v>40845.14975694444</v>
      </c>
      <c r="T1670" s="15">
        <f t="shared" si="109"/>
        <v>40875.191423611112</v>
      </c>
      <c r="U1670">
        <f>YEAR(Tabla2[[#This Row],[Date created conversion]])</f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 s="9">
        <f t="shared" si="107"/>
        <v>53.75</v>
      </c>
      <c r="Q1671" s="11" t="s">
        <v>8323</v>
      </c>
      <c r="R1671" t="s">
        <v>8344</v>
      </c>
      <c r="S1671" s="15">
        <f t="shared" si="108"/>
        <v>42461.885138888887</v>
      </c>
      <c r="T1671" s="15">
        <f t="shared" si="109"/>
        <v>42521.885138888887</v>
      </c>
      <c r="U1671">
        <f>YEAR(Tabla2[[#This Row],[Date created conversion]])</f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 s="9">
        <f t="shared" si="107"/>
        <v>44.61</v>
      </c>
      <c r="Q1672" s="11" t="s">
        <v>8323</v>
      </c>
      <c r="R1672" t="s">
        <v>8344</v>
      </c>
      <c r="S1672" s="15">
        <f t="shared" si="108"/>
        <v>40313.930543981485</v>
      </c>
      <c r="T1672" s="15">
        <f t="shared" si="109"/>
        <v>40364.166666666664</v>
      </c>
      <c r="U1672">
        <f>YEAR(Tabla2[[#This Row],[Date created conversion]])</f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 s="9">
        <f t="shared" si="107"/>
        <v>26.15</v>
      </c>
      <c r="Q1673" s="11" t="s">
        <v>8323</v>
      </c>
      <c r="R1673" t="s">
        <v>8344</v>
      </c>
      <c r="S1673" s="15">
        <f t="shared" si="108"/>
        <v>42553.54414351852</v>
      </c>
      <c r="T1673" s="15">
        <f t="shared" si="109"/>
        <v>42583.54414351852</v>
      </c>
      <c r="U1673">
        <f>YEAR(Tabla2[[#This Row],[Date created conversion]])</f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 s="9">
        <f t="shared" si="107"/>
        <v>39.18</v>
      </c>
      <c r="Q1674" s="11" t="s">
        <v>8323</v>
      </c>
      <c r="R1674" t="s">
        <v>8344</v>
      </c>
      <c r="S1674" s="15">
        <f t="shared" si="108"/>
        <v>41034.656597222223</v>
      </c>
      <c r="T1674" s="15">
        <f t="shared" si="109"/>
        <v>41064.656597222223</v>
      </c>
      <c r="U1674">
        <f>YEAR(Tabla2[[#This Row],[Date created conversion]])</f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 s="9">
        <f t="shared" si="107"/>
        <v>45.59</v>
      </c>
      <c r="Q1675" s="11" t="s">
        <v>8323</v>
      </c>
      <c r="R1675" t="s">
        <v>8344</v>
      </c>
      <c r="S1675" s="15">
        <f t="shared" si="108"/>
        <v>42039.878379629634</v>
      </c>
      <c r="T1675" s="15">
        <f t="shared" si="109"/>
        <v>42069.878379629634</v>
      </c>
      <c r="U1675">
        <f>YEAR(Tabla2[[#This Row],[Date created conversion]])</f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 s="9">
        <f t="shared" si="107"/>
        <v>89.25</v>
      </c>
      <c r="Q1676" s="11" t="s">
        <v>8323</v>
      </c>
      <c r="R1676" t="s">
        <v>8344</v>
      </c>
      <c r="S1676" s="15">
        <f t="shared" si="108"/>
        <v>42569.605393518519</v>
      </c>
      <c r="T1676" s="15">
        <f t="shared" si="109"/>
        <v>42600.290972222225</v>
      </c>
      <c r="U1676">
        <f>YEAR(Tabla2[[#This Row],[Date created conversion]])</f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 s="9">
        <f t="shared" si="107"/>
        <v>40.42</v>
      </c>
      <c r="Q1677" s="11" t="s">
        <v>8323</v>
      </c>
      <c r="R1677" t="s">
        <v>8344</v>
      </c>
      <c r="S1677" s="15">
        <f t="shared" si="108"/>
        <v>40802.733101851853</v>
      </c>
      <c r="T1677" s="15">
        <f t="shared" si="109"/>
        <v>40832.918749999997</v>
      </c>
      <c r="U1677">
        <f>YEAR(Tabla2[[#This Row],[Date created conversion]])</f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 s="9">
        <f t="shared" si="107"/>
        <v>82.38</v>
      </c>
      <c r="Q1678" s="11" t="s">
        <v>8323</v>
      </c>
      <c r="R1678" t="s">
        <v>8344</v>
      </c>
      <c r="S1678" s="15">
        <f t="shared" si="108"/>
        <v>40973.72623842593</v>
      </c>
      <c r="T1678" s="15">
        <f t="shared" si="109"/>
        <v>41020.165972222225</v>
      </c>
      <c r="U1678">
        <f>YEAR(Tabla2[[#This Row],[Date created conversion]])</f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 s="9">
        <f t="shared" si="107"/>
        <v>159.52000000000001</v>
      </c>
      <c r="Q1679" s="11" t="s">
        <v>8323</v>
      </c>
      <c r="R1679" t="s">
        <v>8344</v>
      </c>
      <c r="S1679" s="15">
        <f t="shared" si="108"/>
        <v>42416.407129629632</v>
      </c>
      <c r="T1679" s="15">
        <f t="shared" si="109"/>
        <v>42476.249305555553</v>
      </c>
      <c r="U1679">
        <f>YEAR(Tabla2[[#This Row],[Date created conversion]])</f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 s="9">
        <f t="shared" si="107"/>
        <v>36.24</v>
      </c>
      <c r="Q1680" s="11" t="s">
        <v>8323</v>
      </c>
      <c r="R1680" t="s">
        <v>8344</v>
      </c>
      <c r="S1680" s="15">
        <f t="shared" si="108"/>
        <v>41662.854988425926</v>
      </c>
      <c r="T1680" s="15">
        <f t="shared" si="109"/>
        <v>41676.854988425926</v>
      </c>
      <c r="U1680">
        <f>YEAR(Tabla2[[#This Row],[Date created conversion]])</f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 s="9">
        <f t="shared" si="107"/>
        <v>62.5</v>
      </c>
      <c r="Q1681" s="11" t="s">
        <v>8323</v>
      </c>
      <c r="R1681" t="s">
        <v>8344</v>
      </c>
      <c r="S1681" s="15">
        <f t="shared" si="108"/>
        <v>40723.068807870368</v>
      </c>
      <c r="T1681" s="15">
        <f t="shared" si="109"/>
        <v>40746.068807870368</v>
      </c>
      <c r="U1681">
        <f>YEAR(Tabla2[[#This Row],[Date created conversion]])</f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 s="9">
        <f t="shared" si="107"/>
        <v>47</v>
      </c>
      <c r="Q1682" s="11" t="s">
        <v>8323</v>
      </c>
      <c r="R1682" t="s">
        <v>8344</v>
      </c>
      <c r="S1682" s="15">
        <f t="shared" si="108"/>
        <v>41802.757719907408</v>
      </c>
      <c r="T1682" s="15">
        <f t="shared" si="109"/>
        <v>41832.757719907408</v>
      </c>
      <c r="U1682">
        <f>YEAR(Tabla2[[#This Row],[Date created conversion]])</f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 s="9">
        <f t="shared" si="107"/>
        <v>74.58</v>
      </c>
      <c r="Q1683" s="11" t="s">
        <v>8323</v>
      </c>
      <c r="R1683" t="s">
        <v>8345</v>
      </c>
      <c r="S1683" s="15">
        <f t="shared" si="108"/>
        <v>42774.121342592596</v>
      </c>
      <c r="T1683" s="15">
        <f t="shared" si="109"/>
        <v>42823.083333333328</v>
      </c>
      <c r="U1683">
        <f>YEAR(Tabla2[[#This Row],[Date created conversion]])</f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 s="9">
        <f t="shared" si="107"/>
        <v>0</v>
      </c>
      <c r="Q1684" s="11" t="s">
        <v>8323</v>
      </c>
      <c r="R1684" t="s">
        <v>8345</v>
      </c>
      <c r="S1684" s="15">
        <f t="shared" si="108"/>
        <v>42779.21365740741</v>
      </c>
      <c r="T1684" s="15">
        <f t="shared" si="109"/>
        <v>42839.171990740739</v>
      </c>
      <c r="U1684">
        <f>YEAR(Tabla2[[#This Row],[Date created conversion]])</f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 s="9">
        <f t="shared" si="107"/>
        <v>76</v>
      </c>
      <c r="Q1685" s="11" t="s">
        <v>8323</v>
      </c>
      <c r="R1685" t="s">
        <v>8345</v>
      </c>
      <c r="S1685" s="15">
        <f t="shared" si="108"/>
        <v>42808.781689814816</v>
      </c>
      <c r="T1685" s="15">
        <f t="shared" si="109"/>
        <v>42832.781689814816</v>
      </c>
      <c r="U1685">
        <f>YEAR(Tabla2[[#This Row],[Date created conversion]])</f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 s="9">
        <f t="shared" si="107"/>
        <v>86.44</v>
      </c>
      <c r="Q1686" s="11" t="s">
        <v>8323</v>
      </c>
      <c r="R1686" t="s">
        <v>8345</v>
      </c>
      <c r="S1686" s="15">
        <f t="shared" si="108"/>
        <v>42783.815289351856</v>
      </c>
      <c r="T1686" s="15">
        <f t="shared" si="109"/>
        <v>42811.773622685185</v>
      </c>
      <c r="U1686">
        <f>YEAR(Tabla2[[#This Row],[Date created conversion]])</f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 s="9">
        <f t="shared" si="107"/>
        <v>24</v>
      </c>
      <c r="Q1687" s="11" t="s">
        <v>8323</v>
      </c>
      <c r="R1687" t="s">
        <v>8345</v>
      </c>
      <c r="S1687" s="15">
        <f t="shared" si="108"/>
        <v>42788.2502662037</v>
      </c>
      <c r="T1687" s="15">
        <f t="shared" si="109"/>
        <v>42818.208599537036</v>
      </c>
      <c r="U1687">
        <f>YEAR(Tabla2[[#This Row],[Date created conversion]])</f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 s="9">
        <f t="shared" si="107"/>
        <v>18</v>
      </c>
      <c r="Q1688" s="11" t="s">
        <v>8323</v>
      </c>
      <c r="R1688" t="s">
        <v>8345</v>
      </c>
      <c r="S1688" s="15">
        <f t="shared" si="108"/>
        <v>42792.843969907408</v>
      </c>
      <c r="T1688" s="15">
        <f t="shared" si="109"/>
        <v>42852.802303240736</v>
      </c>
      <c r="U1688">
        <f>YEAR(Tabla2[[#This Row],[Date created conversion]])</f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 s="9">
        <f t="shared" si="107"/>
        <v>80.13</v>
      </c>
      <c r="Q1689" s="11" t="s">
        <v>8323</v>
      </c>
      <c r="R1689" t="s">
        <v>8345</v>
      </c>
      <c r="S1689" s="15">
        <f t="shared" si="108"/>
        <v>42802.046817129631</v>
      </c>
      <c r="T1689" s="15">
        <f t="shared" si="109"/>
        <v>42835.84375</v>
      </c>
      <c r="U1689">
        <f>YEAR(Tabla2[[#This Row],[Date created conversion]])</f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 s="9">
        <f t="shared" si="107"/>
        <v>253.14</v>
      </c>
      <c r="Q1690" s="11" t="s">
        <v>8323</v>
      </c>
      <c r="R1690" t="s">
        <v>8345</v>
      </c>
      <c r="S1690" s="15">
        <f t="shared" si="108"/>
        <v>42804.534652777773</v>
      </c>
      <c r="T1690" s="15">
        <f t="shared" si="109"/>
        <v>42834.492986111116</v>
      </c>
      <c r="U1690">
        <f>YEAR(Tabla2[[#This Row],[Date created conversion]])</f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 s="9">
        <f t="shared" si="107"/>
        <v>171.43</v>
      </c>
      <c r="Q1691" s="11" t="s">
        <v>8323</v>
      </c>
      <c r="R1691" t="s">
        <v>8345</v>
      </c>
      <c r="S1691" s="15">
        <f t="shared" si="108"/>
        <v>42780.942476851851</v>
      </c>
      <c r="T1691" s="15">
        <f t="shared" si="109"/>
        <v>42810.900810185187</v>
      </c>
      <c r="U1691">
        <f>YEAR(Tabla2[[#This Row],[Date created conversion]])</f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 s="9">
        <f t="shared" si="107"/>
        <v>57.73</v>
      </c>
      <c r="Q1692" s="11" t="s">
        <v>8323</v>
      </c>
      <c r="R1692" t="s">
        <v>8345</v>
      </c>
      <c r="S1692" s="15">
        <f t="shared" si="108"/>
        <v>42801.43104166667</v>
      </c>
      <c r="T1692" s="15">
        <f t="shared" si="109"/>
        <v>42831.389374999999</v>
      </c>
      <c r="U1692">
        <f>YEAR(Tabla2[[#This Row],[Date created conversion]])</f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 s="9">
        <f t="shared" si="107"/>
        <v>264.26</v>
      </c>
      <c r="Q1693" s="11" t="s">
        <v>8323</v>
      </c>
      <c r="R1693" t="s">
        <v>8345</v>
      </c>
      <c r="S1693" s="15">
        <f t="shared" si="108"/>
        <v>42795.701481481476</v>
      </c>
      <c r="T1693" s="15">
        <f t="shared" si="109"/>
        <v>42828.041666666672</v>
      </c>
      <c r="U1693">
        <f>YEAR(Tabla2[[#This Row],[Date created conversion]])</f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 s="9">
        <f t="shared" si="107"/>
        <v>159.33000000000001</v>
      </c>
      <c r="Q1694" s="11" t="s">
        <v>8323</v>
      </c>
      <c r="R1694" t="s">
        <v>8345</v>
      </c>
      <c r="S1694" s="15">
        <f t="shared" si="108"/>
        <v>42788.151238425926</v>
      </c>
      <c r="T1694" s="15">
        <f t="shared" si="109"/>
        <v>42820.999305555553</v>
      </c>
      <c r="U1694">
        <f>YEAR(Tabla2[[#This Row],[Date created conversion]])</f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 s="9">
        <f t="shared" si="107"/>
        <v>35</v>
      </c>
      <c r="Q1695" s="11" t="s">
        <v>8323</v>
      </c>
      <c r="R1695" t="s">
        <v>8345</v>
      </c>
      <c r="S1695" s="15">
        <f t="shared" si="108"/>
        <v>42803.920277777783</v>
      </c>
      <c r="T1695" s="15">
        <f t="shared" si="109"/>
        <v>42834.833333333328</v>
      </c>
      <c r="U1695">
        <f>YEAR(Tabla2[[#This Row],[Date created conversion]])</f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 s="9">
        <f t="shared" si="107"/>
        <v>5</v>
      </c>
      <c r="Q1696" s="11" t="s">
        <v>8323</v>
      </c>
      <c r="R1696" t="s">
        <v>8345</v>
      </c>
      <c r="S1696" s="15">
        <f t="shared" si="108"/>
        <v>42791.669837962967</v>
      </c>
      <c r="T1696" s="15">
        <f t="shared" si="109"/>
        <v>42821.191666666666</v>
      </c>
      <c r="U1696">
        <f>YEAR(Tabla2[[#This Row],[Date created conversion]])</f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 s="9">
        <f t="shared" si="107"/>
        <v>61.09</v>
      </c>
      <c r="Q1697" s="11" t="s">
        <v>8323</v>
      </c>
      <c r="R1697" t="s">
        <v>8345</v>
      </c>
      <c r="S1697" s="15">
        <f t="shared" si="108"/>
        <v>42801.031412037039</v>
      </c>
      <c r="T1697" s="15">
        <f t="shared" si="109"/>
        <v>42835.041666666672</v>
      </c>
      <c r="U1697">
        <f>YEAR(Tabla2[[#This Row],[Date created conversion]])</f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 s="9">
        <f t="shared" si="107"/>
        <v>0</v>
      </c>
      <c r="Q1698" s="11" t="s">
        <v>8323</v>
      </c>
      <c r="R1698" t="s">
        <v>8345</v>
      </c>
      <c r="S1698" s="15">
        <f t="shared" si="108"/>
        <v>42796.069571759261</v>
      </c>
      <c r="T1698" s="15">
        <f t="shared" si="109"/>
        <v>42826.027905092589</v>
      </c>
      <c r="U1698">
        <f>YEAR(Tabla2[[#This Row],[Date created conversion]])</f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 s="9">
        <f t="shared" si="107"/>
        <v>114.82</v>
      </c>
      <c r="Q1699" s="11" t="s">
        <v>8323</v>
      </c>
      <c r="R1699" t="s">
        <v>8345</v>
      </c>
      <c r="S1699" s="15">
        <f t="shared" si="108"/>
        <v>42805.032962962956</v>
      </c>
      <c r="T1699" s="15">
        <f t="shared" si="109"/>
        <v>42834.991296296299</v>
      </c>
      <c r="U1699">
        <f>YEAR(Tabla2[[#This Row],[Date created conversion]])</f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 s="9">
        <f t="shared" si="107"/>
        <v>0</v>
      </c>
      <c r="Q1700" s="11" t="s">
        <v>8323</v>
      </c>
      <c r="R1700" t="s">
        <v>8345</v>
      </c>
      <c r="S1700" s="15">
        <f t="shared" si="108"/>
        <v>42796.207870370374</v>
      </c>
      <c r="T1700" s="15">
        <f t="shared" si="109"/>
        <v>42820.147916666669</v>
      </c>
      <c r="U1700">
        <f>YEAR(Tabla2[[#This Row],[Date created conversion]])</f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 s="9">
        <f t="shared" si="107"/>
        <v>54</v>
      </c>
      <c r="Q1701" s="11" t="s">
        <v>8323</v>
      </c>
      <c r="R1701" t="s">
        <v>8345</v>
      </c>
      <c r="S1701" s="15">
        <f t="shared" si="108"/>
        <v>42806.863946759258</v>
      </c>
      <c r="T1701" s="15">
        <f t="shared" si="109"/>
        <v>42836.863946759258</v>
      </c>
      <c r="U1701">
        <f>YEAR(Tabla2[[#This Row],[Date created conversion]])</f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 s="9">
        <f t="shared" si="107"/>
        <v>65.97</v>
      </c>
      <c r="Q1702" s="11" t="s">
        <v>8323</v>
      </c>
      <c r="R1702" t="s">
        <v>8345</v>
      </c>
      <c r="S1702" s="15">
        <f t="shared" si="108"/>
        <v>42796.071643518517</v>
      </c>
      <c r="T1702" s="15">
        <f t="shared" si="109"/>
        <v>42826.166666666672</v>
      </c>
      <c r="U1702">
        <f>YEAR(Tabla2[[#This Row],[Date created conversion]])</f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 s="9">
        <f t="shared" si="107"/>
        <v>5</v>
      </c>
      <c r="Q1703" s="11" t="s">
        <v>8323</v>
      </c>
      <c r="R1703" t="s">
        <v>8345</v>
      </c>
      <c r="S1703" s="15">
        <f t="shared" si="108"/>
        <v>41989.664409722223</v>
      </c>
      <c r="T1703" s="15">
        <f t="shared" si="109"/>
        <v>42019.664409722223</v>
      </c>
      <c r="U1703">
        <f>YEAR(Tabla2[[#This Row],[Date created conversion]])</f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 s="9">
        <f t="shared" si="107"/>
        <v>1</v>
      </c>
      <c r="Q1704" s="11" t="s">
        <v>8323</v>
      </c>
      <c r="R1704" t="s">
        <v>8345</v>
      </c>
      <c r="S1704" s="15">
        <f t="shared" si="108"/>
        <v>42063.869791666672</v>
      </c>
      <c r="T1704" s="15">
        <f t="shared" si="109"/>
        <v>42093.828125</v>
      </c>
      <c r="U1704">
        <f>YEAR(Tabla2[[#This Row],[Date created conversion]])</f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 s="9">
        <f t="shared" si="107"/>
        <v>25.5</v>
      </c>
      <c r="Q1705" s="11" t="s">
        <v>8323</v>
      </c>
      <c r="R1705" t="s">
        <v>8345</v>
      </c>
      <c r="S1705" s="15">
        <f t="shared" si="108"/>
        <v>42187.281678240746</v>
      </c>
      <c r="T1705" s="15">
        <f t="shared" si="109"/>
        <v>42247.281678240746</v>
      </c>
      <c r="U1705">
        <f>YEAR(Tabla2[[#This Row],[Date created conversion]])</f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 s="9">
        <f t="shared" si="107"/>
        <v>118.36</v>
      </c>
      <c r="Q1706" s="11" t="s">
        <v>8323</v>
      </c>
      <c r="R1706" t="s">
        <v>8345</v>
      </c>
      <c r="S1706" s="15">
        <f t="shared" si="108"/>
        <v>42021.139733796299</v>
      </c>
      <c r="T1706" s="15">
        <f t="shared" si="109"/>
        <v>42051.139733796299</v>
      </c>
      <c r="U1706">
        <f>YEAR(Tabla2[[#This Row],[Date created conversion]])</f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 s="9">
        <f t="shared" si="107"/>
        <v>0</v>
      </c>
      <c r="Q1707" s="11" t="s">
        <v>8323</v>
      </c>
      <c r="R1707" t="s">
        <v>8345</v>
      </c>
      <c r="S1707" s="15">
        <f t="shared" si="108"/>
        <v>42245.016736111109</v>
      </c>
      <c r="T1707" s="15">
        <f t="shared" si="109"/>
        <v>42256.666666666672</v>
      </c>
      <c r="U1707">
        <f>YEAR(Tabla2[[#This Row],[Date created conversion]])</f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 s="9">
        <f t="shared" si="107"/>
        <v>0</v>
      </c>
      <c r="Q1708" s="11" t="s">
        <v>8323</v>
      </c>
      <c r="R1708" t="s">
        <v>8345</v>
      </c>
      <c r="S1708" s="15">
        <f t="shared" si="108"/>
        <v>42179.306388888886</v>
      </c>
      <c r="T1708" s="15">
        <f t="shared" si="109"/>
        <v>42239.306388888886</v>
      </c>
      <c r="U1708">
        <f>YEAR(Tabla2[[#This Row],[Date created conversion]])</f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 s="9">
        <f t="shared" si="107"/>
        <v>54.11</v>
      </c>
      <c r="Q1709" s="11" t="s">
        <v>8323</v>
      </c>
      <c r="R1709" t="s">
        <v>8345</v>
      </c>
      <c r="S1709" s="15">
        <f t="shared" si="108"/>
        <v>42427.721006944441</v>
      </c>
      <c r="T1709" s="15">
        <f t="shared" si="109"/>
        <v>42457.679340277777</v>
      </c>
      <c r="U1709">
        <f>YEAR(Tabla2[[#This Row],[Date created conversion]])</f>
        <v>2016</v>
      </c>
    </row>
    <row r="1710" spans="1:21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 s="9">
        <f t="shared" si="107"/>
        <v>0</v>
      </c>
      <c r="Q1710" s="11" t="s">
        <v>8323</v>
      </c>
      <c r="R1710" t="s">
        <v>8345</v>
      </c>
      <c r="S1710" s="15">
        <f t="shared" si="108"/>
        <v>42451.866967592592</v>
      </c>
      <c r="T1710" s="15">
        <f t="shared" si="109"/>
        <v>42491.866967592592</v>
      </c>
      <c r="U1710">
        <f>YEAR(Tabla2[[#This Row],[Date created conversion]])</f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 s="9">
        <f t="shared" si="107"/>
        <v>21.25</v>
      </c>
      <c r="Q1711" s="11" t="s">
        <v>8323</v>
      </c>
      <c r="R1711" t="s">
        <v>8345</v>
      </c>
      <c r="S1711" s="15">
        <f t="shared" si="108"/>
        <v>41841.56381944444</v>
      </c>
      <c r="T1711" s="15">
        <f t="shared" si="109"/>
        <v>41882.818749999999</v>
      </c>
      <c r="U1711">
        <f>YEAR(Tabla2[[#This Row],[Date created conversion]])</f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 s="9">
        <f t="shared" si="107"/>
        <v>34</v>
      </c>
      <c r="Q1712" s="11" t="s">
        <v>8323</v>
      </c>
      <c r="R1712" t="s">
        <v>8345</v>
      </c>
      <c r="S1712" s="15">
        <f t="shared" si="108"/>
        <v>42341.59129629629</v>
      </c>
      <c r="T1712" s="15">
        <f t="shared" si="109"/>
        <v>42387.541666666672</v>
      </c>
      <c r="U1712">
        <f>YEAR(Tabla2[[#This Row],[Date created conversion]])</f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 s="9">
        <f t="shared" si="107"/>
        <v>525</v>
      </c>
      <c r="Q1713" s="11" t="s">
        <v>8323</v>
      </c>
      <c r="R1713" t="s">
        <v>8345</v>
      </c>
      <c r="S1713" s="15">
        <f t="shared" si="108"/>
        <v>41852.646226851852</v>
      </c>
      <c r="T1713" s="15">
        <f t="shared" si="109"/>
        <v>41883.646226851852</v>
      </c>
      <c r="U1713">
        <f>YEAR(Tabla2[[#This Row],[Date created conversion]])</f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 s="9">
        <f t="shared" si="107"/>
        <v>0</v>
      </c>
      <c r="Q1714" s="11" t="s">
        <v>8323</v>
      </c>
      <c r="R1714" t="s">
        <v>8345</v>
      </c>
      <c r="S1714" s="15">
        <f t="shared" si="108"/>
        <v>42125.913807870369</v>
      </c>
      <c r="T1714" s="15">
        <f t="shared" si="109"/>
        <v>42185.913807870369</v>
      </c>
      <c r="U1714">
        <f>YEAR(Tabla2[[#This Row],[Date created conversion]])</f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 s="9">
        <f t="shared" si="107"/>
        <v>50</v>
      </c>
      <c r="Q1715" s="11" t="s">
        <v>8323</v>
      </c>
      <c r="R1715" t="s">
        <v>8345</v>
      </c>
      <c r="S1715" s="15">
        <f t="shared" si="108"/>
        <v>41887.801064814819</v>
      </c>
      <c r="T1715" s="15">
        <f t="shared" si="109"/>
        <v>41917.801064814819</v>
      </c>
      <c r="U1715">
        <f>YEAR(Tabla2[[#This Row],[Date created conversion]])</f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 s="9">
        <f t="shared" si="107"/>
        <v>115.71</v>
      </c>
      <c r="Q1716" s="11" t="s">
        <v>8323</v>
      </c>
      <c r="R1716" t="s">
        <v>8345</v>
      </c>
      <c r="S1716" s="15">
        <f t="shared" si="108"/>
        <v>42095.918530092589</v>
      </c>
      <c r="T1716" s="15">
        <f t="shared" si="109"/>
        <v>42125.918530092589</v>
      </c>
      <c r="U1716">
        <f>YEAR(Tabla2[[#This Row],[Date created conversion]])</f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 s="9">
        <f t="shared" si="107"/>
        <v>5.5</v>
      </c>
      <c r="Q1717" s="11" t="s">
        <v>8323</v>
      </c>
      <c r="R1717" t="s">
        <v>8345</v>
      </c>
      <c r="S1717" s="15">
        <f t="shared" si="108"/>
        <v>42064.217418981483</v>
      </c>
      <c r="T1717" s="15">
        <f t="shared" si="109"/>
        <v>42094.140277777777</v>
      </c>
      <c r="U1717">
        <f>YEAR(Tabla2[[#This Row],[Date created conversion]])</f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 s="9">
        <f t="shared" si="107"/>
        <v>50</v>
      </c>
      <c r="Q1718" s="11" t="s">
        <v>8323</v>
      </c>
      <c r="R1718" t="s">
        <v>8345</v>
      </c>
      <c r="S1718" s="15">
        <f t="shared" si="108"/>
        <v>42673.577534722222</v>
      </c>
      <c r="T1718" s="15">
        <f t="shared" si="109"/>
        <v>42713.619201388887</v>
      </c>
      <c r="U1718">
        <f>YEAR(Tabla2[[#This Row],[Date created conversion]])</f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 s="9">
        <f t="shared" si="107"/>
        <v>34.020000000000003</v>
      </c>
      <c r="Q1719" s="11" t="s">
        <v>8323</v>
      </c>
      <c r="R1719" t="s">
        <v>8345</v>
      </c>
      <c r="S1719" s="15">
        <f t="shared" si="108"/>
        <v>42460.98192129629</v>
      </c>
      <c r="T1719" s="15">
        <f t="shared" si="109"/>
        <v>42481.166666666672</v>
      </c>
      <c r="U1719">
        <f>YEAR(Tabla2[[#This Row],[Date created conversion]])</f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 s="9">
        <f t="shared" si="107"/>
        <v>37.5</v>
      </c>
      <c r="Q1720" s="11" t="s">
        <v>8323</v>
      </c>
      <c r="R1720" t="s">
        <v>8345</v>
      </c>
      <c r="S1720" s="15">
        <f t="shared" si="108"/>
        <v>42460.610520833332</v>
      </c>
      <c r="T1720" s="15">
        <f t="shared" si="109"/>
        <v>42504.207638888889</v>
      </c>
      <c r="U1720">
        <f>YEAR(Tabla2[[#This Row],[Date created conversion]])</f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 s="9">
        <f t="shared" si="107"/>
        <v>11.67</v>
      </c>
      <c r="Q1721" s="11" t="s">
        <v>8323</v>
      </c>
      <c r="R1721" t="s">
        <v>8345</v>
      </c>
      <c r="S1721" s="15">
        <f t="shared" si="108"/>
        <v>41869.534618055557</v>
      </c>
      <c r="T1721" s="15">
        <f t="shared" si="109"/>
        <v>41899.534618055557</v>
      </c>
      <c r="U1721">
        <f>YEAR(Tabla2[[#This Row],[Date created conversion]])</f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 s="9">
        <f t="shared" si="107"/>
        <v>28.13</v>
      </c>
      <c r="Q1722" s="11" t="s">
        <v>8323</v>
      </c>
      <c r="R1722" t="s">
        <v>8345</v>
      </c>
      <c r="S1722" s="15">
        <f t="shared" si="108"/>
        <v>41922.783229166671</v>
      </c>
      <c r="T1722" s="15">
        <f t="shared" si="109"/>
        <v>41952.824895833335</v>
      </c>
      <c r="U1722">
        <f>YEAR(Tabla2[[#This Row],[Date created conversion]])</f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 s="9">
        <f t="shared" si="107"/>
        <v>0</v>
      </c>
      <c r="Q1723" s="11" t="s">
        <v>8323</v>
      </c>
      <c r="R1723" t="s">
        <v>8345</v>
      </c>
      <c r="S1723" s="15">
        <f t="shared" si="108"/>
        <v>42319.461377314816</v>
      </c>
      <c r="T1723" s="15">
        <f t="shared" si="109"/>
        <v>42349.461377314816</v>
      </c>
      <c r="U1723">
        <f>YEAR(Tabla2[[#This Row],[Date created conversion]])</f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 s="9">
        <f t="shared" si="107"/>
        <v>1</v>
      </c>
      <c r="Q1724" s="11" t="s">
        <v>8323</v>
      </c>
      <c r="R1724" t="s">
        <v>8345</v>
      </c>
      <c r="S1724" s="15">
        <f t="shared" si="108"/>
        <v>42425.960983796293</v>
      </c>
      <c r="T1724" s="15">
        <f t="shared" si="109"/>
        <v>42463.006944444445</v>
      </c>
      <c r="U1724">
        <f>YEAR(Tabla2[[#This Row],[Date created conversion]])</f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 s="9">
        <f t="shared" si="107"/>
        <v>216.67</v>
      </c>
      <c r="Q1725" s="11" t="s">
        <v>8323</v>
      </c>
      <c r="R1725" t="s">
        <v>8345</v>
      </c>
      <c r="S1725" s="15">
        <f t="shared" si="108"/>
        <v>42129.82540509259</v>
      </c>
      <c r="T1725" s="15">
        <f t="shared" si="109"/>
        <v>42186.25</v>
      </c>
      <c r="U1725">
        <f>YEAR(Tabla2[[#This Row],[Date created conversion]])</f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 s="9">
        <f t="shared" si="107"/>
        <v>8.75</v>
      </c>
      <c r="Q1726" s="11" t="s">
        <v>8323</v>
      </c>
      <c r="R1726" t="s">
        <v>8345</v>
      </c>
      <c r="S1726" s="15">
        <f t="shared" si="108"/>
        <v>41912.932430555556</v>
      </c>
      <c r="T1726" s="15">
        <f t="shared" si="109"/>
        <v>41942.932430555556</v>
      </c>
      <c r="U1726">
        <f>YEAR(Tabla2[[#This Row],[Date created conversion]])</f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 s="9">
        <f t="shared" si="107"/>
        <v>62.22</v>
      </c>
      <c r="Q1727" s="11" t="s">
        <v>8323</v>
      </c>
      <c r="R1727" t="s">
        <v>8345</v>
      </c>
      <c r="S1727" s="15">
        <f t="shared" si="108"/>
        <v>41845.968159722222</v>
      </c>
      <c r="T1727" s="15">
        <f t="shared" si="109"/>
        <v>41875.968159722222</v>
      </c>
      <c r="U1727">
        <f>YEAR(Tabla2[[#This Row],[Date created conversion]])</f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 s="9">
        <f t="shared" si="107"/>
        <v>137.25</v>
      </c>
      <c r="Q1728" s="11" t="s">
        <v>8323</v>
      </c>
      <c r="R1728" t="s">
        <v>8345</v>
      </c>
      <c r="S1728" s="15">
        <f t="shared" si="108"/>
        <v>41788.919722222221</v>
      </c>
      <c r="T1728" s="15">
        <f t="shared" si="109"/>
        <v>41817.919722222221</v>
      </c>
      <c r="U1728">
        <f>YEAR(Tabla2[[#This Row],[Date created conversion]])</f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 s="9">
        <f t="shared" si="107"/>
        <v>1</v>
      </c>
      <c r="Q1729" s="11" t="s">
        <v>8323</v>
      </c>
      <c r="R1729" t="s">
        <v>8345</v>
      </c>
      <c r="S1729" s="15">
        <f t="shared" si="108"/>
        <v>42044.927974537044</v>
      </c>
      <c r="T1729" s="15">
        <f t="shared" si="109"/>
        <v>42099.458333333328</v>
      </c>
      <c r="U1729">
        <f>YEAR(Tabla2[[#This Row],[Date created conversion]])</f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 s="9">
        <f t="shared" si="107"/>
        <v>122.14</v>
      </c>
      <c r="Q1730" s="11" t="s">
        <v>8323</v>
      </c>
      <c r="R1730" t="s">
        <v>8345</v>
      </c>
      <c r="S1730" s="15">
        <f t="shared" si="108"/>
        <v>42268.625856481478</v>
      </c>
      <c r="T1730" s="15">
        <f t="shared" si="109"/>
        <v>42298.625856481478</v>
      </c>
      <c r="U1730">
        <f>YEAR(Tabla2[[#This Row],[Date created conversion]])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 s="9">
        <f t="shared" ref="P1731:P1794" si="111">IFERROR(ROUND(E1731/L1731,2),0)</f>
        <v>0</v>
      </c>
      <c r="Q1731" s="11" t="s">
        <v>8323</v>
      </c>
      <c r="R1731" t="s">
        <v>8345</v>
      </c>
      <c r="S1731" s="15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  <c r="U1731">
        <f>YEAR(Tabla2[[#This Row],[Date created conversion]])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 s="9">
        <f t="shared" si="111"/>
        <v>0</v>
      </c>
      <c r="Q1732" s="11" t="s">
        <v>8323</v>
      </c>
      <c r="R1732" t="s">
        <v>8345</v>
      </c>
      <c r="S1732" s="15">
        <f t="shared" si="112"/>
        <v>42272.087766203709</v>
      </c>
      <c r="T1732" s="15">
        <f t="shared" si="113"/>
        <v>42302.087766203709</v>
      </c>
      <c r="U1732">
        <f>YEAR(Tabla2[[#This Row],[Date created conversion]])</f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 s="9">
        <f t="shared" si="111"/>
        <v>0</v>
      </c>
      <c r="Q1733" s="11" t="s">
        <v>8323</v>
      </c>
      <c r="R1733" t="s">
        <v>8345</v>
      </c>
      <c r="S1733" s="15">
        <f t="shared" si="112"/>
        <v>42152.906851851847</v>
      </c>
      <c r="T1733" s="15">
        <f t="shared" si="113"/>
        <v>42166.625</v>
      </c>
      <c r="U1733">
        <f>YEAR(Tabla2[[#This Row],[Date created conversion]])</f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 s="9">
        <f t="shared" si="111"/>
        <v>0</v>
      </c>
      <c r="Q1734" s="11" t="s">
        <v>8323</v>
      </c>
      <c r="R1734" t="s">
        <v>8345</v>
      </c>
      <c r="S1734" s="15">
        <f t="shared" si="112"/>
        <v>42325.683807870373</v>
      </c>
      <c r="T1734" s="15">
        <f t="shared" si="113"/>
        <v>42385.208333333328</v>
      </c>
      <c r="U1734">
        <f>YEAR(Tabla2[[#This Row],[Date created conversion]])</f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 s="9">
        <f t="shared" si="111"/>
        <v>0</v>
      </c>
      <c r="Q1735" s="11" t="s">
        <v>8323</v>
      </c>
      <c r="R1735" t="s">
        <v>8345</v>
      </c>
      <c r="S1735" s="15">
        <f t="shared" si="112"/>
        <v>42614.675625000003</v>
      </c>
      <c r="T1735" s="15">
        <f t="shared" si="113"/>
        <v>42626.895833333328</v>
      </c>
      <c r="U1735">
        <f>YEAR(Tabla2[[#This Row],[Date created conversion]])</f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 s="9">
        <f t="shared" si="111"/>
        <v>1</v>
      </c>
      <c r="Q1736" s="11" t="s">
        <v>8323</v>
      </c>
      <c r="R1736" t="s">
        <v>8345</v>
      </c>
      <c r="S1736" s="15">
        <f t="shared" si="112"/>
        <v>42102.036527777775</v>
      </c>
      <c r="T1736" s="15">
        <f t="shared" si="113"/>
        <v>42132.036527777775</v>
      </c>
      <c r="U1736">
        <f>YEAR(Tabla2[[#This Row],[Date created conversion]])</f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 s="9">
        <f t="shared" si="111"/>
        <v>55</v>
      </c>
      <c r="Q1737" s="11" t="s">
        <v>8323</v>
      </c>
      <c r="R1737" t="s">
        <v>8345</v>
      </c>
      <c r="S1737" s="15">
        <f t="shared" si="112"/>
        <v>42559.814178240747</v>
      </c>
      <c r="T1737" s="15">
        <f t="shared" si="113"/>
        <v>42589.814178240747</v>
      </c>
      <c r="U1737">
        <f>YEAR(Tabla2[[#This Row],[Date created conversion]])</f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 s="9">
        <f t="shared" si="111"/>
        <v>22</v>
      </c>
      <c r="Q1738" s="11" t="s">
        <v>8323</v>
      </c>
      <c r="R1738" t="s">
        <v>8345</v>
      </c>
      <c r="S1738" s="15">
        <f t="shared" si="112"/>
        <v>42286.861493055556</v>
      </c>
      <c r="T1738" s="15">
        <f t="shared" si="113"/>
        <v>42316.90315972222</v>
      </c>
      <c r="U1738">
        <f>YEAR(Tabla2[[#This Row],[Date created conversion]])</f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 s="9">
        <f t="shared" si="111"/>
        <v>56.67</v>
      </c>
      <c r="Q1739" s="11" t="s">
        <v>8323</v>
      </c>
      <c r="R1739" t="s">
        <v>8345</v>
      </c>
      <c r="S1739" s="15">
        <f t="shared" si="112"/>
        <v>42175.948981481488</v>
      </c>
      <c r="T1739" s="15">
        <f t="shared" si="113"/>
        <v>42205.948981481488</v>
      </c>
      <c r="U1739">
        <f>YEAR(Tabla2[[#This Row],[Date created conversion]])</f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 s="9">
        <f t="shared" si="111"/>
        <v>20</v>
      </c>
      <c r="Q1740" s="11" t="s">
        <v>8323</v>
      </c>
      <c r="R1740" t="s">
        <v>8345</v>
      </c>
      <c r="S1740" s="15">
        <f t="shared" si="112"/>
        <v>41884.874328703707</v>
      </c>
      <c r="T1740" s="15">
        <f t="shared" si="113"/>
        <v>41914.874328703707</v>
      </c>
      <c r="U1740">
        <f>YEAR(Tabla2[[#This Row],[Date created conversion]])</f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 s="9">
        <f t="shared" si="111"/>
        <v>1</v>
      </c>
      <c r="Q1741" s="11" t="s">
        <v>8323</v>
      </c>
      <c r="R1741" t="s">
        <v>8345</v>
      </c>
      <c r="S1741" s="15">
        <f t="shared" si="112"/>
        <v>42435.874212962968</v>
      </c>
      <c r="T1741" s="15">
        <f t="shared" si="113"/>
        <v>42494.832546296297</v>
      </c>
      <c r="U1741">
        <f>YEAR(Tabla2[[#This Row],[Date created conversion]])</f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 s="9">
        <f t="shared" si="111"/>
        <v>0</v>
      </c>
      <c r="Q1742" s="11" t="s">
        <v>8323</v>
      </c>
      <c r="R1742" t="s">
        <v>8345</v>
      </c>
      <c r="S1742" s="15">
        <f t="shared" si="112"/>
        <v>42171.817384259266</v>
      </c>
      <c r="T1742" s="15">
        <f t="shared" si="113"/>
        <v>42201.817384259266</v>
      </c>
      <c r="U1742">
        <f>YEAR(Tabla2[[#This Row],[Date created conversion]])</f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 s="9">
        <f t="shared" si="111"/>
        <v>25.58</v>
      </c>
      <c r="Q1743" s="11" t="s">
        <v>8336</v>
      </c>
      <c r="R1743" t="s">
        <v>8337</v>
      </c>
      <c r="S1743" s="15">
        <f t="shared" si="112"/>
        <v>42120.628136574072</v>
      </c>
      <c r="T1743" s="15">
        <f t="shared" si="113"/>
        <v>42165.628136574072</v>
      </c>
      <c r="U1743">
        <f>YEAR(Tabla2[[#This Row],[Date created conversion]])</f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 s="9">
        <f t="shared" si="111"/>
        <v>63.97</v>
      </c>
      <c r="Q1744" s="11" t="s">
        <v>8336</v>
      </c>
      <c r="R1744" t="s">
        <v>8337</v>
      </c>
      <c r="S1744" s="15">
        <f t="shared" si="112"/>
        <v>42710.876967592587</v>
      </c>
      <c r="T1744" s="15">
        <f t="shared" si="113"/>
        <v>42742.875</v>
      </c>
      <c r="U1744">
        <f>YEAR(Tabla2[[#This Row],[Date created conversion]])</f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 s="9">
        <f t="shared" si="111"/>
        <v>89.93</v>
      </c>
      <c r="Q1745" s="11" t="s">
        <v>8336</v>
      </c>
      <c r="R1745" t="s">
        <v>8337</v>
      </c>
      <c r="S1745" s="15">
        <f t="shared" si="112"/>
        <v>42586.925636574073</v>
      </c>
      <c r="T1745" s="15">
        <f t="shared" si="113"/>
        <v>42609.165972222225</v>
      </c>
      <c r="U1745">
        <f>YEAR(Tabla2[[#This Row],[Date created conversion]])</f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 s="9">
        <f t="shared" si="111"/>
        <v>93.07</v>
      </c>
      <c r="Q1746" s="11" t="s">
        <v>8336</v>
      </c>
      <c r="R1746" t="s">
        <v>8337</v>
      </c>
      <c r="S1746" s="15">
        <f t="shared" si="112"/>
        <v>42026.605057870373</v>
      </c>
      <c r="T1746" s="15">
        <f t="shared" si="113"/>
        <v>42071.563391203701</v>
      </c>
      <c r="U1746">
        <f>YEAR(Tabla2[[#This Row],[Date created conversion]])</f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 s="9">
        <f t="shared" si="111"/>
        <v>89.67</v>
      </c>
      <c r="Q1747" s="11" t="s">
        <v>8336</v>
      </c>
      <c r="R1747" t="s">
        <v>8337</v>
      </c>
      <c r="S1747" s="15">
        <f t="shared" si="112"/>
        <v>42690.259699074071</v>
      </c>
      <c r="T1747" s="15">
        <f t="shared" si="113"/>
        <v>42726.083333333328</v>
      </c>
      <c r="U1747">
        <f>YEAR(Tabla2[[#This Row],[Date created conversion]])</f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 s="9">
        <f t="shared" si="111"/>
        <v>207.62</v>
      </c>
      <c r="Q1748" s="11" t="s">
        <v>8336</v>
      </c>
      <c r="R1748" t="s">
        <v>8337</v>
      </c>
      <c r="S1748" s="15">
        <f t="shared" si="112"/>
        <v>42668.176701388889</v>
      </c>
      <c r="T1748" s="15">
        <f t="shared" si="113"/>
        <v>42698.083333333328</v>
      </c>
      <c r="U1748">
        <f>YEAR(Tabla2[[#This Row],[Date created conversion]])</f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 s="9">
        <f t="shared" si="111"/>
        <v>59.41</v>
      </c>
      <c r="Q1749" s="11" t="s">
        <v>8336</v>
      </c>
      <c r="R1749" t="s">
        <v>8337</v>
      </c>
      <c r="S1749" s="15">
        <f t="shared" si="112"/>
        <v>42292.435532407413</v>
      </c>
      <c r="T1749" s="15">
        <f t="shared" si="113"/>
        <v>42321.625</v>
      </c>
      <c r="U1749">
        <f>YEAR(Tabla2[[#This Row],[Date created conversion]])</f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 s="9">
        <f t="shared" si="111"/>
        <v>358.97</v>
      </c>
      <c r="Q1750" s="11" t="s">
        <v>8336</v>
      </c>
      <c r="R1750" t="s">
        <v>8337</v>
      </c>
      <c r="S1750" s="15">
        <f t="shared" si="112"/>
        <v>42219.950729166667</v>
      </c>
      <c r="T1750" s="15">
        <f t="shared" si="113"/>
        <v>42249.950729166667</v>
      </c>
      <c r="U1750">
        <f>YEAR(Tabla2[[#This Row],[Date created conversion]])</f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 s="9">
        <f t="shared" si="111"/>
        <v>94.74</v>
      </c>
      <c r="Q1751" s="11" t="s">
        <v>8336</v>
      </c>
      <c r="R1751" t="s">
        <v>8337</v>
      </c>
      <c r="S1751" s="15">
        <f t="shared" si="112"/>
        <v>42758.975937499999</v>
      </c>
      <c r="T1751" s="15">
        <f t="shared" si="113"/>
        <v>42795.791666666672</v>
      </c>
      <c r="U1751">
        <f>YEAR(Tabla2[[#This Row],[Date created conversion]])</f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 s="9">
        <f t="shared" si="111"/>
        <v>80.650000000000006</v>
      </c>
      <c r="Q1752" s="11" t="s">
        <v>8336</v>
      </c>
      <c r="R1752" t="s">
        <v>8337</v>
      </c>
      <c r="S1752" s="15">
        <f t="shared" si="112"/>
        <v>42454.836851851855</v>
      </c>
      <c r="T1752" s="15">
        <f t="shared" si="113"/>
        <v>42479.836851851855</v>
      </c>
      <c r="U1752">
        <f>YEAR(Tabla2[[#This Row],[Date created conversion]])</f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 s="9">
        <f t="shared" si="111"/>
        <v>168.69</v>
      </c>
      <c r="Q1753" s="11" t="s">
        <v>8336</v>
      </c>
      <c r="R1753" t="s">
        <v>8337</v>
      </c>
      <c r="S1753" s="15">
        <f t="shared" si="112"/>
        <v>42052.7815162037</v>
      </c>
      <c r="T1753" s="15">
        <f t="shared" si="113"/>
        <v>42082.739849537036</v>
      </c>
      <c r="U1753">
        <f>YEAR(Tabla2[[#This Row],[Date created conversion]])</f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 s="9">
        <f t="shared" si="111"/>
        <v>34.69</v>
      </c>
      <c r="Q1754" s="11" t="s">
        <v>8336</v>
      </c>
      <c r="R1754" t="s">
        <v>8337</v>
      </c>
      <c r="S1754" s="15">
        <f t="shared" si="112"/>
        <v>42627.253263888888</v>
      </c>
      <c r="T1754" s="15">
        <f t="shared" si="113"/>
        <v>42657.253263888888</v>
      </c>
      <c r="U1754">
        <f>YEAR(Tabla2[[#This Row],[Date created conversion]])</f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 s="9">
        <f t="shared" si="111"/>
        <v>462.86</v>
      </c>
      <c r="Q1755" s="11" t="s">
        <v>8336</v>
      </c>
      <c r="R1755" t="s">
        <v>8337</v>
      </c>
      <c r="S1755" s="15">
        <f t="shared" si="112"/>
        <v>42420.74962962963</v>
      </c>
      <c r="T1755" s="15">
        <f t="shared" si="113"/>
        <v>42450.707962962959</v>
      </c>
      <c r="U1755">
        <f>YEAR(Tabla2[[#This Row],[Date created conversion]])</f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 s="9">
        <f t="shared" si="111"/>
        <v>104.39</v>
      </c>
      <c r="Q1756" s="11" t="s">
        <v>8336</v>
      </c>
      <c r="R1756" t="s">
        <v>8337</v>
      </c>
      <c r="S1756" s="15">
        <f t="shared" si="112"/>
        <v>42067.876770833333</v>
      </c>
      <c r="T1756" s="15">
        <f t="shared" si="113"/>
        <v>42097.835104166668</v>
      </c>
      <c r="U1756">
        <f>YEAR(Tabla2[[#This Row],[Date created conversion]])</f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 s="9">
        <f t="shared" si="111"/>
        <v>7.5</v>
      </c>
      <c r="Q1757" s="11" t="s">
        <v>8336</v>
      </c>
      <c r="R1757" t="s">
        <v>8337</v>
      </c>
      <c r="S1757" s="15">
        <f t="shared" si="112"/>
        <v>42252.788900462961</v>
      </c>
      <c r="T1757" s="15">
        <f t="shared" si="113"/>
        <v>42282.788900462961</v>
      </c>
      <c r="U1757">
        <f>YEAR(Tabla2[[#This Row],[Date created conversion]])</f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 s="9">
        <f t="shared" si="111"/>
        <v>47.13</v>
      </c>
      <c r="Q1758" s="11" t="s">
        <v>8336</v>
      </c>
      <c r="R1758" t="s">
        <v>8337</v>
      </c>
      <c r="S1758" s="15">
        <f t="shared" si="112"/>
        <v>42571.167465277773</v>
      </c>
      <c r="T1758" s="15">
        <f t="shared" si="113"/>
        <v>42611.167465277773</v>
      </c>
      <c r="U1758">
        <f>YEAR(Tabla2[[#This Row],[Date created conversion]])</f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 s="9">
        <f t="shared" si="111"/>
        <v>414.29</v>
      </c>
      <c r="Q1759" s="11" t="s">
        <v>8336</v>
      </c>
      <c r="R1759" t="s">
        <v>8337</v>
      </c>
      <c r="S1759" s="15">
        <f t="shared" si="112"/>
        <v>42733.827349537038</v>
      </c>
      <c r="T1759" s="15">
        <f t="shared" si="113"/>
        <v>42763.811805555553</v>
      </c>
      <c r="U1759">
        <f>YEAR(Tabla2[[#This Row],[Date created conversion]])</f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 s="9">
        <f t="shared" si="111"/>
        <v>42.48</v>
      </c>
      <c r="Q1760" s="11" t="s">
        <v>8336</v>
      </c>
      <c r="R1760" t="s">
        <v>8337</v>
      </c>
      <c r="S1760" s="15">
        <f t="shared" si="112"/>
        <v>42505.955925925926</v>
      </c>
      <c r="T1760" s="15">
        <f t="shared" si="113"/>
        <v>42565.955925925926</v>
      </c>
      <c r="U1760">
        <f>YEAR(Tabla2[[#This Row],[Date created conversion]])</f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 s="9">
        <f t="shared" si="111"/>
        <v>108.78</v>
      </c>
      <c r="Q1761" s="11" t="s">
        <v>8336</v>
      </c>
      <c r="R1761" t="s">
        <v>8337</v>
      </c>
      <c r="S1761" s="15">
        <f t="shared" si="112"/>
        <v>42068.829039351855</v>
      </c>
      <c r="T1761" s="15">
        <f t="shared" si="113"/>
        <v>42088.787372685183</v>
      </c>
      <c r="U1761">
        <f>YEAR(Tabla2[[#This Row],[Date created conversion]])</f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 s="9">
        <f t="shared" si="111"/>
        <v>81.099999999999994</v>
      </c>
      <c r="Q1762" s="11" t="s">
        <v>8336</v>
      </c>
      <c r="R1762" t="s">
        <v>8337</v>
      </c>
      <c r="S1762" s="15">
        <f t="shared" si="112"/>
        <v>42405.67260416667</v>
      </c>
      <c r="T1762" s="15">
        <f t="shared" si="113"/>
        <v>42425.67260416667</v>
      </c>
      <c r="U1762">
        <f>YEAR(Tabla2[[#This Row],[Date created conversion]])</f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 s="9">
        <f t="shared" si="111"/>
        <v>51.67</v>
      </c>
      <c r="Q1763" s="11" t="s">
        <v>8336</v>
      </c>
      <c r="R1763" t="s">
        <v>8337</v>
      </c>
      <c r="S1763" s="15">
        <f t="shared" si="112"/>
        <v>42209.567824074074</v>
      </c>
      <c r="T1763" s="15">
        <f t="shared" si="113"/>
        <v>42259.567824074074</v>
      </c>
      <c r="U1763">
        <f>YEAR(Tabla2[[#This Row],[Date created conversion]])</f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 s="9">
        <f t="shared" si="111"/>
        <v>35.4</v>
      </c>
      <c r="Q1764" s="11" t="s">
        <v>8336</v>
      </c>
      <c r="R1764" t="s">
        <v>8337</v>
      </c>
      <c r="S1764" s="15">
        <f t="shared" si="112"/>
        <v>42410.982002314813</v>
      </c>
      <c r="T1764" s="15">
        <f t="shared" si="113"/>
        <v>42440.982002314813</v>
      </c>
      <c r="U1764">
        <f>YEAR(Tabla2[[#This Row],[Date created conversion]])</f>
        <v>2016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 s="9">
        <f t="shared" si="111"/>
        <v>103.64</v>
      </c>
      <c r="Q1765" s="11" t="s">
        <v>8336</v>
      </c>
      <c r="R1765" t="s">
        <v>8337</v>
      </c>
      <c r="S1765" s="15">
        <f t="shared" si="112"/>
        <v>42636.868518518517</v>
      </c>
      <c r="T1765" s="15">
        <f t="shared" si="113"/>
        <v>42666.868518518517</v>
      </c>
      <c r="U1765">
        <f>YEAR(Tabla2[[#This Row],[Date created conversion]])</f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 s="9">
        <f t="shared" si="111"/>
        <v>55.28</v>
      </c>
      <c r="Q1766" s="11" t="s">
        <v>8336</v>
      </c>
      <c r="R1766" t="s">
        <v>8337</v>
      </c>
      <c r="S1766" s="15">
        <f t="shared" si="112"/>
        <v>41825.485868055555</v>
      </c>
      <c r="T1766" s="15">
        <f t="shared" si="113"/>
        <v>41854.485868055555</v>
      </c>
      <c r="U1766">
        <f>YEAR(Tabla2[[#This Row],[Date created conversion]])</f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 s="9">
        <f t="shared" si="111"/>
        <v>72.17</v>
      </c>
      <c r="Q1767" s="11" t="s">
        <v>8336</v>
      </c>
      <c r="R1767" t="s">
        <v>8337</v>
      </c>
      <c r="S1767" s="15">
        <f t="shared" si="112"/>
        <v>41834.980462962965</v>
      </c>
      <c r="T1767" s="15">
        <f t="shared" si="113"/>
        <v>41864.980462962965</v>
      </c>
      <c r="U1767">
        <f>YEAR(Tabla2[[#This Row],[Date created conversion]])</f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 s="9">
        <f t="shared" si="111"/>
        <v>0</v>
      </c>
      <c r="Q1768" s="11" t="s">
        <v>8336</v>
      </c>
      <c r="R1768" t="s">
        <v>8337</v>
      </c>
      <c r="S1768" s="15">
        <f t="shared" si="112"/>
        <v>41855.859814814816</v>
      </c>
      <c r="T1768" s="15">
        <f t="shared" si="113"/>
        <v>41876.859814814816</v>
      </c>
      <c r="U1768">
        <f>YEAR(Tabla2[[#This Row],[Date created conversion]])</f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 s="9">
        <f t="shared" si="111"/>
        <v>58.62</v>
      </c>
      <c r="Q1769" s="11" t="s">
        <v>8336</v>
      </c>
      <c r="R1769" t="s">
        <v>8337</v>
      </c>
      <c r="S1769" s="15">
        <f t="shared" si="112"/>
        <v>41824.658379629633</v>
      </c>
      <c r="T1769" s="15">
        <f t="shared" si="113"/>
        <v>41854.658379629633</v>
      </c>
      <c r="U1769">
        <f>YEAR(Tabla2[[#This Row],[Date created conversion]])</f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 s="9">
        <f t="shared" si="111"/>
        <v>12.47</v>
      </c>
      <c r="Q1770" s="11" t="s">
        <v>8336</v>
      </c>
      <c r="R1770" t="s">
        <v>8337</v>
      </c>
      <c r="S1770" s="15">
        <f t="shared" si="112"/>
        <v>41849.560694444444</v>
      </c>
      <c r="T1770" s="15">
        <f t="shared" si="113"/>
        <v>41909.560694444444</v>
      </c>
      <c r="U1770">
        <f>YEAR(Tabla2[[#This Row],[Date created conversion]])</f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 s="9">
        <f t="shared" si="111"/>
        <v>49.14</v>
      </c>
      <c r="Q1771" s="11" t="s">
        <v>8336</v>
      </c>
      <c r="R1771" t="s">
        <v>8337</v>
      </c>
      <c r="S1771" s="15">
        <f t="shared" si="112"/>
        <v>41987.818969907406</v>
      </c>
      <c r="T1771" s="15">
        <f t="shared" si="113"/>
        <v>42017.818969907406</v>
      </c>
      <c r="U1771">
        <f>YEAR(Tabla2[[#This Row],[Date created conversion]])</f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 s="9">
        <f t="shared" si="111"/>
        <v>150.5</v>
      </c>
      <c r="Q1772" s="11" t="s">
        <v>8336</v>
      </c>
      <c r="R1772" t="s">
        <v>8337</v>
      </c>
      <c r="S1772" s="15">
        <f t="shared" si="112"/>
        <v>41891.780023148152</v>
      </c>
      <c r="T1772" s="15">
        <f t="shared" si="113"/>
        <v>41926.780023148152</v>
      </c>
      <c r="U1772">
        <f>YEAR(Tabla2[[#This Row],[Date created conversion]])</f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 s="9">
        <f t="shared" si="111"/>
        <v>35.799999999999997</v>
      </c>
      <c r="Q1773" s="11" t="s">
        <v>8336</v>
      </c>
      <c r="R1773" t="s">
        <v>8337</v>
      </c>
      <c r="S1773" s="15">
        <f t="shared" si="112"/>
        <v>41905.979629629634</v>
      </c>
      <c r="T1773" s="15">
        <f t="shared" si="113"/>
        <v>41935.979629629634</v>
      </c>
      <c r="U1773">
        <f>YEAR(Tabla2[[#This Row],[Date created conversion]])</f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 s="9">
        <f t="shared" si="111"/>
        <v>45.16</v>
      </c>
      <c r="Q1774" s="11" t="s">
        <v>8336</v>
      </c>
      <c r="R1774" t="s">
        <v>8337</v>
      </c>
      <c r="S1774" s="15">
        <f t="shared" si="112"/>
        <v>41766.718009259261</v>
      </c>
      <c r="T1774" s="15">
        <f t="shared" si="113"/>
        <v>41826.718009259261</v>
      </c>
      <c r="U1774">
        <f>YEAR(Tabla2[[#This Row],[Date created conversion]])</f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 s="9">
        <f t="shared" si="111"/>
        <v>98.79</v>
      </c>
      <c r="Q1775" s="11" t="s">
        <v>8336</v>
      </c>
      <c r="R1775" t="s">
        <v>8337</v>
      </c>
      <c r="S1775" s="15">
        <f t="shared" si="112"/>
        <v>41978.760393518518</v>
      </c>
      <c r="T1775" s="15">
        <f t="shared" si="113"/>
        <v>42023.760393518518</v>
      </c>
      <c r="U1775">
        <f>YEAR(Tabla2[[#This Row],[Date created conversion]])</f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 s="9">
        <f t="shared" si="111"/>
        <v>88.31</v>
      </c>
      <c r="Q1776" s="11" t="s">
        <v>8336</v>
      </c>
      <c r="R1776" t="s">
        <v>8337</v>
      </c>
      <c r="S1776" s="15">
        <f t="shared" si="112"/>
        <v>41930.218657407408</v>
      </c>
      <c r="T1776" s="15">
        <f t="shared" si="113"/>
        <v>41972.624305555553</v>
      </c>
      <c r="U1776">
        <f>YEAR(Tabla2[[#This Row],[Date created conversion]])</f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 s="9">
        <f t="shared" si="111"/>
        <v>170.63</v>
      </c>
      <c r="Q1777" s="11" t="s">
        <v>8336</v>
      </c>
      <c r="R1777" t="s">
        <v>8337</v>
      </c>
      <c r="S1777" s="15">
        <f t="shared" si="112"/>
        <v>41891.976388888892</v>
      </c>
      <c r="T1777" s="15">
        <f t="shared" si="113"/>
        <v>41936.976388888892</v>
      </c>
      <c r="U1777">
        <f>YEAR(Tabla2[[#This Row],[Date created conversion]])</f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 s="9">
        <f t="shared" si="111"/>
        <v>83.75</v>
      </c>
      <c r="Q1778" s="11" t="s">
        <v>8336</v>
      </c>
      <c r="R1778" t="s">
        <v>8337</v>
      </c>
      <c r="S1778" s="15">
        <f t="shared" si="112"/>
        <v>41905.95684027778</v>
      </c>
      <c r="T1778" s="15">
        <f t="shared" si="113"/>
        <v>41941.95684027778</v>
      </c>
      <c r="U1778">
        <f>YEAR(Tabla2[[#This Row],[Date created conversion]])</f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 s="9">
        <f t="shared" si="111"/>
        <v>65.099999999999994</v>
      </c>
      <c r="Q1779" s="11" t="s">
        <v>8336</v>
      </c>
      <c r="R1779" t="s">
        <v>8337</v>
      </c>
      <c r="S1779" s="15">
        <f t="shared" si="112"/>
        <v>42025.357094907406</v>
      </c>
      <c r="T1779" s="15">
        <f t="shared" si="113"/>
        <v>42055.357094907406</v>
      </c>
      <c r="U1779">
        <f>YEAR(Tabla2[[#This Row],[Date created conversion]])</f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 s="9">
        <f t="shared" si="111"/>
        <v>66.33</v>
      </c>
      <c r="Q1780" s="11" t="s">
        <v>8336</v>
      </c>
      <c r="R1780" t="s">
        <v>8337</v>
      </c>
      <c r="S1780" s="15">
        <f t="shared" si="112"/>
        <v>42045.86336805555</v>
      </c>
      <c r="T1780" s="15">
        <f t="shared" si="113"/>
        <v>42090.821701388893</v>
      </c>
      <c r="U1780">
        <f>YEAR(Tabla2[[#This Row],[Date created conversion]])</f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 s="9">
        <f t="shared" si="111"/>
        <v>104.89</v>
      </c>
      <c r="Q1781" s="11" t="s">
        <v>8336</v>
      </c>
      <c r="R1781" t="s">
        <v>8337</v>
      </c>
      <c r="S1781" s="15">
        <f t="shared" si="112"/>
        <v>42585.691898148143</v>
      </c>
      <c r="T1781" s="15">
        <f t="shared" si="113"/>
        <v>42615.691898148143</v>
      </c>
      <c r="U1781">
        <f>YEAR(Tabla2[[#This Row],[Date created conversion]])</f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 s="9">
        <f t="shared" si="111"/>
        <v>78.44</v>
      </c>
      <c r="Q1782" s="11" t="s">
        <v>8336</v>
      </c>
      <c r="R1782" t="s">
        <v>8337</v>
      </c>
      <c r="S1782" s="15">
        <f t="shared" si="112"/>
        <v>42493.600810185191</v>
      </c>
      <c r="T1782" s="15">
        <f t="shared" si="113"/>
        <v>42553.600810185191</v>
      </c>
      <c r="U1782">
        <f>YEAR(Tabla2[[#This Row],[Date created conversion]])</f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 s="9">
        <f t="shared" si="111"/>
        <v>59.04</v>
      </c>
      <c r="Q1783" s="11" t="s">
        <v>8336</v>
      </c>
      <c r="R1783" t="s">
        <v>8337</v>
      </c>
      <c r="S1783" s="15">
        <f t="shared" si="112"/>
        <v>42597.617418981477</v>
      </c>
      <c r="T1783" s="15">
        <f t="shared" si="113"/>
        <v>42628.617418981477</v>
      </c>
      <c r="U1783">
        <f>YEAR(Tabla2[[#This Row],[Date created conversion]])</f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 s="9">
        <f t="shared" si="111"/>
        <v>71.34</v>
      </c>
      <c r="Q1784" s="11" t="s">
        <v>8336</v>
      </c>
      <c r="R1784" t="s">
        <v>8337</v>
      </c>
      <c r="S1784" s="15">
        <f t="shared" si="112"/>
        <v>42388.575104166666</v>
      </c>
      <c r="T1784" s="15">
        <f t="shared" si="113"/>
        <v>42421.575104166666</v>
      </c>
      <c r="U1784">
        <f>YEAR(Tabla2[[#This Row],[Date created conversion]])</f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 s="9">
        <f t="shared" si="111"/>
        <v>51.23</v>
      </c>
      <c r="Q1785" s="11" t="s">
        <v>8336</v>
      </c>
      <c r="R1785" t="s">
        <v>8337</v>
      </c>
      <c r="S1785" s="15">
        <f t="shared" si="112"/>
        <v>42115.949976851851</v>
      </c>
      <c r="T1785" s="15">
        <f t="shared" si="113"/>
        <v>42145.949976851851</v>
      </c>
      <c r="U1785">
        <f>YEAR(Tabla2[[#This Row],[Date created conversion]])</f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 s="9">
        <f t="shared" si="111"/>
        <v>60.24</v>
      </c>
      <c r="Q1786" s="11" t="s">
        <v>8336</v>
      </c>
      <c r="R1786" t="s">
        <v>8337</v>
      </c>
      <c r="S1786" s="15">
        <f t="shared" si="112"/>
        <v>42003.655555555553</v>
      </c>
      <c r="T1786" s="15">
        <f t="shared" si="113"/>
        <v>42035.142361111109</v>
      </c>
      <c r="U1786">
        <f>YEAR(Tabla2[[#This Row],[Date created conversion]])</f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 s="9">
        <f t="shared" si="111"/>
        <v>44.94</v>
      </c>
      <c r="Q1787" s="11" t="s">
        <v>8336</v>
      </c>
      <c r="R1787" t="s">
        <v>8337</v>
      </c>
      <c r="S1787" s="15">
        <f t="shared" si="112"/>
        <v>41897.134895833333</v>
      </c>
      <c r="T1787" s="15">
        <f t="shared" si="113"/>
        <v>41928</v>
      </c>
      <c r="U1787">
        <f>YEAR(Tabla2[[#This Row],[Date created conversion]])</f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 s="9">
        <f t="shared" si="111"/>
        <v>31.21</v>
      </c>
      <c r="Q1788" s="11" t="s">
        <v>8336</v>
      </c>
      <c r="R1788" t="s">
        <v>8337</v>
      </c>
      <c r="S1788" s="15">
        <f t="shared" si="112"/>
        <v>41958.550659722227</v>
      </c>
      <c r="T1788" s="15">
        <f t="shared" si="113"/>
        <v>41988.550659722227</v>
      </c>
      <c r="U1788">
        <f>YEAR(Tabla2[[#This Row],[Date created conversion]])</f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 s="9">
        <f t="shared" si="111"/>
        <v>63.88</v>
      </c>
      <c r="Q1789" s="11" t="s">
        <v>8336</v>
      </c>
      <c r="R1789" t="s">
        <v>8337</v>
      </c>
      <c r="S1789" s="15">
        <f t="shared" si="112"/>
        <v>42068.65552083333</v>
      </c>
      <c r="T1789" s="15">
        <f t="shared" si="113"/>
        <v>42098.613854166666</v>
      </c>
      <c r="U1789">
        <f>YEAR(Tabla2[[#This Row],[Date created conversion]])</f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 s="9">
        <f t="shared" si="111"/>
        <v>19</v>
      </c>
      <c r="Q1790" s="11" t="s">
        <v>8336</v>
      </c>
      <c r="R1790" t="s">
        <v>8337</v>
      </c>
      <c r="S1790" s="15">
        <f t="shared" si="112"/>
        <v>41913.94840277778</v>
      </c>
      <c r="T1790" s="15">
        <f t="shared" si="113"/>
        <v>41943.94840277778</v>
      </c>
      <c r="U1790">
        <f>YEAR(Tabla2[[#This Row],[Date created conversion]])</f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 s="9">
        <f t="shared" si="111"/>
        <v>10</v>
      </c>
      <c r="Q1791" s="11" t="s">
        <v>8336</v>
      </c>
      <c r="R1791" t="s">
        <v>8337</v>
      </c>
      <c r="S1791" s="15">
        <f t="shared" si="112"/>
        <v>41956.250034722223</v>
      </c>
      <c r="T1791" s="15">
        <f t="shared" si="113"/>
        <v>42016.250034722223</v>
      </c>
      <c r="U1791">
        <f>YEAR(Tabla2[[#This Row],[Date created conversion]])</f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 s="9">
        <f t="shared" si="111"/>
        <v>109.07</v>
      </c>
      <c r="Q1792" s="11" t="s">
        <v>8336</v>
      </c>
      <c r="R1792" t="s">
        <v>8337</v>
      </c>
      <c r="S1792" s="15">
        <f t="shared" si="112"/>
        <v>42010.674513888895</v>
      </c>
      <c r="T1792" s="15">
        <f t="shared" si="113"/>
        <v>42040.674513888895</v>
      </c>
      <c r="U1792">
        <f>YEAR(Tabla2[[#This Row],[Date created conversion]])</f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 s="9">
        <f t="shared" si="111"/>
        <v>26.75</v>
      </c>
      <c r="Q1793" s="11" t="s">
        <v>8336</v>
      </c>
      <c r="R1793" t="s">
        <v>8337</v>
      </c>
      <c r="S1793" s="15">
        <f t="shared" si="112"/>
        <v>41973.740335648152</v>
      </c>
      <c r="T1793" s="15">
        <f t="shared" si="113"/>
        <v>42033.740335648152</v>
      </c>
      <c r="U1793">
        <f>YEAR(Tabla2[[#This Row],[Date created conversion]])</f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 s="9">
        <f t="shared" si="111"/>
        <v>109.94</v>
      </c>
      <c r="Q1794" s="11" t="s">
        <v>8336</v>
      </c>
      <c r="R1794" t="s">
        <v>8337</v>
      </c>
      <c r="S1794" s="15">
        <f t="shared" si="112"/>
        <v>42189.031041666662</v>
      </c>
      <c r="T1794" s="15">
        <f t="shared" si="113"/>
        <v>42226.290972222225</v>
      </c>
      <c r="U1794">
        <f>YEAR(Tabla2[[#This Row],[Date created conversion]])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 s="9">
        <f t="shared" ref="P1795:P1858" si="115">IFERROR(ROUND(E1795/L1795,2),0)</f>
        <v>20</v>
      </c>
      <c r="Q1795" s="11" t="s">
        <v>8336</v>
      </c>
      <c r="R1795" t="s">
        <v>8337</v>
      </c>
      <c r="S1795" s="15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  <c r="U1795">
        <f>YEAR(Tabla2[[#This Row],[Date created conversion]])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 s="9">
        <f t="shared" si="115"/>
        <v>55.39</v>
      </c>
      <c r="Q1796" s="11" t="s">
        <v>8336</v>
      </c>
      <c r="R1796" t="s">
        <v>8337</v>
      </c>
      <c r="S1796" s="15">
        <f t="shared" si="116"/>
        <v>42011.551180555558</v>
      </c>
      <c r="T1796" s="15">
        <f t="shared" si="117"/>
        <v>42046.551180555558</v>
      </c>
      <c r="U1796">
        <f>YEAR(Tabla2[[#This Row],[Date created conversion]])</f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 s="9">
        <f t="shared" si="115"/>
        <v>133.9</v>
      </c>
      <c r="Q1797" s="11" t="s">
        <v>8336</v>
      </c>
      <c r="R1797" t="s">
        <v>8337</v>
      </c>
      <c r="S1797" s="15">
        <f t="shared" si="116"/>
        <v>42628.288668981477</v>
      </c>
      <c r="T1797" s="15">
        <f t="shared" si="117"/>
        <v>42657.666666666672</v>
      </c>
      <c r="U1797">
        <f>YEAR(Tabla2[[#This Row],[Date created conversion]])</f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 s="9">
        <f t="shared" si="115"/>
        <v>48.72</v>
      </c>
      <c r="Q1798" s="11" t="s">
        <v>8336</v>
      </c>
      <c r="R1798" t="s">
        <v>8337</v>
      </c>
      <c r="S1798" s="15">
        <f t="shared" si="116"/>
        <v>42515.439421296294</v>
      </c>
      <c r="T1798" s="15">
        <f t="shared" si="117"/>
        <v>42575.439421296294</v>
      </c>
      <c r="U1798">
        <f>YEAR(Tabla2[[#This Row],[Date created conversion]])</f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 s="9">
        <f t="shared" si="115"/>
        <v>48.25</v>
      </c>
      <c r="Q1799" s="11" t="s">
        <v>8336</v>
      </c>
      <c r="R1799" t="s">
        <v>8337</v>
      </c>
      <c r="S1799" s="15">
        <f t="shared" si="116"/>
        <v>42689.56931712963</v>
      </c>
      <c r="T1799" s="15">
        <f t="shared" si="117"/>
        <v>42719.56931712963</v>
      </c>
      <c r="U1799">
        <f>YEAR(Tabla2[[#This Row],[Date created conversion]])</f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 s="9">
        <f t="shared" si="115"/>
        <v>58.97</v>
      </c>
      <c r="Q1800" s="11" t="s">
        <v>8336</v>
      </c>
      <c r="R1800" t="s">
        <v>8337</v>
      </c>
      <c r="S1800" s="15">
        <f t="shared" si="116"/>
        <v>42344.32677083333</v>
      </c>
      <c r="T1800" s="15">
        <f t="shared" si="117"/>
        <v>42404.32677083333</v>
      </c>
      <c r="U1800">
        <f>YEAR(Tabla2[[#This Row],[Date created conversion]])</f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 s="9">
        <f t="shared" si="115"/>
        <v>11.64</v>
      </c>
      <c r="Q1801" s="11" t="s">
        <v>8336</v>
      </c>
      <c r="R1801" t="s">
        <v>8337</v>
      </c>
      <c r="S1801" s="15">
        <f t="shared" si="116"/>
        <v>41934.842685185184</v>
      </c>
      <c r="T1801" s="15">
        <f t="shared" si="117"/>
        <v>41954.884351851855</v>
      </c>
      <c r="U1801">
        <f>YEAR(Tabla2[[#This Row],[Date created conversion]])</f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 s="9">
        <f t="shared" si="115"/>
        <v>83.72</v>
      </c>
      <c r="Q1802" s="11" t="s">
        <v>8336</v>
      </c>
      <c r="R1802" t="s">
        <v>8337</v>
      </c>
      <c r="S1802" s="15">
        <f t="shared" si="116"/>
        <v>42623.606134259258</v>
      </c>
      <c r="T1802" s="15">
        <f t="shared" si="117"/>
        <v>42653.606134259258</v>
      </c>
      <c r="U1802">
        <f>YEAR(Tabla2[[#This Row],[Date created conversion]])</f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 s="9">
        <f t="shared" si="115"/>
        <v>63.65</v>
      </c>
      <c r="Q1803" s="11" t="s">
        <v>8336</v>
      </c>
      <c r="R1803" t="s">
        <v>8337</v>
      </c>
      <c r="S1803" s="15">
        <f t="shared" si="116"/>
        <v>42321.660509259258</v>
      </c>
      <c r="T1803" s="15">
        <f t="shared" si="117"/>
        <v>42353.506944444445</v>
      </c>
      <c r="U1803">
        <f>YEAR(Tabla2[[#This Row],[Date created conversion]])</f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 s="9">
        <f t="shared" si="115"/>
        <v>94.28</v>
      </c>
      <c r="Q1804" s="11" t="s">
        <v>8336</v>
      </c>
      <c r="R1804" t="s">
        <v>8337</v>
      </c>
      <c r="S1804" s="15">
        <f t="shared" si="116"/>
        <v>42159.47256944445</v>
      </c>
      <c r="T1804" s="15">
        <f t="shared" si="117"/>
        <v>42182.915972222225</v>
      </c>
      <c r="U1804">
        <f>YEAR(Tabla2[[#This Row],[Date created conversion]])</f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 s="9">
        <f t="shared" si="115"/>
        <v>71.87</v>
      </c>
      <c r="Q1805" s="11" t="s">
        <v>8336</v>
      </c>
      <c r="R1805" t="s">
        <v>8337</v>
      </c>
      <c r="S1805" s="15">
        <f t="shared" si="116"/>
        <v>42018.071550925932</v>
      </c>
      <c r="T1805" s="15">
        <f t="shared" si="117"/>
        <v>42049.071550925932</v>
      </c>
      <c r="U1805">
        <f>YEAR(Tabla2[[#This Row],[Date created conversion]])</f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 s="9">
        <f t="shared" si="115"/>
        <v>104.85</v>
      </c>
      <c r="Q1806" s="11" t="s">
        <v>8336</v>
      </c>
      <c r="R1806" t="s">
        <v>8337</v>
      </c>
      <c r="S1806" s="15">
        <f t="shared" si="116"/>
        <v>42282.678287037037</v>
      </c>
      <c r="T1806" s="15">
        <f t="shared" si="117"/>
        <v>42322.719953703709</v>
      </c>
      <c r="U1806">
        <f>YEAR(Tabla2[[#This Row],[Date created conversion]])</f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 s="9">
        <f t="shared" si="115"/>
        <v>67.14</v>
      </c>
      <c r="Q1807" s="11" t="s">
        <v>8336</v>
      </c>
      <c r="R1807" t="s">
        <v>8337</v>
      </c>
      <c r="S1807" s="15">
        <f t="shared" si="116"/>
        <v>42247.803912037038</v>
      </c>
      <c r="T1807" s="15">
        <f t="shared" si="117"/>
        <v>42279.75</v>
      </c>
      <c r="U1807">
        <f>YEAR(Tabla2[[#This Row],[Date created conversion]])</f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 s="9">
        <f t="shared" si="115"/>
        <v>73.88</v>
      </c>
      <c r="Q1808" s="11" t="s">
        <v>8336</v>
      </c>
      <c r="R1808" t="s">
        <v>8337</v>
      </c>
      <c r="S1808" s="15">
        <f t="shared" si="116"/>
        <v>41877.638298611113</v>
      </c>
      <c r="T1808" s="15">
        <f t="shared" si="117"/>
        <v>41912.638298611113</v>
      </c>
      <c r="U1808">
        <f>YEAR(Tabla2[[#This Row],[Date created conversion]])</f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 s="9">
        <f t="shared" si="115"/>
        <v>69.13</v>
      </c>
      <c r="Q1809" s="11" t="s">
        <v>8336</v>
      </c>
      <c r="R1809" t="s">
        <v>8337</v>
      </c>
      <c r="S1809" s="15">
        <f t="shared" si="116"/>
        <v>41880.068437499998</v>
      </c>
      <c r="T1809" s="15">
        <f t="shared" si="117"/>
        <v>41910.068437499998</v>
      </c>
      <c r="U1809">
        <f>YEAR(Tabla2[[#This Row],[Date created conversion]])</f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 s="9">
        <f t="shared" si="115"/>
        <v>120.77</v>
      </c>
      <c r="Q1810" s="11" t="s">
        <v>8336</v>
      </c>
      <c r="R1810" t="s">
        <v>8337</v>
      </c>
      <c r="S1810" s="15">
        <f t="shared" si="116"/>
        <v>42742.680902777778</v>
      </c>
      <c r="T1810" s="15">
        <f t="shared" si="117"/>
        <v>42777.680902777778</v>
      </c>
      <c r="U1810">
        <f>YEAR(Tabla2[[#This Row],[Date created conversion]])</f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 s="9">
        <f t="shared" si="115"/>
        <v>42.22</v>
      </c>
      <c r="Q1811" s="11" t="s">
        <v>8336</v>
      </c>
      <c r="R1811" t="s">
        <v>8337</v>
      </c>
      <c r="S1811" s="15">
        <f t="shared" si="116"/>
        <v>42029.907858796301</v>
      </c>
      <c r="T1811" s="15">
        <f t="shared" si="117"/>
        <v>42064.907858796301</v>
      </c>
      <c r="U1811">
        <f>YEAR(Tabla2[[#This Row],[Date created conversion]])</f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 s="9">
        <f t="shared" si="115"/>
        <v>7.5</v>
      </c>
      <c r="Q1812" s="11" t="s">
        <v>8336</v>
      </c>
      <c r="R1812" t="s">
        <v>8337</v>
      </c>
      <c r="S1812" s="15">
        <f t="shared" si="116"/>
        <v>41860.91002314815</v>
      </c>
      <c r="T1812" s="15">
        <f t="shared" si="117"/>
        <v>41872.91002314815</v>
      </c>
      <c r="U1812">
        <f>YEAR(Tabla2[[#This Row],[Date created conversion]])</f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 s="9">
        <f t="shared" si="115"/>
        <v>1.54</v>
      </c>
      <c r="Q1813" s="11" t="s">
        <v>8336</v>
      </c>
      <c r="R1813" t="s">
        <v>8337</v>
      </c>
      <c r="S1813" s="15">
        <f t="shared" si="116"/>
        <v>41876.433680555558</v>
      </c>
      <c r="T1813" s="15">
        <f t="shared" si="117"/>
        <v>41936.166666666664</v>
      </c>
      <c r="U1813">
        <f>YEAR(Tabla2[[#This Row],[Date created conversion]])</f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 s="9">
        <f t="shared" si="115"/>
        <v>37.61</v>
      </c>
      <c r="Q1814" s="11" t="s">
        <v>8336</v>
      </c>
      <c r="R1814" t="s">
        <v>8337</v>
      </c>
      <c r="S1814" s="15">
        <f t="shared" si="116"/>
        <v>42524.318703703699</v>
      </c>
      <c r="T1814" s="15">
        <f t="shared" si="117"/>
        <v>42554.318703703699</v>
      </c>
      <c r="U1814">
        <f>YEAR(Tabla2[[#This Row],[Date created conversion]])</f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 s="9">
        <f t="shared" si="115"/>
        <v>0</v>
      </c>
      <c r="Q1815" s="11" t="s">
        <v>8336</v>
      </c>
      <c r="R1815" t="s">
        <v>8337</v>
      </c>
      <c r="S1815" s="15">
        <f t="shared" si="116"/>
        <v>41829.889027777775</v>
      </c>
      <c r="T1815" s="15">
        <f t="shared" si="117"/>
        <v>41859.889027777775</v>
      </c>
      <c r="U1815">
        <f>YEAR(Tabla2[[#This Row],[Date created conversion]])</f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 s="9">
        <f t="shared" si="115"/>
        <v>42.16</v>
      </c>
      <c r="Q1816" s="11" t="s">
        <v>8336</v>
      </c>
      <c r="R1816" t="s">
        <v>8337</v>
      </c>
      <c r="S1816" s="15">
        <f t="shared" si="116"/>
        <v>42033.314074074078</v>
      </c>
      <c r="T1816" s="15">
        <f t="shared" si="117"/>
        <v>42063.314074074078</v>
      </c>
      <c r="U1816">
        <f>YEAR(Tabla2[[#This Row],[Date created conversion]])</f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 s="9">
        <f t="shared" si="115"/>
        <v>0</v>
      </c>
      <c r="Q1817" s="11" t="s">
        <v>8336</v>
      </c>
      <c r="R1817" t="s">
        <v>8337</v>
      </c>
      <c r="S1817" s="15">
        <f t="shared" si="116"/>
        <v>42172.906678240746</v>
      </c>
      <c r="T1817" s="15">
        <f t="shared" si="117"/>
        <v>42186.906678240746</v>
      </c>
      <c r="U1817">
        <f>YEAR(Tabla2[[#This Row],[Date created conversion]])</f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 s="9">
        <f t="shared" si="115"/>
        <v>84.83</v>
      </c>
      <c r="Q1818" s="11" t="s">
        <v>8336</v>
      </c>
      <c r="R1818" t="s">
        <v>8337</v>
      </c>
      <c r="S1818" s="15">
        <f t="shared" si="116"/>
        <v>42548.876192129625</v>
      </c>
      <c r="T1818" s="15">
        <f t="shared" si="117"/>
        <v>42576.791666666672</v>
      </c>
      <c r="U1818">
        <f>YEAR(Tabla2[[#This Row],[Date created conversion]])</f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 s="9">
        <f t="shared" si="115"/>
        <v>94.19</v>
      </c>
      <c r="Q1819" s="11" t="s">
        <v>8336</v>
      </c>
      <c r="R1819" t="s">
        <v>8337</v>
      </c>
      <c r="S1819" s="15">
        <f t="shared" si="116"/>
        <v>42705.662118055552</v>
      </c>
      <c r="T1819" s="15">
        <f t="shared" si="117"/>
        <v>42765.290972222225</v>
      </c>
      <c r="U1819">
        <f>YEAR(Tabla2[[#This Row],[Date created conversion]])</f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 s="9">
        <f t="shared" si="115"/>
        <v>0</v>
      </c>
      <c r="Q1820" s="11" t="s">
        <v>8336</v>
      </c>
      <c r="R1820" t="s">
        <v>8337</v>
      </c>
      <c r="S1820" s="15">
        <f t="shared" si="116"/>
        <v>42067.234375</v>
      </c>
      <c r="T1820" s="15">
        <f t="shared" si="117"/>
        <v>42097.192708333328</v>
      </c>
      <c r="U1820">
        <f>YEAR(Tabla2[[#This Row],[Date created conversion]])</f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 s="9">
        <f t="shared" si="115"/>
        <v>6.25</v>
      </c>
      <c r="Q1821" s="11" t="s">
        <v>8336</v>
      </c>
      <c r="R1821" t="s">
        <v>8337</v>
      </c>
      <c r="S1821" s="15">
        <f t="shared" si="116"/>
        <v>41820.752268518518</v>
      </c>
      <c r="T1821" s="15">
        <f t="shared" si="117"/>
        <v>41850.752268518518</v>
      </c>
      <c r="U1821">
        <f>YEAR(Tabla2[[#This Row],[Date created conversion]])</f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 s="9">
        <f t="shared" si="115"/>
        <v>213.38</v>
      </c>
      <c r="Q1822" s="11" t="s">
        <v>8336</v>
      </c>
      <c r="R1822" t="s">
        <v>8337</v>
      </c>
      <c r="S1822" s="15">
        <f t="shared" si="116"/>
        <v>42065.084375000006</v>
      </c>
      <c r="T1822" s="15">
        <f t="shared" si="117"/>
        <v>42095.042708333334</v>
      </c>
      <c r="U1822">
        <f>YEAR(Tabla2[[#This Row],[Date created conversion]])</f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 s="9">
        <f t="shared" si="115"/>
        <v>59.16</v>
      </c>
      <c r="Q1823" s="11" t="s">
        <v>8323</v>
      </c>
      <c r="R1823" t="s">
        <v>8324</v>
      </c>
      <c r="S1823" s="15">
        <f t="shared" si="116"/>
        <v>40926.319062499999</v>
      </c>
      <c r="T1823" s="15">
        <f t="shared" si="117"/>
        <v>40971.319062499999</v>
      </c>
      <c r="U1823">
        <f>YEAR(Tabla2[[#This Row],[Date created conversion]])</f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 s="9">
        <f t="shared" si="115"/>
        <v>27.27</v>
      </c>
      <c r="Q1824" s="11" t="s">
        <v>8323</v>
      </c>
      <c r="R1824" t="s">
        <v>8324</v>
      </c>
      <c r="S1824" s="15">
        <f t="shared" si="116"/>
        <v>41634.797013888885</v>
      </c>
      <c r="T1824" s="15">
        <f t="shared" si="117"/>
        <v>41670.792361111111</v>
      </c>
      <c r="U1824">
        <f>YEAR(Tabla2[[#This Row],[Date created conversion]])</f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 s="9">
        <f t="shared" si="115"/>
        <v>24.58</v>
      </c>
      <c r="Q1825" s="11" t="s">
        <v>8323</v>
      </c>
      <c r="R1825" t="s">
        <v>8324</v>
      </c>
      <c r="S1825" s="15">
        <f t="shared" si="116"/>
        <v>41176.684907407405</v>
      </c>
      <c r="T1825" s="15">
        <f t="shared" si="117"/>
        <v>41206.684907407405</v>
      </c>
      <c r="U1825">
        <f>YEAR(Tabla2[[#This Row],[Date created conversion]])</f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 s="9">
        <f t="shared" si="115"/>
        <v>75.05</v>
      </c>
      <c r="Q1826" s="11" t="s">
        <v>8323</v>
      </c>
      <c r="R1826" t="s">
        <v>8324</v>
      </c>
      <c r="S1826" s="15">
        <f t="shared" si="116"/>
        <v>41626.916284722225</v>
      </c>
      <c r="T1826" s="15">
        <f t="shared" si="117"/>
        <v>41647.088888888888</v>
      </c>
      <c r="U1826">
        <f>YEAR(Tabla2[[#This Row],[Date created conversion]])</f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 s="9">
        <f t="shared" si="115"/>
        <v>42.02</v>
      </c>
      <c r="Q1827" s="11" t="s">
        <v>8323</v>
      </c>
      <c r="R1827" t="s">
        <v>8324</v>
      </c>
      <c r="S1827" s="15">
        <f t="shared" si="116"/>
        <v>41443.83452546296</v>
      </c>
      <c r="T1827" s="15">
        <f t="shared" si="117"/>
        <v>41466.83452546296</v>
      </c>
      <c r="U1827">
        <f>YEAR(Tabla2[[#This Row],[Date created conversion]])</f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 s="9">
        <f t="shared" si="115"/>
        <v>53.16</v>
      </c>
      <c r="Q1828" s="11" t="s">
        <v>8323</v>
      </c>
      <c r="R1828" t="s">
        <v>8324</v>
      </c>
      <c r="S1828" s="15">
        <f t="shared" si="116"/>
        <v>41657.923807870371</v>
      </c>
      <c r="T1828" s="15">
        <f t="shared" si="117"/>
        <v>41687.923807870371</v>
      </c>
      <c r="U1828">
        <f>YEAR(Tabla2[[#This Row],[Date created conversion]])</f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 s="9">
        <f t="shared" si="115"/>
        <v>83.89</v>
      </c>
      <c r="Q1829" s="11" t="s">
        <v>8323</v>
      </c>
      <c r="R1829" t="s">
        <v>8324</v>
      </c>
      <c r="S1829" s="15">
        <f t="shared" si="116"/>
        <v>40555.325937499998</v>
      </c>
      <c r="T1829" s="15">
        <f t="shared" si="117"/>
        <v>40605.325937499998</v>
      </c>
      <c r="U1829">
        <f>YEAR(Tabla2[[#This Row],[Date created conversion]])</f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 s="9">
        <f t="shared" si="115"/>
        <v>417.33</v>
      </c>
      <c r="Q1830" s="11" t="s">
        <v>8323</v>
      </c>
      <c r="R1830" t="s">
        <v>8324</v>
      </c>
      <c r="S1830" s="15">
        <f t="shared" si="116"/>
        <v>41736.899652777778</v>
      </c>
      <c r="T1830" s="15">
        <f t="shared" si="117"/>
        <v>41768.916666666664</v>
      </c>
      <c r="U1830">
        <f>YEAR(Tabla2[[#This Row],[Date created conversion]])</f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 s="9">
        <f t="shared" si="115"/>
        <v>75.77</v>
      </c>
      <c r="Q1831" s="11" t="s">
        <v>8323</v>
      </c>
      <c r="R1831" t="s">
        <v>8324</v>
      </c>
      <c r="S1831" s="15">
        <f t="shared" si="116"/>
        <v>40516.087627314817</v>
      </c>
      <c r="T1831" s="15">
        <f t="shared" si="117"/>
        <v>40564.916666666664</v>
      </c>
      <c r="U1831">
        <f>YEAR(Tabla2[[#This Row],[Date created conversion]])</f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 s="9">
        <f t="shared" si="115"/>
        <v>67.39</v>
      </c>
      <c r="Q1832" s="11" t="s">
        <v>8323</v>
      </c>
      <c r="R1832" t="s">
        <v>8324</v>
      </c>
      <c r="S1832" s="15">
        <f t="shared" si="116"/>
        <v>41664.684108796297</v>
      </c>
      <c r="T1832" s="15">
        <f t="shared" si="117"/>
        <v>41694.684108796297</v>
      </c>
      <c r="U1832">
        <f>YEAR(Tabla2[[#This Row],[Date created conversion]])</f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 s="9">
        <f t="shared" si="115"/>
        <v>73.569999999999993</v>
      </c>
      <c r="Q1833" s="11" t="s">
        <v>8323</v>
      </c>
      <c r="R1833" t="s">
        <v>8324</v>
      </c>
      <c r="S1833" s="15">
        <f t="shared" si="116"/>
        <v>41026.996099537035</v>
      </c>
      <c r="T1833" s="15">
        <f t="shared" si="117"/>
        <v>41041.996099537035</v>
      </c>
      <c r="U1833">
        <f>YEAR(Tabla2[[#This Row],[Date created conversion]])</f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 s="9">
        <f t="shared" si="115"/>
        <v>25</v>
      </c>
      <c r="Q1834" s="11" t="s">
        <v>8323</v>
      </c>
      <c r="R1834" t="s">
        <v>8324</v>
      </c>
      <c r="S1834" s="15">
        <f t="shared" si="116"/>
        <v>40576.539664351854</v>
      </c>
      <c r="T1834" s="15">
        <f t="shared" si="117"/>
        <v>40606.539664351854</v>
      </c>
      <c r="U1834">
        <f>YEAR(Tabla2[[#This Row],[Date created conversion]])</f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 s="9">
        <f t="shared" si="115"/>
        <v>42</v>
      </c>
      <c r="Q1835" s="11" t="s">
        <v>8323</v>
      </c>
      <c r="R1835" t="s">
        <v>8324</v>
      </c>
      <c r="S1835" s="15">
        <f t="shared" si="116"/>
        <v>41303.044016203705</v>
      </c>
      <c r="T1835" s="15">
        <f t="shared" si="117"/>
        <v>41335.332638888889</v>
      </c>
      <c r="U1835">
        <f>YEAR(Tabla2[[#This Row],[Date created conversion]])</f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 s="9">
        <f t="shared" si="115"/>
        <v>131.16999999999999</v>
      </c>
      <c r="Q1836" s="11" t="s">
        <v>8323</v>
      </c>
      <c r="R1836" t="s">
        <v>8324</v>
      </c>
      <c r="S1836" s="15">
        <f t="shared" si="116"/>
        <v>41988.964062500003</v>
      </c>
      <c r="T1836" s="15">
        <f t="shared" si="117"/>
        <v>42028.964062500003</v>
      </c>
      <c r="U1836">
        <f>YEAR(Tabla2[[#This Row],[Date created conversion]])</f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 s="9">
        <f t="shared" si="115"/>
        <v>47.27</v>
      </c>
      <c r="Q1837" s="11" t="s">
        <v>8323</v>
      </c>
      <c r="R1837" t="s">
        <v>8324</v>
      </c>
      <c r="S1837" s="15">
        <f t="shared" si="116"/>
        <v>42430.702210648145</v>
      </c>
      <c r="T1837" s="15">
        <f t="shared" si="117"/>
        <v>42460.660543981481</v>
      </c>
      <c r="U1837">
        <f>YEAR(Tabla2[[#This Row],[Date created conversion]])</f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 s="9">
        <f t="shared" si="115"/>
        <v>182.13</v>
      </c>
      <c r="Q1838" s="11" t="s">
        <v>8323</v>
      </c>
      <c r="R1838" t="s">
        <v>8324</v>
      </c>
      <c r="S1838" s="15">
        <f t="shared" si="116"/>
        <v>41305.809363425928</v>
      </c>
      <c r="T1838" s="15">
        <f t="shared" si="117"/>
        <v>41322.809363425928</v>
      </c>
      <c r="U1838">
        <f>YEAR(Tabla2[[#This Row],[Date created conversion]])</f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 s="9">
        <f t="shared" si="115"/>
        <v>61.37</v>
      </c>
      <c r="Q1839" s="11" t="s">
        <v>8323</v>
      </c>
      <c r="R1839" t="s">
        <v>8324</v>
      </c>
      <c r="S1839" s="15">
        <f t="shared" si="116"/>
        <v>40926.047858796301</v>
      </c>
      <c r="T1839" s="15">
        <f t="shared" si="117"/>
        <v>40986.006192129629</v>
      </c>
      <c r="U1839">
        <f>YEAR(Tabla2[[#This Row],[Date created conversion]])</f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 s="9">
        <f t="shared" si="115"/>
        <v>35.770000000000003</v>
      </c>
      <c r="Q1840" s="11" t="s">
        <v>8323</v>
      </c>
      <c r="R1840" t="s">
        <v>8324</v>
      </c>
      <c r="S1840" s="15">
        <f t="shared" si="116"/>
        <v>40788.786539351851</v>
      </c>
      <c r="T1840" s="15">
        <f t="shared" si="117"/>
        <v>40817.125</v>
      </c>
      <c r="U1840">
        <f>YEAR(Tabla2[[#This Row],[Date created conversion]])</f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 s="9">
        <f t="shared" si="115"/>
        <v>45.62</v>
      </c>
      <c r="Q1841" s="11" t="s">
        <v>8323</v>
      </c>
      <c r="R1841" t="s">
        <v>8324</v>
      </c>
      <c r="S1841" s="15">
        <f t="shared" si="116"/>
        <v>42614.722013888888</v>
      </c>
      <c r="T1841" s="15">
        <f t="shared" si="117"/>
        <v>42644.722013888888</v>
      </c>
      <c r="U1841">
        <f>YEAR(Tabla2[[#This Row],[Date created conversion]])</f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 s="9">
        <f t="shared" si="115"/>
        <v>75.38</v>
      </c>
      <c r="Q1842" s="11" t="s">
        <v>8323</v>
      </c>
      <c r="R1842" t="s">
        <v>8324</v>
      </c>
      <c r="S1842" s="15">
        <f t="shared" si="116"/>
        <v>41382.096180555556</v>
      </c>
      <c r="T1842" s="15">
        <f t="shared" si="117"/>
        <v>41401.207638888889</v>
      </c>
      <c r="U1842">
        <f>YEAR(Tabla2[[#This Row],[Date created conversion]])</f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 s="9">
        <f t="shared" si="115"/>
        <v>50.88</v>
      </c>
      <c r="Q1843" s="11" t="s">
        <v>8323</v>
      </c>
      <c r="R1843" t="s">
        <v>8324</v>
      </c>
      <c r="S1843" s="15">
        <f t="shared" si="116"/>
        <v>41745.84542824074</v>
      </c>
      <c r="T1843" s="15">
        <f t="shared" si="117"/>
        <v>41779.207638888889</v>
      </c>
      <c r="U1843">
        <f>YEAR(Tabla2[[#This Row],[Date created conversion]])</f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 s="9">
        <f t="shared" si="115"/>
        <v>119.29</v>
      </c>
      <c r="Q1844" s="11" t="s">
        <v>8323</v>
      </c>
      <c r="R1844" t="s">
        <v>8324</v>
      </c>
      <c r="S1844" s="15">
        <f t="shared" si="116"/>
        <v>42031.631724537037</v>
      </c>
      <c r="T1844" s="15">
        <f t="shared" si="117"/>
        <v>42065.249305555553</v>
      </c>
      <c r="U1844">
        <f>YEAR(Tabla2[[#This Row],[Date created conversion]])</f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 s="9">
        <f t="shared" si="115"/>
        <v>92.54</v>
      </c>
      <c r="Q1845" s="11" t="s">
        <v>8323</v>
      </c>
      <c r="R1845" t="s">
        <v>8324</v>
      </c>
      <c r="S1845" s="15">
        <f t="shared" si="116"/>
        <v>40564.994837962964</v>
      </c>
      <c r="T1845" s="15">
        <f t="shared" si="117"/>
        <v>40594.994837962964</v>
      </c>
      <c r="U1845">
        <f>YEAR(Tabla2[[#This Row],[Date created conversion]])</f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 s="9">
        <f t="shared" si="115"/>
        <v>76.05</v>
      </c>
      <c r="Q1846" s="11" t="s">
        <v>8323</v>
      </c>
      <c r="R1846" t="s">
        <v>8324</v>
      </c>
      <c r="S1846" s="15">
        <f t="shared" si="116"/>
        <v>40666.973541666666</v>
      </c>
      <c r="T1846" s="15">
        <f t="shared" si="117"/>
        <v>40705.125</v>
      </c>
      <c r="U1846">
        <f>YEAR(Tabla2[[#This Row],[Date created conversion]])</f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 s="9">
        <f t="shared" si="115"/>
        <v>52.63</v>
      </c>
      <c r="Q1847" s="11" t="s">
        <v>8323</v>
      </c>
      <c r="R1847" t="s">
        <v>8324</v>
      </c>
      <c r="S1847" s="15">
        <f t="shared" si="116"/>
        <v>42523.333310185189</v>
      </c>
      <c r="T1847" s="15">
        <f t="shared" si="117"/>
        <v>42538.204861111109</v>
      </c>
      <c r="U1847">
        <f>YEAR(Tabla2[[#This Row],[Date created conversion]])</f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 s="9">
        <f t="shared" si="115"/>
        <v>98.99</v>
      </c>
      <c r="Q1848" s="11" t="s">
        <v>8323</v>
      </c>
      <c r="R1848" t="s">
        <v>8324</v>
      </c>
      <c r="S1848" s="15">
        <f t="shared" si="116"/>
        <v>41228.650196759263</v>
      </c>
      <c r="T1848" s="15">
        <f t="shared" si="117"/>
        <v>41258.650196759263</v>
      </c>
      <c r="U1848">
        <f>YEAR(Tabla2[[#This Row],[Date created conversion]])</f>
        <v>2012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 s="9">
        <f t="shared" si="115"/>
        <v>79.53</v>
      </c>
      <c r="Q1849" s="11" t="s">
        <v>8323</v>
      </c>
      <c r="R1849" t="s">
        <v>8324</v>
      </c>
      <c r="S1849" s="15">
        <f t="shared" si="116"/>
        <v>42094.236481481479</v>
      </c>
      <c r="T1849" s="15">
        <f t="shared" si="117"/>
        <v>42115.236481481479</v>
      </c>
      <c r="U1849">
        <f>YEAR(Tabla2[[#This Row],[Date created conversion]])</f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 s="9">
        <f t="shared" si="115"/>
        <v>134.21</v>
      </c>
      <c r="Q1850" s="11" t="s">
        <v>8323</v>
      </c>
      <c r="R1850" t="s">
        <v>8324</v>
      </c>
      <c r="S1850" s="15">
        <f t="shared" si="116"/>
        <v>40691.788055555553</v>
      </c>
      <c r="T1850" s="15">
        <f t="shared" si="117"/>
        <v>40755.290972222225</v>
      </c>
      <c r="U1850">
        <f>YEAR(Tabla2[[#This Row],[Date created conversion]])</f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 s="9">
        <f t="shared" si="115"/>
        <v>37.630000000000003</v>
      </c>
      <c r="Q1851" s="11" t="s">
        <v>8323</v>
      </c>
      <c r="R1851" t="s">
        <v>8324</v>
      </c>
      <c r="S1851" s="15">
        <f t="shared" si="116"/>
        <v>41169.845590277779</v>
      </c>
      <c r="T1851" s="15">
        <f t="shared" si="117"/>
        <v>41199.845590277779</v>
      </c>
      <c r="U1851">
        <f>YEAR(Tabla2[[#This Row],[Date created conversion]])</f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 s="9">
        <f t="shared" si="115"/>
        <v>51.04</v>
      </c>
      <c r="Q1852" s="11" t="s">
        <v>8323</v>
      </c>
      <c r="R1852" t="s">
        <v>8324</v>
      </c>
      <c r="S1852" s="15">
        <f t="shared" si="116"/>
        <v>41800.959490740745</v>
      </c>
      <c r="T1852" s="15">
        <f t="shared" si="117"/>
        <v>41830.959490740745</v>
      </c>
      <c r="U1852">
        <f>YEAR(Tabla2[[#This Row],[Date created conversion]])</f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 s="9">
        <f t="shared" si="115"/>
        <v>50.04</v>
      </c>
      <c r="Q1853" s="11" t="s">
        <v>8323</v>
      </c>
      <c r="R1853" t="s">
        <v>8324</v>
      </c>
      <c r="S1853" s="15">
        <f t="shared" si="116"/>
        <v>41827.906689814816</v>
      </c>
      <c r="T1853" s="15">
        <f t="shared" si="117"/>
        <v>41848.041666666664</v>
      </c>
      <c r="U1853">
        <f>YEAR(Tabla2[[#This Row],[Date created conversion]])</f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 s="9">
        <f t="shared" si="115"/>
        <v>133.93</v>
      </c>
      <c r="Q1854" s="11" t="s">
        <v>8323</v>
      </c>
      <c r="R1854" t="s">
        <v>8324</v>
      </c>
      <c r="S1854" s="15">
        <f t="shared" si="116"/>
        <v>42081.77143518519</v>
      </c>
      <c r="T1854" s="15">
        <f t="shared" si="117"/>
        <v>42119</v>
      </c>
      <c r="U1854">
        <f>YEAR(Tabla2[[#This Row],[Date created conversion]])</f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 s="9">
        <f t="shared" si="115"/>
        <v>58.21</v>
      </c>
      <c r="Q1855" s="11" t="s">
        <v>8323</v>
      </c>
      <c r="R1855" t="s">
        <v>8324</v>
      </c>
      <c r="S1855" s="15">
        <f t="shared" si="116"/>
        <v>41177.060381944444</v>
      </c>
      <c r="T1855" s="15">
        <f t="shared" si="117"/>
        <v>41227.102048611108</v>
      </c>
      <c r="U1855">
        <f>YEAR(Tabla2[[#This Row],[Date created conversion]])</f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 s="9">
        <f t="shared" si="115"/>
        <v>88.04</v>
      </c>
      <c r="Q1856" s="11" t="s">
        <v>8323</v>
      </c>
      <c r="R1856" t="s">
        <v>8324</v>
      </c>
      <c r="S1856" s="15">
        <f t="shared" si="116"/>
        <v>41388.021261574075</v>
      </c>
      <c r="T1856" s="15">
        <f t="shared" si="117"/>
        <v>41418.021261574075</v>
      </c>
      <c r="U1856">
        <f>YEAR(Tabla2[[#This Row],[Date created conversion]])</f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 s="9">
        <f t="shared" si="115"/>
        <v>70.58</v>
      </c>
      <c r="Q1857" s="11" t="s">
        <v>8323</v>
      </c>
      <c r="R1857" t="s">
        <v>8324</v>
      </c>
      <c r="S1857" s="15">
        <f t="shared" si="116"/>
        <v>41600.538657407407</v>
      </c>
      <c r="T1857" s="15">
        <f t="shared" si="117"/>
        <v>41645.538657407407</v>
      </c>
      <c r="U1857">
        <f>YEAR(Tabla2[[#This Row],[Date created conversion]])</f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 s="9">
        <f t="shared" si="115"/>
        <v>53.29</v>
      </c>
      <c r="Q1858" s="11" t="s">
        <v>8323</v>
      </c>
      <c r="R1858" t="s">
        <v>8324</v>
      </c>
      <c r="S1858" s="15">
        <f t="shared" si="116"/>
        <v>41817.854999999996</v>
      </c>
      <c r="T1858" s="15">
        <f t="shared" si="117"/>
        <v>41838.854999999996</v>
      </c>
      <c r="U1858">
        <f>YEAR(Tabla2[[#This Row],[Date created conversion]])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 s="9">
        <f t="shared" ref="P1859:P1922" si="119">IFERROR(ROUND(E1859/L1859,2),0)</f>
        <v>136.36000000000001</v>
      </c>
      <c r="Q1859" s="11" t="s">
        <v>8323</v>
      </c>
      <c r="R1859" t="s">
        <v>8324</v>
      </c>
      <c r="S1859" s="15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  <c r="U1859">
        <f>YEAR(Tabla2[[#This Row],[Date created conversion]])</f>
        <v>2014</v>
      </c>
    </row>
    <row r="1860" spans="1:21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 s="9">
        <f t="shared" si="119"/>
        <v>40.549999999999997</v>
      </c>
      <c r="Q1860" s="11" t="s">
        <v>8323</v>
      </c>
      <c r="R1860" t="s">
        <v>8324</v>
      </c>
      <c r="S1860" s="15">
        <f t="shared" si="120"/>
        <v>40833.200474537036</v>
      </c>
      <c r="T1860" s="15">
        <f t="shared" si="121"/>
        <v>40893.242141203707</v>
      </c>
      <c r="U1860">
        <f>YEAR(Tabla2[[#This Row],[Date created conversion]])</f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 s="9">
        <f t="shared" si="119"/>
        <v>70.63</v>
      </c>
      <c r="Q1861" s="11" t="s">
        <v>8323</v>
      </c>
      <c r="R1861" t="s">
        <v>8324</v>
      </c>
      <c r="S1861" s="15">
        <f t="shared" si="120"/>
        <v>40778.770011574074</v>
      </c>
      <c r="T1861" s="15">
        <f t="shared" si="121"/>
        <v>40808.770011574074</v>
      </c>
      <c r="U1861">
        <f>YEAR(Tabla2[[#This Row],[Date created conversion]])</f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 s="9">
        <f t="shared" si="119"/>
        <v>52.68</v>
      </c>
      <c r="Q1862" s="11" t="s">
        <v>8323</v>
      </c>
      <c r="R1862" t="s">
        <v>8324</v>
      </c>
      <c r="S1862" s="15">
        <f t="shared" si="120"/>
        <v>41655.709305555552</v>
      </c>
      <c r="T1862" s="15">
        <f t="shared" si="121"/>
        <v>41676.709305555552</v>
      </c>
      <c r="U1862">
        <f>YEAR(Tabla2[[#This Row],[Date created conversion]])</f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 s="9">
        <f t="shared" si="119"/>
        <v>0</v>
      </c>
      <c r="Q1863" s="11" t="s">
        <v>8331</v>
      </c>
      <c r="R1863" t="s">
        <v>8333</v>
      </c>
      <c r="S1863" s="15">
        <f t="shared" si="120"/>
        <v>42000.300243055557</v>
      </c>
      <c r="T1863" s="15">
        <f t="shared" si="121"/>
        <v>42030.300243055557</v>
      </c>
      <c r="U1863">
        <f>YEAR(Tabla2[[#This Row],[Date created conversion]])</f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 s="9">
        <f t="shared" si="119"/>
        <v>90.94</v>
      </c>
      <c r="Q1864" s="11" t="s">
        <v>8331</v>
      </c>
      <c r="R1864" t="s">
        <v>8333</v>
      </c>
      <c r="S1864" s="15">
        <f t="shared" si="120"/>
        <v>42755.492754629624</v>
      </c>
      <c r="T1864" s="15">
        <f t="shared" si="121"/>
        <v>42802.3125</v>
      </c>
      <c r="U1864">
        <f>YEAR(Tabla2[[#This Row],[Date created conversion]])</f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 s="9">
        <f t="shared" si="119"/>
        <v>5</v>
      </c>
      <c r="Q1865" s="11" t="s">
        <v>8331</v>
      </c>
      <c r="R1865" t="s">
        <v>8333</v>
      </c>
      <c r="S1865" s="15">
        <f t="shared" si="120"/>
        <v>41772.797280092593</v>
      </c>
      <c r="T1865" s="15">
        <f t="shared" si="121"/>
        <v>41802.797280092593</v>
      </c>
      <c r="U1865">
        <f>YEAR(Tabla2[[#This Row],[Date created conversion]])</f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 s="9">
        <f t="shared" si="119"/>
        <v>58.08</v>
      </c>
      <c r="Q1866" s="11" t="s">
        <v>8331</v>
      </c>
      <c r="R1866" t="s">
        <v>8333</v>
      </c>
      <c r="S1866" s="15">
        <f t="shared" si="120"/>
        <v>41733.716435185182</v>
      </c>
      <c r="T1866" s="15">
        <f t="shared" si="121"/>
        <v>41763.716435185182</v>
      </c>
      <c r="U1866">
        <f>YEAR(Tabla2[[#This Row],[Date created conversion]])</f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 s="9">
        <f t="shared" si="119"/>
        <v>2</v>
      </c>
      <c r="Q1867" s="11" t="s">
        <v>8331</v>
      </c>
      <c r="R1867" t="s">
        <v>8333</v>
      </c>
      <c r="S1867" s="15">
        <f t="shared" si="120"/>
        <v>42645.367442129631</v>
      </c>
      <c r="T1867" s="15">
        <f t="shared" si="121"/>
        <v>42680.409108796302</v>
      </c>
      <c r="U1867">
        <f>YEAR(Tabla2[[#This Row],[Date created conversion]])</f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 s="9">
        <f t="shared" si="119"/>
        <v>62.5</v>
      </c>
      <c r="Q1868" s="11" t="s">
        <v>8331</v>
      </c>
      <c r="R1868" t="s">
        <v>8333</v>
      </c>
      <c r="S1868" s="15">
        <f t="shared" si="120"/>
        <v>42742.246493055558</v>
      </c>
      <c r="T1868" s="15">
        <f t="shared" si="121"/>
        <v>42795.166666666672</v>
      </c>
      <c r="U1868">
        <f>YEAR(Tabla2[[#This Row],[Date created conversion]])</f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 s="9">
        <f t="shared" si="119"/>
        <v>10</v>
      </c>
      <c r="Q1869" s="11" t="s">
        <v>8331</v>
      </c>
      <c r="R1869" t="s">
        <v>8333</v>
      </c>
      <c r="S1869" s="15">
        <f t="shared" si="120"/>
        <v>42649.924907407403</v>
      </c>
      <c r="T1869" s="15">
        <f t="shared" si="121"/>
        <v>42679.924907407403</v>
      </c>
      <c r="U1869">
        <f>YEAR(Tabla2[[#This Row],[Date created conversion]])</f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 s="9">
        <f t="shared" si="119"/>
        <v>71.59</v>
      </c>
      <c r="Q1870" s="11" t="s">
        <v>8331</v>
      </c>
      <c r="R1870" t="s">
        <v>8333</v>
      </c>
      <c r="S1870" s="15">
        <f t="shared" si="120"/>
        <v>42328.779224537036</v>
      </c>
      <c r="T1870" s="15">
        <f t="shared" si="121"/>
        <v>42353.332638888889</v>
      </c>
      <c r="U1870">
        <f>YEAR(Tabla2[[#This Row],[Date created conversion]])</f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 s="9">
        <f t="shared" si="119"/>
        <v>0</v>
      </c>
      <c r="Q1871" s="11" t="s">
        <v>8331</v>
      </c>
      <c r="R1871" t="s">
        <v>8333</v>
      </c>
      <c r="S1871" s="15">
        <f t="shared" si="120"/>
        <v>42709.002881944441</v>
      </c>
      <c r="T1871" s="15">
        <f t="shared" si="121"/>
        <v>42739.002881944441</v>
      </c>
      <c r="U1871">
        <f>YEAR(Tabla2[[#This Row],[Date created conversion]])</f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 s="9">
        <f t="shared" si="119"/>
        <v>32.82</v>
      </c>
      <c r="Q1872" s="11" t="s">
        <v>8331</v>
      </c>
      <c r="R1872" t="s">
        <v>8333</v>
      </c>
      <c r="S1872" s="15">
        <f t="shared" si="120"/>
        <v>42371.355729166666</v>
      </c>
      <c r="T1872" s="15">
        <f t="shared" si="121"/>
        <v>42400.178472222222</v>
      </c>
      <c r="U1872">
        <f>YEAR(Tabla2[[#This Row],[Date created conversion]])</f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 s="9">
        <f t="shared" si="119"/>
        <v>49.12</v>
      </c>
      <c r="Q1873" s="11" t="s">
        <v>8331</v>
      </c>
      <c r="R1873" t="s">
        <v>8333</v>
      </c>
      <c r="S1873" s="15">
        <f t="shared" si="120"/>
        <v>41923.783576388887</v>
      </c>
      <c r="T1873" s="15">
        <f t="shared" si="121"/>
        <v>41963.825243055559</v>
      </c>
      <c r="U1873">
        <f>YEAR(Tabla2[[#This Row],[Date created conversion]])</f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 s="9">
        <f t="shared" si="119"/>
        <v>16.309999999999999</v>
      </c>
      <c r="Q1874" s="11" t="s">
        <v>8331</v>
      </c>
      <c r="R1874" t="s">
        <v>8333</v>
      </c>
      <c r="S1874" s="15">
        <f t="shared" si="120"/>
        <v>42155.129652777774</v>
      </c>
      <c r="T1874" s="15">
        <f t="shared" si="121"/>
        <v>42185.129652777774</v>
      </c>
      <c r="U1874">
        <f>YEAR(Tabla2[[#This Row],[Date created conversion]])</f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 s="9">
        <f t="shared" si="119"/>
        <v>18</v>
      </c>
      <c r="Q1875" s="11" t="s">
        <v>8331</v>
      </c>
      <c r="R1875" t="s">
        <v>8333</v>
      </c>
      <c r="S1875" s="15">
        <f t="shared" si="120"/>
        <v>42164.615856481483</v>
      </c>
      <c r="T1875" s="15">
        <f t="shared" si="121"/>
        <v>42193.697916666672</v>
      </c>
      <c r="U1875">
        <f>YEAR(Tabla2[[#This Row],[Date created conversion]])</f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 s="9">
        <f t="shared" si="119"/>
        <v>13</v>
      </c>
      <c r="Q1876" s="11" t="s">
        <v>8331</v>
      </c>
      <c r="R1876" t="s">
        <v>8333</v>
      </c>
      <c r="S1876" s="15">
        <f t="shared" si="120"/>
        <v>42529.969131944439</v>
      </c>
      <c r="T1876" s="15">
        <f t="shared" si="121"/>
        <v>42549.969131944439</v>
      </c>
      <c r="U1876">
        <f>YEAR(Tabla2[[#This Row],[Date created conversion]])</f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 s="9">
        <f t="shared" si="119"/>
        <v>17</v>
      </c>
      <c r="Q1877" s="11" t="s">
        <v>8331</v>
      </c>
      <c r="R1877" t="s">
        <v>8333</v>
      </c>
      <c r="S1877" s="15">
        <f t="shared" si="120"/>
        <v>42528.899398148147</v>
      </c>
      <c r="T1877" s="15">
        <f t="shared" si="121"/>
        <v>42588.899398148147</v>
      </c>
      <c r="U1877">
        <f>YEAR(Tabla2[[#This Row],[Date created conversion]])</f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 s="9">
        <f t="shared" si="119"/>
        <v>0</v>
      </c>
      <c r="Q1878" s="11" t="s">
        <v>8331</v>
      </c>
      <c r="R1878" t="s">
        <v>8333</v>
      </c>
      <c r="S1878" s="15">
        <f t="shared" si="120"/>
        <v>41776.284780092588</v>
      </c>
      <c r="T1878" s="15">
        <f t="shared" si="121"/>
        <v>41806.284780092588</v>
      </c>
      <c r="U1878">
        <f>YEAR(Tabla2[[#This Row],[Date created conversion]])</f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 s="9">
        <f t="shared" si="119"/>
        <v>0</v>
      </c>
      <c r="Q1879" s="11" t="s">
        <v>8331</v>
      </c>
      <c r="R1879" t="s">
        <v>8333</v>
      </c>
      <c r="S1879" s="15">
        <f t="shared" si="120"/>
        <v>42035.029224537036</v>
      </c>
      <c r="T1879" s="15">
        <f t="shared" si="121"/>
        <v>42064.029224537036</v>
      </c>
      <c r="U1879">
        <f>YEAR(Tabla2[[#This Row],[Date created conversion]])</f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 s="9">
        <f t="shared" si="119"/>
        <v>0</v>
      </c>
      <c r="Q1880" s="11" t="s">
        <v>8331</v>
      </c>
      <c r="R1880" t="s">
        <v>8333</v>
      </c>
      <c r="S1880" s="15">
        <f t="shared" si="120"/>
        <v>41773.008738425924</v>
      </c>
      <c r="T1880" s="15">
        <f t="shared" si="121"/>
        <v>41803.008738425924</v>
      </c>
      <c r="U1880">
        <f>YEAR(Tabla2[[#This Row],[Date created conversion]])</f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 s="9">
        <f t="shared" si="119"/>
        <v>3</v>
      </c>
      <c r="Q1881" s="11" t="s">
        <v>8331</v>
      </c>
      <c r="R1881" t="s">
        <v>8333</v>
      </c>
      <c r="S1881" s="15">
        <f t="shared" si="120"/>
        <v>42413.649641203709</v>
      </c>
      <c r="T1881" s="15">
        <f t="shared" si="121"/>
        <v>42443.607974537037</v>
      </c>
      <c r="U1881">
        <f>YEAR(Tabla2[[#This Row],[Date created conversion]])</f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 s="9">
        <f t="shared" si="119"/>
        <v>41.83</v>
      </c>
      <c r="Q1882" s="11" t="s">
        <v>8331</v>
      </c>
      <c r="R1882" t="s">
        <v>8333</v>
      </c>
      <c r="S1882" s="15">
        <f t="shared" si="120"/>
        <v>42430.566898148143</v>
      </c>
      <c r="T1882" s="15">
        <f t="shared" si="121"/>
        <v>42459.525231481486</v>
      </c>
      <c r="U1882">
        <f>YEAR(Tabla2[[#This Row],[Date created conversion]])</f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 s="9">
        <f t="shared" si="119"/>
        <v>49.34</v>
      </c>
      <c r="Q1883" s="11" t="s">
        <v>8323</v>
      </c>
      <c r="R1883" t="s">
        <v>8327</v>
      </c>
      <c r="S1883" s="15">
        <f t="shared" si="120"/>
        <v>42043.152650462958</v>
      </c>
      <c r="T1883" s="15">
        <f t="shared" si="121"/>
        <v>42073.110983796301</v>
      </c>
      <c r="U1883">
        <f>YEAR(Tabla2[[#This Row],[Date created conversion]])</f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 s="9">
        <f t="shared" si="119"/>
        <v>41.73</v>
      </c>
      <c r="Q1884" s="11" t="s">
        <v>8323</v>
      </c>
      <c r="R1884" t="s">
        <v>8327</v>
      </c>
      <c r="S1884" s="15">
        <f t="shared" si="120"/>
        <v>41067.949212962965</v>
      </c>
      <c r="T1884" s="15">
        <f t="shared" si="121"/>
        <v>41100.991666666669</v>
      </c>
      <c r="U1884">
        <f>YEAR(Tabla2[[#This Row],[Date created conversion]])</f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 s="9">
        <f t="shared" si="119"/>
        <v>32.72</v>
      </c>
      <c r="Q1885" s="11" t="s">
        <v>8323</v>
      </c>
      <c r="R1885" t="s">
        <v>8327</v>
      </c>
      <c r="S1885" s="15">
        <f t="shared" si="120"/>
        <v>40977.948009259257</v>
      </c>
      <c r="T1885" s="15">
        <f t="shared" si="121"/>
        <v>41007.906342592592</v>
      </c>
      <c r="U1885">
        <f>YEAR(Tabla2[[#This Row],[Date created conversion]])</f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 s="9">
        <f t="shared" si="119"/>
        <v>51.96</v>
      </c>
      <c r="Q1886" s="11" t="s">
        <v>8323</v>
      </c>
      <c r="R1886" t="s">
        <v>8327</v>
      </c>
      <c r="S1886" s="15">
        <f t="shared" si="120"/>
        <v>41205.198321759257</v>
      </c>
      <c r="T1886" s="15">
        <f t="shared" si="121"/>
        <v>41240.5</v>
      </c>
      <c r="U1886">
        <f>YEAR(Tabla2[[#This Row],[Date created conversion]])</f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 s="9">
        <f t="shared" si="119"/>
        <v>50.69</v>
      </c>
      <c r="Q1887" s="11" t="s">
        <v>8323</v>
      </c>
      <c r="R1887" t="s">
        <v>8327</v>
      </c>
      <c r="S1887" s="15">
        <f t="shared" si="120"/>
        <v>41099.093865740739</v>
      </c>
      <c r="T1887" s="15">
        <f t="shared" si="121"/>
        <v>41131.916666666664</v>
      </c>
      <c r="U1887">
        <f>YEAR(Tabla2[[#This Row],[Date created conversion]])</f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 s="9">
        <f t="shared" si="119"/>
        <v>42.24</v>
      </c>
      <c r="Q1888" s="11" t="s">
        <v>8323</v>
      </c>
      <c r="R1888" t="s">
        <v>8327</v>
      </c>
      <c r="S1888" s="15">
        <f t="shared" si="120"/>
        <v>41925.906689814816</v>
      </c>
      <c r="T1888" s="15">
        <f t="shared" si="121"/>
        <v>41955.94835648148</v>
      </c>
      <c r="U1888">
        <f>YEAR(Tabla2[[#This Row],[Date created conversion]])</f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 s="9">
        <f t="shared" si="119"/>
        <v>416.88</v>
      </c>
      <c r="Q1889" s="11" t="s">
        <v>8323</v>
      </c>
      <c r="R1889" t="s">
        <v>8327</v>
      </c>
      <c r="S1889" s="15">
        <f t="shared" si="120"/>
        <v>42323.800138888888</v>
      </c>
      <c r="T1889" s="15">
        <f t="shared" si="121"/>
        <v>42341.895833333328</v>
      </c>
      <c r="U1889">
        <f>YEAR(Tabla2[[#This Row],[Date created conversion]])</f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 s="9">
        <f t="shared" si="119"/>
        <v>46.65</v>
      </c>
      <c r="Q1890" s="11" t="s">
        <v>8323</v>
      </c>
      <c r="R1890" t="s">
        <v>8327</v>
      </c>
      <c r="S1890" s="15">
        <f t="shared" si="120"/>
        <v>40299.239953703705</v>
      </c>
      <c r="T1890" s="15">
        <f t="shared" si="121"/>
        <v>40330.207638888889</v>
      </c>
      <c r="U1890">
        <f>YEAR(Tabla2[[#This Row],[Date created conversion]])</f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 s="9">
        <f t="shared" si="119"/>
        <v>48.45</v>
      </c>
      <c r="Q1891" s="11" t="s">
        <v>8323</v>
      </c>
      <c r="R1891" t="s">
        <v>8327</v>
      </c>
      <c r="S1891" s="15">
        <f t="shared" si="120"/>
        <v>41299.793356481481</v>
      </c>
      <c r="T1891" s="15">
        <f t="shared" si="121"/>
        <v>41344.751689814817</v>
      </c>
      <c r="U1891">
        <f>YEAR(Tabla2[[#This Row],[Date created conversion]])</f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 s="9">
        <f t="shared" si="119"/>
        <v>70.53</v>
      </c>
      <c r="Q1892" s="11" t="s">
        <v>8323</v>
      </c>
      <c r="R1892" t="s">
        <v>8327</v>
      </c>
      <c r="S1892" s="15">
        <f t="shared" si="120"/>
        <v>41228.786203703705</v>
      </c>
      <c r="T1892" s="15">
        <f t="shared" si="121"/>
        <v>41258.786203703705</v>
      </c>
      <c r="U1892">
        <f>YEAR(Tabla2[[#This Row],[Date created conversion]])</f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 s="9">
        <f t="shared" si="119"/>
        <v>87.96</v>
      </c>
      <c r="Q1893" s="11" t="s">
        <v>8323</v>
      </c>
      <c r="R1893" t="s">
        <v>8327</v>
      </c>
      <c r="S1893" s="15">
        <f t="shared" si="120"/>
        <v>40335.798078703701</v>
      </c>
      <c r="T1893" s="15">
        <f t="shared" si="121"/>
        <v>40381.25</v>
      </c>
      <c r="U1893">
        <f>YEAR(Tabla2[[#This Row],[Date created conversion]])</f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 s="9">
        <f t="shared" si="119"/>
        <v>26.27</v>
      </c>
      <c r="Q1894" s="11" t="s">
        <v>8323</v>
      </c>
      <c r="R1894" t="s">
        <v>8327</v>
      </c>
      <c r="S1894" s="15">
        <f t="shared" si="120"/>
        <v>40671.637511574074</v>
      </c>
      <c r="T1894" s="15">
        <f t="shared" si="121"/>
        <v>40701.637511574074</v>
      </c>
      <c r="U1894">
        <f>YEAR(Tabla2[[#This Row],[Date created conversion]])</f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 s="9">
        <f t="shared" si="119"/>
        <v>57.78</v>
      </c>
      <c r="Q1895" s="11" t="s">
        <v>8323</v>
      </c>
      <c r="R1895" t="s">
        <v>8327</v>
      </c>
      <c r="S1895" s="15">
        <f t="shared" si="120"/>
        <v>40632.94195601852</v>
      </c>
      <c r="T1895" s="15">
        <f t="shared" si="121"/>
        <v>40649.165972222225</v>
      </c>
      <c r="U1895">
        <f>YEAR(Tabla2[[#This Row],[Date created conversion]])</f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 s="9">
        <f t="shared" si="119"/>
        <v>57.25</v>
      </c>
      <c r="Q1896" s="11" t="s">
        <v>8323</v>
      </c>
      <c r="R1896" t="s">
        <v>8327</v>
      </c>
      <c r="S1896" s="15">
        <f t="shared" si="120"/>
        <v>40920.904895833337</v>
      </c>
      <c r="T1896" s="15">
        <f t="shared" si="121"/>
        <v>40951.904895833337</v>
      </c>
      <c r="U1896">
        <f>YEAR(Tabla2[[#This Row],[Date created conversion]])</f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 s="9">
        <f t="shared" si="119"/>
        <v>196.34</v>
      </c>
      <c r="Q1897" s="11" t="s">
        <v>8323</v>
      </c>
      <c r="R1897" t="s">
        <v>8327</v>
      </c>
      <c r="S1897" s="15">
        <f t="shared" si="120"/>
        <v>42267.746782407412</v>
      </c>
      <c r="T1897" s="15">
        <f t="shared" si="121"/>
        <v>42297.746782407412</v>
      </c>
      <c r="U1897">
        <f>YEAR(Tabla2[[#This Row],[Date created conversion]])</f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 s="9">
        <f t="shared" si="119"/>
        <v>43</v>
      </c>
      <c r="Q1898" s="11" t="s">
        <v>8323</v>
      </c>
      <c r="R1898" t="s">
        <v>8327</v>
      </c>
      <c r="S1898" s="15">
        <f t="shared" si="120"/>
        <v>40981.710243055553</v>
      </c>
      <c r="T1898" s="15">
        <f t="shared" si="121"/>
        <v>41011.710243055553</v>
      </c>
      <c r="U1898">
        <f>YEAR(Tabla2[[#This Row],[Date created conversion]])</f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 s="9">
        <f t="shared" si="119"/>
        <v>35.549999999999997</v>
      </c>
      <c r="Q1899" s="11" t="s">
        <v>8323</v>
      </c>
      <c r="R1899" t="s">
        <v>8327</v>
      </c>
      <c r="S1899" s="15">
        <f t="shared" si="120"/>
        <v>41680.583402777782</v>
      </c>
      <c r="T1899" s="15">
        <f t="shared" si="121"/>
        <v>41702.875</v>
      </c>
      <c r="U1899">
        <f>YEAR(Tabla2[[#This Row],[Date created conversion]])</f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 s="9">
        <f t="shared" si="119"/>
        <v>68.81</v>
      </c>
      <c r="Q1900" s="11" t="s">
        <v>8323</v>
      </c>
      <c r="R1900" t="s">
        <v>8327</v>
      </c>
      <c r="S1900" s="15">
        <f t="shared" si="120"/>
        <v>42366.192974537036</v>
      </c>
      <c r="T1900" s="15">
        <f t="shared" si="121"/>
        <v>42401.75</v>
      </c>
      <c r="U1900">
        <f>YEAR(Tabla2[[#This Row],[Date created conversion]])</f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 s="9">
        <f t="shared" si="119"/>
        <v>28.57</v>
      </c>
      <c r="Q1901" s="11" t="s">
        <v>8323</v>
      </c>
      <c r="R1901" t="s">
        <v>8327</v>
      </c>
      <c r="S1901" s="15">
        <f t="shared" si="120"/>
        <v>42058.941736111112</v>
      </c>
      <c r="T1901" s="15">
        <f t="shared" si="121"/>
        <v>42088.90006944444</v>
      </c>
      <c r="U1901">
        <f>YEAR(Tabla2[[#This Row],[Date created conversion]])</f>
        <v>2015</v>
      </c>
    </row>
    <row r="1902" spans="1:21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 s="9">
        <f t="shared" si="119"/>
        <v>50.63</v>
      </c>
      <c r="Q1902" s="11" t="s">
        <v>8323</v>
      </c>
      <c r="R1902" t="s">
        <v>8327</v>
      </c>
      <c r="S1902" s="15">
        <f t="shared" si="120"/>
        <v>41160.871886574074</v>
      </c>
      <c r="T1902" s="15">
        <f t="shared" si="121"/>
        <v>41188.415972222225</v>
      </c>
      <c r="U1902">
        <f>YEAR(Tabla2[[#This Row],[Date created conversion]])</f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 s="9">
        <f t="shared" si="119"/>
        <v>106.8</v>
      </c>
      <c r="Q1903" s="11" t="s">
        <v>8317</v>
      </c>
      <c r="R1903" t="s">
        <v>8346</v>
      </c>
      <c r="S1903" s="15">
        <f t="shared" si="120"/>
        <v>42116.54315972222</v>
      </c>
      <c r="T1903" s="15">
        <f t="shared" si="121"/>
        <v>42146.541666666672</v>
      </c>
      <c r="U1903">
        <f>YEAR(Tabla2[[#This Row],[Date created conversion]])</f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 s="9">
        <f t="shared" si="119"/>
        <v>4</v>
      </c>
      <c r="Q1904" s="11" t="s">
        <v>8317</v>
      </c>
      <c r="R1904" t="s">
        <v>8346</v>
      </c>
      <c r="S1904" s="15">
        <f t="shared" si="120"/>
        <v>42037.789895833332</v>
      </c>
      <c r="T1904" s="15">
        <f t="shared" si="121"/>
        <v>42067.789895833332</v>
      </c>
      <c r="U1904">
        <f>YEAR(Tabla2[[#This Row],[Date created conversion]])</f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 s="9">
        <f t="shared" si="119"/>
        <v>34.1</v>
      </c>
      <c r="Q1905" s="11" t="s">
        <v>8317</v>
      </c>
      <c r="R1905" t="s">
        <v>8346</v>
      </c>
      <c r="S1905" s="15">
        <f t="shared" si="120"/>
        <v>42702.770729166667</v>
      </c>
      <c r="T1905" s="15">
        <f t="shared" si="121"/>
        <v>42762.770729166667</v>
      </c>
      <c r="U1905">
        <f>YEAR(Tabla2[[#This Row],[Date created conversion]])</f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 s="9">
        <f t="shared" si="119"/>
        <v>25</v>
      </c>
      <c r="Q1906" s="11" t="s">
        <v>8317</v>
      </c>
      <c r="R1906" t="s">
        <v>8346</v>
      </c>
      <c r="S1906" s="15">
        <f t="shared" si="120"/>
        <v>42326.685428240744</v>
      </c>
      <c r="T1906" s="15">
        <f t="shared" si="121"/>
        <v>42371.685428240744</v>
      </c>
      <c r="U1906">
        <f>YEAR(Tabla2[[#This Row],[Date created conversion]])</f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 s="9">
        <f t="shared" si="119"/>
        <v>10.5</v>
      </c>
      <c r="Q1907" s="11" t="s">
        <v>8317</v>
      </c>
      <c r="R1907" t="s">
        <v>8346</v>
      </c>
      <c r="S1907" s="15">
        <f t="shared" si="120"/>
        <v>41859.925856481481</v>
      </c>
      <c r="T1907" s="15">
        <f t="shared" si="121"/>
        <v>41889.925856481481</v>
      </c>
      <c r="U1907">
        <f>YEAR(Tabla2[[#This Row],[Date created conversion]])</f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 s="9">
        <f t="shared" si="119"/>
        <v>215.96</v>
      </c>
      <c r="Q1908" s="11" t="s">
        <v>8317</v>
      </c>
      <c r="R1908" t="s">
        <v>8346</v>
      </c>
      <c r="S1908" s="15">
        <f t="shared" si="120"/>
        <v>42514.671099537038</v>
      </c>
      <c r="T1908" s="15">
        <f t="shared" si="121"/>
        <v>42544.671099537038</v>
      </c>
      <c r="U1908">
        <f>YEAR(Tabla2[[#This Row],[Date created conversion]])</f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 s="9">
        <f t="shared" si="119"/>
        <v>21.25</v>
      </c>
      <c r="Q1909" s="11" t="s">
        <v>8317</v>
      </c>
      <c r="R1909" t="s">
        <v>8346</v>
      </c>
      <c r="S1909" s="15">
        <f t="shared" si="120"/>
        <v>41767.587094907409</v>
      </c>
      <c r="T1909" s="15">
        <f t="shared" si="121"/>
        <v>41782.587094907409</v>
      </c>
      <c r="U1909">
        <f>YEAR(Tabla2[[#This Row],[Date created conversion]])</f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 s="9">
        <f t="shared" si="119"/>
        <v>108.25</v>
      </c>
      <c r="Q1910" s="11" t="s">
        <v>8317</v>
      </c>
      <c r="R1910" t="s">
        <v>8346</v>
      </c>
      <c r="S1910" s="15">
        <f t="shared" si="120"/>
        <v>42703.917824074073</v>
      </c>
      <c r="T1910" s="15">
        <f t="shared" si="121"/>
        <v>42733.917824074073</v>
      </c>
      <c r="U1910">
        <f>YEAR(Tabla2[[#This Row],[Date created conversion]])</f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 s="9">
        <f t="shared" si="119"/>
        <v>129.97</v>
      </c>
      <c r="Q1911" s="11" t="s">
        <v>8317</v>
      </c>
      <c r="R1911" t="s">
        <v>8346</v>
      </c>
      <c r="S1911" s="15">
        <f t="shared" si="120"/>
        <v>41905.429155092592</v>
      </c>
      <c r="T1911" s="15">
        <f t="shared" si="121"/>
        <v>41935.429155092592</v>
      </c>
      <c r="U1911">
        <f>YEAR(Tabla2[[#This Row],[Date created conversion]])</f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 s="9">
        <f t="shared" si="119"/>
        <v>117.49</v>
      </c>
      <c r="Q1912" s="11" t="s">
        <v>8317</v>
      </c>
      <c r="R1912" t="s">
        <v>8346</v>
      </c>
      <c r="S1912" s="15">
        <f t="shared" si="120"/>
        <v>42264.963159722218</v>
      </c>
      <c r="T1912" s="15">
        <f t="shared" si="121"/>
        <v>42308.947916666672</v>
      </c>
      <c r="U1912">
        <f>YEAR(Tabla2[[#This Row],[Date created conversion]])</f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 s="9">
        <f t="shared" si="119"/>
        <v>10</v>
      </c>
      <c r="Q1913" s="11" t="s">
        <v>8317</v>
      </c>
      <c r="R1913" t="s">
        <v>8346</v>
      </c>
      <c r="S1913" s="15">
        <f t="shared" si="120"/>
        <v>41830.033958333333</v>
      </c>
      <c r="T1913" s="15">
        <f t="shared" si="121"/>
        <v>41860.033958333333</v>
      </c>
      <c r="U1913">
        <f>YEAR(Tabla2[[#This Row],[Date created conversion]])</f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 s="9">
        <f t="shared" si="119"/>
        <v>70.599999999999994</v>
      </c>
      <c r="Q1914" s="11" t="s">
        <v>8317</v>
      </c>
      <c r="R1914" t="s">
        <v>8346</v>
      </c>
      <c r="S1914" s="15">
        <f t="shared" si="120"/>
        <v>42129.226388888885</v>
      </c>
      <c r="T1914" s="15">
        <f t="shared" si="121"/>
        <v>42159.226388888885</v>
      </c>
      <c r="U1914">
        <f>YEAR(Tabla2[[#This Row],[Date created conversion]])</f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 s="9">
        <f t="shared" si="119"/>
        <v>24.5</v>
      </c>
      <c r="Q1915" s="11" t="s">
        <v>8317</v>
      </c>
      <c r="R1915" t="s">
        <v>8346</v>
      </c>
      <c r="S1915" s="15">
        <f t="shared" si="120"/>
        <v>41890.511319444442</v>
      </c>
      <c r="T1915" s="15">
        <f t="shared" si="121"/>
        <v>41920.511319444442</v>
      </c>
      <c r="U1915">
        <f>YEAR(Tabla2[[#This Row],[Date created conversion]])</f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 s="9">
        <f t="shared" si="119"/>
        <v>30</v>
      </c>
      <c r="Q1916" s="11" t="s">
        <v>8317</v>
      </c>
      <c r="R1916" t="s">
        <v>8346</v>
      </c>
      <c r="S1916" s="15">
        <f t="shared" si="120"/>
        <v>41929.174456018518</v>
      </c>
      <c r="T1916" s="15">
        <f t="shared" si="121"/>
        <v>41944.165972222225</v>
      </c>
      <c r="U1916">
        <f>YEAR(Tabla2[[#This Row],[Date created conversion]])</f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 s="9">
        <f t="shared" si="119"/>
        <v>2</v>
      </c>
      <c r="Q1917" s="11" t="s">
        <v>8317</v>
      </c>
      <c r="R1917" t="s">
        <v>8346</v>
      </c>
      <c r="S1917" s="15">
        <f t="shared" si="120"/>
        <v>41864.04886574074</v>
      </c>
      <c r="T1917" s="15">
        <f t="shared" si="121"/>
        <v>41884.04886574074</v>
      </c>
      <c r="U1917">
        <f>YEAR(Tabla2[[#This Row],[Date created conversion]])</f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 s="9">
        <f t="shared" si="119"/>
        <v>17</v>
      </c>
      <c r="Q1918" s="11" t="s">
        <v>8317</v>
      </c>
      <c r="R1918" t="s">
        <v>8346</v>
      </c>
      <c r="S1918" s="15">
        <f t="shared" si="120"/>
        <v>42656.717303240745</v>
      </c>
      <c r="T1918" s="15">
        <f t="shared" si="121"/>
        <v>42681.758969907409</v>
      </c>
      <c r="U1918">
        <f>YEAR(Tabla2[[#This Row],[Date created conversion]])</f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 s="9">
        <f t="shared" si="119"/>
        <v>2928.93</v>
      </c>
      <c r="Q1919" s="11" t="s">
        <v>8317</v>
      </c>
      <c r="R1919" t="s">
        <v>8346</v>
      </c>
      <c r="S1919" s="15">
        <f t="shared" si="120"/>
        <v>42746.270057870366</v>
      </c>
      <c r="T1919" s="15">
        <f t="shared" si="121"/>
        <v>42776.270057870366</v>
      </c>
      <c r="U1919">
        <f>YEAR(Tabla2[[#This Row],[Date created conversion]])</f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 s="9">
        <f t="shared" si="119"/>
        <v>28.89</v>
      </c>
      <c r="Q1920" s="11" t="s">
        <v>8317</v>
      </c>
      <c r="R1920" t="s">
        <v>8346</v>
      </c>
      <c r="S1920" s="15">
        <f t="shared" si="120"/>
        <v>41828.789942129632</v>
      </c>
      <c r="T1920" s="15">
        <f t="shared" si="121"/>
        <v>41863.789942129632</v>
      </c>
      <c r="U1920">
        <f>YEAR(Tabla2[[#This Row],[Date created conversion]])</f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 s="9">
        <f t="shared" si="119"/>
        <v>29.63</v>
      </c>
      <c r="Q1921" s="11" t="s">
        <v>8317</v>
      </c>
      <c r="R1921" t="s">
        <v>8346</v>
      </c>
      <c r="S1921" s="15">
        <f t="shared" si="120"/>
        <v>42113.875567129624</v>
      </c>
      <c r="T1921" s="15">
        <f t="shared" si="121"/>
        <v>42143.875567129624</v>
      </c>
      <c r="U1921">
        <f>YEAR(Tabla2[[#This Row],[Date created conversion]])</f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 s="9">
        <f t="shared" si="119"/>
        <v>40.98</v>
      </c>
      <c r="Q1922" s="11" t="s">
        <v>8317</v>
      </c>
      <c r="R1922" t="s">
        <v>8346</v>
      </c>
      <c r="S1922" s="15">
        <f t="shared" si="120"/>
        <v>42270.875706018516</v>
      </c>
      <c r="T1922" s="15">
        <f t="shared" si="121"/>
        <v>42298.958333333328</v>
      </c>
      <c r="U1922">
        <f>YEAR(Tabla2[[#This Row],[Date created conversion]])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 s="9">
        <f t="shared" ref="P1923:P1986" si="123">IFERROR(ROUND(E1923/L1923,2),0)</f>
        <v>54</v>
      </c>
      <c r="Q1923" s="11" t="s">
        <v>8323</v>
      </c>
      <c r="R1923" t="s">
        <v>8327</v>
      </c>
      <c r="S1923" s="15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  <c r="U1923">
        <f>YEAR(Tabla2[[#This Row],[Date created conversion]])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 s="9">
        <f t="shared" si="123"/>
        <v>36.11</v>
      </c>
      <c r="Q1924" s="11" t="s">
        <v>8323</v>
      </c>
      <c r="R1924" t="s">
        <v>8327</v>
      </c>
      <c r="S1924" s="15">
        <f t="shared" si="124"/>
        <v>41590.255868055552</v>
      </c>
      <c r="T1924" s="15">
        <f t="shared" si="125"/>
        <v>41620.255868055552</v>
      </c>
      <c r="U1924">
        <f>YEAR(Tabla2[[#This Row],[Date created conversion]])</f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 s="9">
        <f t="shared" si="123"/>
        <v>23.15</v>
      </c>
      <c r="Q1925" s="11" t="s">
        <v>8323</v>
      </c>
      <c r="R1925" t="s">
        <v>8327</v>
      </c>
      <c r="S1925" s="15">
        <f t="shared" si="124"/>
        <v>40772.848749999997</v>
      </c>
      <c r="T1925" s="15">
        <f t="shared" si="125"/>
        <v>40813.207638888889</v>
      </c>
      <c r="U1925">
        <f>YEAR(Tabla2[[#This Row],[Date created conversion]])</f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 s="9">
        <f t="shared" si="123"/>
        <v>104</v>
      </c>
      <c r="Q1926" s="11" t="s">
        <v>8323</v>
      </c>
      <c r="R1926" t="s">
        <v>8327</v>
      </c>
      <c r="S1926" s="15">
        <f t="shared" si="124"/>
        <v>41626.761053240742</v>
      </c>
      <c r="T1926" s="15">
        <f t="shared" si="125"/>
        <v>41654.814583333333</v>
      </c>
      <c r="U1926">
        <f>YEAR(Tabla2[[#This Row],[Date created conversion]])</f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 s="9">
        <f t="shared" si="123"/>
        <v>31.83</v>
      </c>
      <c r="Q1927" s="11" t="s">
        <v>8323</v>
      </c>
      <c r="R1927" t="s">
        <v>8327</v>
      </c>
      <c r="S1927" s="15">
        <f t="shared" si="124"/>
        <v>41535.90148148148</v>
      </c>
      <c r="T1927" s="15">
        <f t="shared" si="125"/>
        <v>41558</v>
      </c>
      <c r="U1927">
        <f>YEAR(Tabla2[[#This Row],[Date created conversion]])</f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 s="9">
        <f t="shared" si="123"/>
        <v>27.39</v>
      </c>
      <c r="Q1928" s="11" t="s">
        <v>8323</v>
      </c>
      <c r="R1928" t="s">
        <v>8327</v>
      </c>
      <c r="S1928" s="15">
        <f t="shared" si="124"/>
        <v>40456.954351851848</v>
      </c>
      <c r="T1928" s="15">
        <f t="shared" si="125"/>
        <v>40484.018055555556</v>
      </c>
      <c r="U1928">
        <f>YEAR(Tabla2[[#This Row],[Date created conversion]])</f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 s="9">
        <f t="shared" si="123"/>
        <v>56.36</v>
      </c>
      <c r="Q1929" s="11" t="s">
        <v>8323</v>
      </c>
      <c r="R1929" t="s">
        <v>8327</v>
      </c>
      <c r="S1929" s="15">
        <f t="shared" si="124"/>
        <v>40960.861562500002</v>
      </c>
      <c r="T1929" s="15">
        <f t="shared" si="125"/>
        <v>40976.207638888889</v>
      </c>
      <c r="U1929">
        <f>YEAR(Tabla2[[#This Row],[Date created conversion]])</f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 s="9">
        <f t="shared" si="123"/>
        <v>77.349999999999994</v>
      </c>
      <c r="Q1930" s="11" t="s">
        <v>8323</v>
      </c>
      <c r="R1930" t="s">
        <v>8327</v>
      </c>
      <c r="S1930" s="15">
        <f t="shared" si="124"/>
        <v>41371.648078703707</v>
      </c>
      <c r="T1930" s="15">
        <f t="shared" si="125"/>
        <v>41401.648078703707</v>
      </c>
      <c r="U1930">
        <f>YEAR(Tabla2[[#This Row],[Date created conversion]])</f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 s="9">
        <f t="shared" si="123"/>
        <v>42.8</v>
      </c>
      <c r="Q1931" s="11" t="s">
        <v>8323</v>
      </c>
      <c r="R1931" t="s">
        <v>8327</v>
      </c>
      <c r="S1931" s="15">
        <f t="shared" si="124"/>
        <v>40687.021597222221</v>
      </c>
      <c r="T1931" s="15">
        <f t="shared" si="125"/>
        <v>40729.021597222221</v>
      </c>
      <c r="U1931">
        <f>YEAR(Tabla2[[#This Row],[Date created conversion]])</f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 s="9">
        <f t="shared" si="123"/>
        <v>48.85</v>
      </c>
      <c r="Q1932" s="11" t="s">
        <v>8323</v>
      </c>
      <c r="R1932" t="s">
        <v>8327</v>
      </c>
      <c r="S1932" s="15">
        <f t="shared" si="124"/>
        <v>41402.558819444443</v>
      </c>
      <c r="T1932" s="15">
        <f t="shared" si="125"/>
        <v>41462.558819444443</v>
      </c>
      <c r="U1932">
        <f>YEAR(Tabla2[[#This Row],[Date created conversion]])</f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 s="9">
        <f t="shared" si="123"/>
        <v>48.24</v>
      </c>
      <c r="Q1933" s="11" t="s">
        <v>8323</v>
      </c>
      <c r="R1933" t="s">
        <v>8327</v>
      </c>
      <c r="S1933" s="15">
        <f t="shared" si="124"/>
        <v>41037.892465277779</v>
      </c>
      <c r="T1933" s="15">
        <f t="shared" si="125"/>
        <v>41051.145833333336</v>
      </c>
      <c r="U1933">
        <f>YEAR(Tabla2[[#This Row],[Date created conversion]])</f>
        <v>2012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 s="9">
        <f t="shared" si="123"/>
        <v>70.209999999999994</v>
      </c>
      <c r="Q1934" s="11" t="s">
        <v>8323</v>
      </c>
      <c r="R1934" t="s">
        <v>8327</v>
      </c>
      <c r="S1934" s="15">
        <f t="shared" si="124"/>
        <v>40911.809872685182</v>
      </c>
      <c r="T1934" s="15">
        <f t="shared" si="125"/>
        <v>40932.809872685182</v>
      </c>
      <c r="U1934">
        <f>YEAR(Tabla2[[#This Row],[Date created conversion]])</f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 s="9">
        <f t="shared" si="123"/>
        <v>94.05</v>
      </c>
      <c r="Q1935" s="11" t="s">
        <v>8323</v>
      </c>
      <c r="R1935" t="s">
        <v>8327</v>
      </c>
      <c r="S1935" s="15">
        <f t="shared" si="124"/>
        <v>41879.130868055552</v>
      </c>
      <c r="T1935" s="15">
        <f t="shared" si="125"/>
        <v>41909.130868055552</v>
      </c>
      <c r="U1935">
        <f>YEAR(Tabla2[[#This Row],[Date created conversion]])</f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 s="9">
        <f t="shared" si="123"/>
        <v>80.27</v>
      </c>
      <c r="Q1936" s="11" t="s">
        <v>8323</v>
      </c>
      <c r="R1936" t="s">
        <v>8327</v>
      </c>
      <c r="S1936" s="15">
        <f t="shared" si="124"/>
        <v>40865.867141203707</v>
      </c>
      <c r="T1936" s="15">
        <f t="shared" si="125"/>
        <v>40902.208333333336</v>
      </c>
      <c r="U1936">
        <f>YEAR(Tabla2[[#This Row],[Date created conversion]])</f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 s="9">
        <f t="shared" si="123"/>
        <v>54.2</v>
      </c>
      <c r="Q1937" s="11" t="s">
        <v>8323</v>
      </c>
      <c r="R1937" t="s">
        <v>8327</v>
      </c>
      <c r="S1937" s="15">
        <f t="shared" si="124"/>
        <v>41773.932534722226</v>
      </c>
      <c r="T1937" s="15">
        <f t="shared" si="125"/>
        <v>41811.207638888889</v>
      </c>
      <c r="U1937">
        <f>YEAR(Tabla2[[#This Row],[Date created conversion]])</f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 s="9">
        <f t="shared" si="123"/>
        <v>60.27</v>
      </c>
      <c r="Q1938" s="11" t="s">
        <v>8323</v>
      </c>
      <c r="R1938" t="s">
        <v>8327</v>
      </c>
      <c r="S1938" s="15">
        <f t="shared" si="124"/>
        <v>40852.889699074076</v>
      </c>
      <c r="T1938" s="15">
        <f t="shared" si="125"/>
        <v>40883.249305555553</v>
      </c>
      <c r="U1938">
        <f>YEAR(Tabla2[[#This Row],[Date created conversion]])</f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 s="9">
        <f t="shared" si="123"/>
        <v>38.74</v>
      </c>
      <c r="Q1939" s="11" t="s">
        <v>8323</v>
      </c>
      <c r="R1939" t="s">
        <v>8327</v>
      </c>
      <c r="S1939" s="15">
        <f t="shared" si="124"/>
        <v>41059.118993055556</v>
      </c>
      <c r="T1939" s="15">
        <f t="shared" si="125"/>
        <v>41075.165972222225</v>
      </c>
      <c r="U1939">
        <f>YEAR(Tabla2[[#This Row],[Date created conversion]])</f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 s="9">
        <f t="shared" si="123"/>
        <v>152.54</v>
      </c>
      <c r="Q1940" s="11" t="s">
        <v>8323</v>
      </c>
      <c r="R1940" t="s">
        <v>8327</v>
      </c>
      <c r="S1940" s="15">
        <f t="shared" si="124"/>
        <v>41426.259618055556</v>
      </c>
      <c r="T1940" s="15">
        <f t="shared" si="125"/>
        <v>41457.208333333336</v>
      </c>
      <c r="U1940">
        <f>YEAR(Tabla2[[#This Row],[Date created conversion]])</f>
        <v>2013</v>
      </c>
    </row>
    <row r="1941" spans="1:21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 s="9">
        <f t="shared" si="123"/>
        <v>115.31</v>
      </c>
      <c r="Q1941" s="11" t="s">
        <v>8323</v>
      </c>
      <c r="R1941" t="s">
        <v>8327</v>
      </c>
      <c r="S1941" s="15">
        <f t="shared" si="124"/>
        <v>41313.985046296293</v>
      </c>
      <c r="T1941" s="15">
        <f t="shared" si="125"/>
        <v>41343.943379629629</v>
      </c>
      <c r="U1941">
        <f>YEAR(Tabla2[[#This Row],[Date created conversion]])</f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 s="9">
        <f t="shared" si="123"/>
        <v>35.840000000000003</v>
      </c>
      <c r="Q1942" s="11" t="s">
        <v>8323</v>
      </c>
      <c r="R1942" t="s">
        <v>8327</v>
      </c>
      <c r="S1942" s="15">
        <f t="shared" si="124"/>
        <v>40670.507326388892</v>
      </c>
      <c r="T1942" s="15">
        <f t="shared" si="125"/>
        <v>40709.165972222225</v>
      </c>
      <c r="U1942">
        <f>YEAR(Tabla2[[#This Row],[Date created conversion]])</f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 s="9">
        <f t="shared" si="123"/>
        <v>64.569999999999993</v>
      </c>
      <c r="Q1943" s="11" t="s">
        <v>8317</v>
      </c>
      <c r="R1943" t="s">
        <v>8347</v>
      </c>
      <c r="S1943" s="15">
        <f t="shared" si="124"/>
        <v>41744.290868055556</v>
      </c>
      <c r="T1943" s="15">
        <f t="shared" si="125"/>
        <v>41774.290868055556</v>
      </c>
      <c r="U1943">
        <f>YEAR(Tabla2[[#This Row],[Date created conversion]])</f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 s="9">
        <f t="shared" si="123"/>
        <v>87.44</v>
      </c>
      <c r="Q1944" s="11" t="s">
        <v>8317</v>
      </c>
      <c r="R1944" t="s">
        <v>8347</v>
      </c>
      <c r="S1944" s="15">
        <f t="shared" si="124"/>
        <v>40638.828009259261</v>
      </c>
      <c r="T1944" s="15">
        <f t="shared" si="125"/>
        <v>40728.828009259261</v>
      </c>
      <c r="U1944">
        <f>YEAR(Tabla2[[#This Row],[Date created conversion]])</f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 s="9">
        <f t="shared" si="123"/>
        <v>68.819999999999993</v>
      </c>
      <c r="Q1945" s="11" t="s">
        <v>8317</v>
      </c>
      <c r="R1945" t="s">
        <v>8347</v>
      </c>
      <c r="S1945" s="15">
        <f t="shared" si="124"/>
        <v>42548.269861111112</v>
      </c>
      <c r="T1945" s="15">
        <f t="shared" si="125"/>
        <v>42593.269861111112</v>
      </c>
      <c r="U1945">
        <f>YEAR(Tabla2[[#This Row],[Date created conversion]])</f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 s="9">
        <f t="shared" si="123"/>
        <v>176.2</v>
      </c>
      <c r="Q1946" s="11" t="s">
        <v>8317</v>
      </c>
      <c r="R1946" t="s">
        <v>8347</v>
      </c>
      <c r="S1946" s="15">
        <f t="shared" si="124"/>
        <v>41730.584374999999</v>
      </c>
      <c r="T1946" s="15">
        <f t="shared" si="125"/>
        <v>41760.584374999999</v>
      </c>
      <c r="U1946">
        <f>YEAR(Tabla2[[#This Row],[Date created conversion]])</f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 s="9">
        <f t="shared" si="123"/>
        <v>511.79</v>
      </c>
      <c r="Q1947" s="11" t="s">
        <v>8317</v>
      </c>
      <c r="R1947" t="s">
        <v>8347</v>
      </c>
      <c r="S1947" s="15">
        <f t="shared" si="124"/>
        <v>42157.251828703709</v>
      </c>
      <c r="T1947" s="15">
        <f t="shared" si="125"/>
        <v>42197.251828703709</v>
      </c>
      <c r="U1947">
        <f>YEAR(Tabla2[[#This Row],[Date created conversion]])</f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 s="9">
        <f t="shared" si="123"/>
        <v>160.44</v>
      </c>
      <c r="Q1948" s="11" t="s">
        <v>8317</v>
      </c>
      <c r="R1948" t="s">
        <v>8347</v>
      </c>
      <c r="S1948" s="15">
        <f t="shared" si="124"/>
        <v>41689.150011574071</v>
      </c>
      <c r="T1948" s="15">
        <f t="shared" si="125"/>
        <v>41749.108344907407</v>
      </c>
      <c r="U1948">
        <f>YEAR(Tabla2[[#This Row],[Date created conversion]])</f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 s="9">
        <f t="shared" si="123"/>
        <v>35</v>
      </c>
      <c r="Q1949" s="11" t="s">
        <v>8317</v>
      </c>
      <c r="R1949" t="s">
        <v>8347</v>
      </c>
      <c r="S1949" s="15">
        <f t="shared" si="124"/>
        <v>40102.918055555558</v>
      </c>
      <c r="T1949" s="15">
        <f t="shared" si="125"/>
        <v>40140.249305555553</v>
      </c>
      <c r="U1949">
        <f>YEAR(Tabla2[[#This Row],[Date created conversion]])</f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 s="9">
        <f t="shared" si="123"/>
        <v>188.51</v>
      </c>
      <c r="Q1950" s="11" t="s">
        <v>8317</v>
      </c>
      <c r="R1950" t="s">
        <v>8347</v>
      </c>
      <c r="S1950" s="15">
        <f t="shared" si="124"/>
        <v>42473.604270833333</v>
      </c>
      <c r="T1950" s="15">
        <f t="shared" si="125"/>
        <v>42527.709722222222</v>
      </c>
      <c r="U1950">
        <f>YEAR(Tabla2[[#This Row],[Date created conversion]])</f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 s="9">
        <f t="shared" si="123"/>
        <v>56.2</v>
      </c>
      <c r="Q1951" s="11" t="s">
        <v>8317</v>
      </c>
      <c r="R1951" t="s">
        <v>8347</v>
      </c>
      <c r="S1951" s="15">
        <f t="shared" si="124"/>
        <v>41800.423043981478</v>
      </c>
      <c r="T1951" s="15">
        <f t="shared" si="125"/>
        <v>41830.423043981478</v>
      </c>
      <c r="U1951">
        <f>YEAR(Tabla2[[#This Row],[Date created conversion]])</f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 s="9">
        <f t="shared" si="123"/>
        <v>51.31</v>
      </c>
      <c r="Q1952" s="11" t="s">
        <v>8317</v>
      </c>
      <c r="R1952" t="s">
        <v>8347</v>
      </c>
      <c r="S1952" s="15">
        <f t="shared" si="124"/>
        <v>40624.181400462963</v>
      </c>
      <c r="T1952" s="15">
        <f t="shared" si="125"/>
        <v>40655.181400462963</v>
      </c>
      <c r="U1952">
        <f>YEAR(Tabla2[[#This Row],[Date created conversion]])</f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 s="9">
        <f t="shared" si="123"/>
        <v>127.36</v>
      </c>
      <c r="Q1953" s="11" t="s">
        <v>8317</v>
      </c>
      <c r="R1953" t="s">
        <v>8347</v>
      </c>
      <c r="S1953" s="15">
        <f t="shared" si="124"/>
        <v>42651.420567129629</v>
      </c>
      <c r="T1953" s="15">
        <f t="shared" si="125"/>
        <v>42681.462233796294</v>
      </c>
      <c r="U1953">
        <f>YEAR(Tabla2[[#This Row],[Date created conversion]])</f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 s="9">
        <f t="shared" si="123"/>
        <v>101.86</v>
      </c>
      <c r="Q1954" s="11" t="s">
        <v>8317</v>
      </c>
      <c r="R1954" t="s">
        <v>8347</v>
      </c>
      <c r="S1954" s="15">
        <f t="shared" si="124"/>
        <v>41526.60665509259</v>
      </c>
      <c r="T1954" s="15">
        <f t="shared" si="125"/>
        <v>41563.60665509259</v>
      </c>
      <c r="U1954">
        <f>YEAR(Tabla2[[#This Row],[Date created conversion]])</f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 s="9">
        <f t="shared" si="123"/>
        <v>230.56</v>
      </c>
      <c r="Q1955" s="11" t="s">
        <v>8317</v>
      </c>
      <c r="R1955" t="s">
        <v>8347</v>
      </c>
      <c r="S1955" s="15">
        <f t="shared" si="124"/>
        <v>40941.199826388889</v>
      </c>
      <c r="T1955" s="15">
        <f t="shared" si="125"/>
        <v>40970.125</v>
      </c>
      <c r="U1955">
        <f>YEAR(Tabla2[[#This Row],[Date created conversion]])</f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 s="9">
        <f t="shared" si="123"/>
        <v>842.11</v>
      </c>
      <c r="Q1956" s="11" t="s">
        <v>8317</v>
      </c>
      <c r="R1956" t="s">
        <v>8347</v>
      </c>
      <c r="S1956" s="15">
        <f t="shared" si="124"/>
        <v>42394.580740740741</v>
      </c>
      <c r="T1956" s="15">
        <f t="shared" si="125"/>
        <v>42441.208333333328</v>
      </c>
      <c r="U1956">
        <f>YEAR(Tabla2[[#This Row],[Date created conversion]])</f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 s="9">
        <f t="shared" si="123"/>
        <v>577.28</v>
      </c>
      <c r="Q1957" s="11" t="s">
        <v>8317</v>
      </c>
      <c r="R1957" t="s">
        <v>8347</v>
      </c>
      <c r="S1957" s="15">
        <f t="shared" si="124"/>
        <v>41020.271770833337</v>
      </c>
      <c r="T1957" s="15">
        <f t="shared" si="125"/>
        <v>41052.791666666664</v>
      </c>
      <c r="U1957">
        <f>YEAR(Tabla2[[#This Row],[Date created conversion]])</f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 s="9">
        <f t="shared" si="123"/>
        <v>483.34</v>
      </c>
      <c r="Q1958" s="11" t="s">
        <v>8317</v>
      </c>
      <c r="R1958" t="s">
        <v>8347</v>
      </c>
      <c r="S1958" s="15">
        <f t="shared" si="124"/>
        <v>42067.923668981486</v>
      </c>
      <c r="T1958" s="15">
        <f t="shared" si="125"/>
        <v>42112.882002314815</v>
      </c>
      <c r="U1958">
        <f>YEAR(Tabla2[[#This Row],[Date created conversion]])</f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 s="9">
        <f t="shared" si="123"/>
        <v>76.14</v>
      </c>
      <c r="Q1959" s="11" t="s">
        <v>8317</v>
      </c>
      <c r="R1959" t="s">
        <v>8347</v>
      </c>
      <c r="S1959" s="15">
        <f t="shared" si="124"/>
        <v>41179.098530092589</v>
      </c>
      <c r="T1959" s="15">
        <f t="shared" si="125"/>
        <v>41209.098530092589</v>
      </c>
      <c r="U1959">
        <f>YEAR(Tabla2[[#This Row],[Date created conversion]])</f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 s="9">
        <f t="shared" si="123"/>
        <v>74.11</v>
      </c>
      <c r="Q1960" s="11" t="s">
        <v>8317</v>
      </c>
      <c r="R1960" t="s">
        <v>8347</v>
      </c>
      <c r="S1960" s="15">
        <f t="shared" si="124"/>
        <v>41326.987974537034</v>
      </c>
      <c r="T1960" s="15">
        <f t="shared" si="125"/>
        <v>41356.94630787037</v>
      </c>
      <c r="U1960">
        <f>YEAR(Tabla2[[#This Row],[Date created conversion]])</f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 s="9">
        <f t="shared" si="123"/>
        <v>36.97</v>
      </c>
      <c r="Q1961" s="11" t="s">
        <v>8317</v>
      </c>
      <c r="R1961" t="s">
        <v>8347</v>
      </c>
      <c r="S1961" s="15">
        <f t="shared" si="124"/>
        <v>41871.845601851855</v>
      </c>
      <c r="T1961" s="15">
        <f t="shared" si="125"/>
        <v>41913</v>
      </c>
      <c r="U1961">
        <f>YEAR(Tabla2[[#This Row],[Date created conversion]])</f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 s="9">
        <f t="shared" si="123"/>
        <v>2500.9699999999998</v>
      </c>
      <c r="Q1962" s="11" t="s">
        <v>8317</v>
      </c>
      <c r="R1962" t="s">
        <v>8347</v>
      </c>
      <c r="S1962" s="15">
        <f t="shared" si="124"/>
        <v>41964.362743055557</v>
      </c>
      <c r="T1962" s="15">
        <f t="shared" si="125"/>
        <v>41994.362743055557</v>
      </c>
      <c r="U1962">
        <f>YEAR(Tabla2[[#This Row],[Date created conversion]])</f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 s="9">
        <f t="shared" si="123"/>
        <v>67.69</v>
      </c>
      <c r="Q1963" s="11" t="s">
        <v>8317</v>
      </c>
      <c r="R1963" t="s">
        <v>8347</v>
      </c>
      <c r="S1963" s="15">
        <f t="shared" si="124"/>
        <v>41148.194641203707</v>
      </c>
      <c r="T1963" s="15">
        <f t="shared" si="125"/>
        <v>41188.165972222225</v>
      </c>
      <c r="U1963">
        <f>YEAR(Tabla2[[#This Row],[Date created conversion]])</f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 s="9">
        <f t="shared" si="123"/>
        <v>63.05</v>
      </c>
      <c r="Q1964" s="11" t="s">
        <v>8317</v>
      </c>
      <c r="R1964" t="s">
        <v>8347</v>
      </c>
      <c r="S1964" s="15">
        <f t="shared" si="124"/>
        <v>41742.780509259261</v>
      </c>
      <c r="T1964" s="15">
        <f t="shared" si="125"/>
        <v>41772.780509259261</v>
      </c>
      <c r="U1964">
        <f>YEAR(Tabla2[[#This Row],[Date created conversion]])</f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 s="9">
        <f t="shared" si="123"/>
        <v>117.6</v>
      </c>
      <c r="Q1965" s="11" t="s">
        <v>8317</v>
      </c>
      <c r="R1965" t="s">
        <v>8347</v>
      </c>
      <c r="S1965" s="15">
        <f t="shared" si="124"/>
        <v>41863.429791666669</v>
      </c>
      <c r="T1965" s="15">
        <f t="shared" si="125"/>
        <v>41898.429791666669</v>
      </c>
      <c r="U1965">
        <f>YEAR(Tabla2[[#This Row],[Date created conversion]])</f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 s="9">
        <f t="shared" si="123"/>
        <v>180.75</v>
      </c>
      <c r="Q1966" s="11" t="s">
        <v>8317</v>
      </c>
      <c r="R1966" t="s">
        <v>8347</v>
      </c>
      <c r="S1966" s="15">
        <f t="shared" si="124"/>
        <v>42452.272824074069</v>
      </c>
      <c r="T1966" s="15">
        <f t="shared" si="125"/>
        <v>42482.272824074069</v>
      </c>
      <c r="U1966">
        <f>YEAR(Tabla2[[#This Row],[Date created conversion]])</f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 s="9">
        <f t="shared" si="123"/>
        <v>127.32</v>
      </c>
      <c r="Q1967" s="11" t="s">
        <v>8317</v>
      </c>
      <c r="R1967" t="s">
        <v>8347</v>
      </c>
      <c r="S1967" s="15">
        <f t="shared" si="124"/>
        <v>40898.089236111111</v>
      </c>
      <c r="T1967" s="15">
        <f t="shared" si="125"/>
        <v>40920.041666666664</v>
      </c>
      <c r="U1967">
        <f>YEAR(Tabla2[[#This Row],[Date created conversion]])</f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 s="9">
        <f t="shared" si="123"/>
        <v>136.63999999999999</v>
      </c>
      <c r="Q1968" s="11" t="s">
        <v>8317</v>
      </c>
      <c r="R1968" t="s">
        <v>8347</v>
      </c>
      <c r="S1968" s="15">
        <f t="shared" si="124"/>
        <v>41835.540486111109</v>
      </c>
      <c r="T1968" s="15">
        <f t="shared" si="125"/>
        <v>41865.540486111109</v>
      </c>
      <c r="U1968">
        <f>YEAR(Tabla2[[#This Row],[Date created conversion]])</f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 s="9">
        <f t="shared" si="123"/>
        <v>182.78</v>
      </c>
      <c r="Q1969" s="11" t="s">
        <v>8317</v>
      </c>
      <c r="R1969" t="s">
        <v>8347</v>
      </c>
      <c r="S1969" s="15">
        <f t="shared" si="124"/>
        <v>41730.663530092592</v>
      </c>
      <c r="T1969" s="15">
        <f t="shared" si="125"/>
        <v>41760.663530092592</v>
      </c>
      <c r="U1969">
        <f>YEAR(Tabla2[[#This Row],[Date created conversion]])</f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 s="9">
        <f t="shared" si="123"/>
        <v>279.38</v>
      </c>
      <c r="Q1970" s="11" t="s">
        <v>8317</v>
      </c>
      <c r="R1970" t="s">
        <v>8347</v>
      </c>
      <c r="S1970" s="15">
        <f t="shared" si="124"/>
        <v>42676.586979166663</v>
      </c>
      <c r="T1970" s="15">
        <f t="shared" si="125"/>
        <v>42707.628645833334</v>
      </c>
      <c r="U1970">
        <f>YEAR(Tabla2[[#This Row],[Date created conversion]])</f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 s="9">
        <f t="shared" si="123"/>
        <v>61.38</v>
      </c>
      <c r="Q1971" s="11" t="s">
        <v>8317</v>
      </c>
      <c r="R1971" t="s">
        <v>8347</v>
      </c>
      <c r="S1971" s="15">
        <f t="shared" si="124"/>
        <v>42557.792453703703</v>
      </c>
      <c r="T1971" s="15">
        <f t="shared" si="125"/>
        <v>42587.792453703703</v>
      </c>
      <c r="U1971">
        <f>YEAR(Tabla2[[#This Row],[Date created conversion]])</f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 s="9">
        <f t="shared" si="123"/>
        <v>80.73</v>
      </c>
      <c r="Q1972" s="11" t="s">
        <v>8317</v>
      </c>
      <c r="R1972" t="s">
        <v>8347</v>
      </c>
      <c r="S1972" s="15">
        <f t="shared" si="124"/>
        <v>41324.193298611113</v>
      </c>
      <c r="T1972" s="15">
        <f t="shared" si="125"/>
        <v>41384.151631944449</v>
      </c>
      <c r="U1972">
        <f>YEAR(Tabla2[[#This Row],[Date created conversion]])</f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 s="9">
        <f t="shared" si="123"/>
        <v>272.36</v>
      </c>
      <c r="Q1973" s="11" t="s">
        <v>8317</v>
      </c>
      <c r="R1973" t="s">
        <v>8347</v>
      </c>
      <c r="S1973" s="15">
        <f t="shared" si="124"/>
        <v>41561.500706018516</v>
      </c>
      <c r="T1973" s="15">
        <f t="shared" si="125"/>
        <v>41593.166666666664</v>
      </c>
      <c r="U1973">
        <f>YEAR(Tabla2[[#This Row],[Date created conversion]])</f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 s="9">
        <f t="shared" si="123"/>
        <v>70.849999999999994</v>
      </c>
      <c r="Q1974" s="11" t="s">
        <v>8317</v>
      </c>
      <c r="R1974" t="s">
        <v>8347</v>
      </c>
      <c r="S1974" s="15">
        <f t="shared" si="124"/>
        <v>41201.012083333335</v>
      </c>
      <c r="T1974" s="15">
        <f t="shared" si="125"/>
        <v>41231.053749999999</v>
      </c>
      <c r="U1974">
        <f>YEAR(Tabla2[[#This Row],[Date created conversion]])</f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 s="9">
        <f t="shared" si="123"/>
        <v>247.94</v>
      </c>
      <c r="Q1975" s="11" t="s">
        <v>8317</v>
      </c>
      <c r="R1975" t="s">
        <v>8347</v>
      </c>
      <c r="S1975" s="15">
        <f t="shared" si="124"/>
        <v>42549.722962962958</v>
      </c>
      <c r="T1975" s="15">
        <f t="shared" si="125"/>
        <v>42588.291666666672</v>
      </c>
      <c r="U1975">
        <f>YEAR(Tabla2[[#This Row],[Date created conversion]])</f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 s="9">
        <f t="shared" si="123"/>
        <v>186.81</v>
      </c>
      <c r="Q1976" s="11" t="s">
        <v>8317</v>
      </c>
      <c r="R1976" t="s">
        <v>8347</v>
      </c>
      <c r="S1976" s="15">
        <f t="shared" si="124"/>
        <v>41445.334131944444</v>
      </c>
      <c r="T1976" s="15">
        <f t="shared" si="125"/>
        <v>41505.334131944444</v>
      </c>
      <c r="U1976">
        <f>YEAR(Tabla2[[#This Row],[Date created conversion]])</f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 s="9">
        <f t="shared" si="123"/>
        <v>131.99</v>
      </c>
      <c r="Q1977" s="11" t="s">
        <v>8317</v>
      </c>
      <c r="R1977" t="s">
        <v>8347</v>
      </c>
      <c r="S1977" s="15">
        <f t="shared" si="124"/>
        <v>41313.755219907405</v>
      </c>
      <c r="T1977" s="15">
        <f t="shared" si="125"/>
        <v>41343.755219907405</v>
      </c>
      <c r="U1977">
        <f>YEAR(Tabla2[[#This Row],[Date created conversion]])</f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 s="9">
        <f t="shared" si="123"/>
        <v>29.31</v>
      </c>
      <c r="Q1978" s="11" t="s">
        <v>8317</v>
      </c>
      <c r="R1978" t="s">
        <v>8347</v>
      </c>
      <c r="S1978" s="15">
        <f t="shared" si="124"/>
        <v>41438.899594907409</v>
      </c>
      <c r="T1978" s="15">
        <f t="shared" si="125"/>
        <v>41468.899594907409</v>
      </c>
      <c r="U1978">
        <f>YEAR(Tabla2[[#This Row],[Date created conversion]])</f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 s="9">
        <f t="shared" si="123"/>
        <v>245.02</v>
      </c>
      <c r="Q1979" s="11" t="s">
        <v>8317</v>
      </c>
      <c r="R1979" t="s">
        <v>8347</v>
      </c>
      <c r="S1979" s="15">
        <f t="shared" si="124"/>
        <v>42311.216898148152</v>
      </c>
      <c r="T1979" s="15">
        <f t="shared" si="125"/>
        <v>42357.332638888889</v>
      </c>
      <c r="U1979">
        <f>YEAR(Tabla2[[#This Row],[Date created conversion]])</f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 s="9">
        <f t="shared" si="123"/>
        <v>1323.25</v>
      </c>
      <c r="Q1980" s="11" t="s">
        <v>8317</v>
      </c>
      <c r="R1980" t="s">
        <v>8347</v>
      </c>
      <c r="S1980" s="15">
        <f t="shared" si="124"/>
        <v>41039.225601851853</v>
      </c>
      <c r="T1980" s="15">
        <f t="shared" si="125"/>
        <v>41072.291666666664</v>
      </c>
      <c r="U1980">
        <f>YEAR(Tabla2[[#This Row],[Date created conversion]])</f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 s="9">
        <f t="shared" si="123"/>
        <v>282.66000000000003</v>
      </c>
      <c r="Q1981" s="11" t="s">
        <v>8317</v>
      </c>
      <c r="R1981" t="s">
        <v>8347</v>
      </c>
      <c r="S1981" s="15">
        <f t="shared" si="124"/>
        <v>42290.460023148145</v>
      </c>
      <c r="T1981" s="15">
        <f t="shared" si="125"/>
        <v>42327.207638888889</v>
      </c>
      <c r="U1981">
        <f>YEAR(Tabla2[[#This Row],[Date created conversion]])</f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 s="9">
        <f t="shared" si="123"/>
        <v>91.21</v>
      </c>
      <c r="Q1982" s="11" t="s">
        <v>8317</v>
      </c>
      <c r="R1982" t="s">
        <v>8347</v>
      </c>
      <c r="S1982" s="15">
        <f t="shared" si="124"/>
        <v>42423.542384259257</v>
      </c>
      <c r="T1982" s="15">
        <f t="shared" si="125"/>
        <v>42463.500717592593</v>
      </c>
      <c r="U1982">
        <f>YEAR(Tabla2[[#This Row],[Date created conversion]])</f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 s="9">
        <f t="shared" si="123"/>
        <v>31.75</v>
      </c>
      <c r="Q1983" s="11" t="s">
        <v>8336</v>
      </c>
      <c r="R1983" t="s">
        <v>8348</v>
      </c>
      <c r="S1983" s="15">
        <f t="shared" si="124"/>
        <v>41799.725289351853</v>
      </c>
      <c r="T1983" s="15">
        <f t="shared" si="125"/>
        <v>41829.725289351853</v>
      </c>
      <c r="U1983">
        <f>YEAR(Tabla2[[#This Row],[Date created conversion]])</f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 s="9">
        <f t="shared" si="123"/>
        <v>0</v>
      </c>
      <c r="Q1984" s="11" t="s">
        <v>8336</v>
      </c>
      <c r="R1984" t="s">
        <v>8348</v>
      </c>
      <c r="S1984" s="15">
        <f t="shared" si="124"/>
        <v>42678.586655092593</v>
      </c>
      <c r="T1984" s="15">
        <f t="shared" si="125"/>
        <v>42708.628321759257</v>
      </c>
      <c r="U1984">
        <f>YEAR(Tabla2[[#This Row],[Date created conversion]])</f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 s="9">
        <f t="shared" si="123"/>
        <v>88.69</v>
      </c>
      <c r="Q1985" s="11" t="s">
        <v>8336</v>
      </c>
      <c r="R1985" t="s">
        <v>8348</v>
      </c>
      <c r="S1985" s="15">
        <f t="shared" si="124"/>
        <v>42593.011782407411</v>
      </c>
      <c r="T1985" s="15">
        <f t="shared" si="125"/>
        <v>42615.291666666672</v>
      </c>
      <c r="U1985">
        <f>YEAR(Tabla2[[#This Row],[Date created conversion]])</f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 s="9">
        <f t="shared" si="123"/>
        <v>453.14</v>
      </c>
      <c r="Q1986" s="11" t="s">
        <v>8336</v>
      </c>
      <c r="R1986" t="s">
        <v>8348</v>
      </c>
      <c r="S1986" s="15">
        <f t="shared" si="124"/>
        <v>41913.790289351848</v>
      </c>
      <c r="T1986" s="15">
        <f t="shared" si="125"/>
        <v>41973.831956018519</v>
      </c>
      <c r="U1986">
        <f>YEAR(Tabla2[[#This Row],[Date created conversion]])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 s="9">
        <f t="shared" ref="P1987:P2050" si="127">IFERROR(ROUND(E1987/L1987,2),0)</f>
        <v>12.75</v>
      </c>
      <c r="Q1987" s="11" t="s">
        <v>8336</v>
      </c>
      <c r="R1987" t="s">
        <v>8348</v>
      </c>
      <c r="S1987" s="15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  <c r="U1987">
        <f>YEAR(Tabla2[[#This Row],[Date created conversion]])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 s="9">
        <f t="shared" si="127"/>
        <v>1</v>
      </c>
      <c r="Q1988" s="11" t="s">
        <v>8336</v>
      </c>
      <c r="R1988" t="s">
        <v>8348</v>
      </c>
      <c r="S1988" s="15">
        <f t="shared" si="128"/>
        <v>42413.433831018512</v>
      </c>
      <c r="T1988" s="15">
        <f t="shared" si="129"/>
        <v>42443.392164351855</v>
      </c>
      <c r="U1988">
        <f>YEAR(Tabla2[[#This Row],[Date created conversion]])</f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 s="9">
        <f t="shared" si="127"/>
        <v>83.43</v>
      </c>
      <c r="Q1989" s="11" t="s">
        <v>8336</v>
      </c>
      <c r="R1989" t="s">
        <v>8348</v>
      </c>
      <c r="S1989" s="15">
        <f t="shared" si="128"/>
        <v>42034.639768518522</v>
      </c>
      <c r="T1989" s="15">
        <f t="shared" si="129"/>
        <v>42064.639768518522</v>
      </c>
      <c r="U1989">
        <f>YEAR(Tabla2[[#This Row],[Date created conversion]])</f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 s="9">
        <f t="shared" si="127"/>
        <v>25</v>
      </c>
      <c r="Q1990" s="11" t="s">
        <v>8336</v>
      </c>
      <c r="R1990" t="s">
        <v>8348</v>
      </c>
      <c r="S1990" s="15">
        <f t="shared" si="128"/>
        <v>42206.763217592597</v>
      </c>
      <c r="T1990" s="15">
        <f t="shared" si="129"/>
        <v>42236.763217592597</v>
      </c>
      <c r="U1990">
        <f>YEAR(Tabla2[[#This Row],[Date created conversion]])</f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 s="9">
        <f t="shared" si="127"/>
        <v>50</v>
      </c>
      <c r="Q1991" s="11" t="s">
        <v>8336</v>
      </c>
      <c r="R1991" t="s">
        <v>8348</v>
      </c>
      <c r="S1991" s="15">
        <f t="shared" si="128"/>
        <v>42685.680648148147</v>
      </c>
      <c r="T1991" s="15">
        <f t="shared" si="129"/>
        <v>42715.680648148147</v>
      </c>
      <c r="U1991">
        <f>YEAR(Tabla2[[#This Row],[Date created conversion]])</f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 s="9">
        <f t="shared" si="127"/>
        <v>101.8</v>
      </c>
      <c r="Q1992" s="11" t="s">
        <v>8336</v>
      </c>
      <c r="R1992" t="s">
        <v>8348</v>
      </c>
      <c r="S1992" s="15">
        <f t="shared" si="128"/>
        <v>42398.195972222224</v>
      </c>
      <c r="T1992" s="15">
        <f t="shared" si="129"/>
        <v>42413.195972222224</v>
      </c>
      <c r="U1992">
        <f>YEAR(Tabla2[[#This Row],[Date created conversion]])</f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 s="9">
        <f t="shared" si="127"/>
        <v>46.67</v>
      </c>
      <c r="Q1993" s="11" t="s">
        <v>8336</v>
      </c>
      <c r="R1993" t="s">
        <v>8348</v>
      </c>
      <c r="S1993" s="15">
        <f t="shared" si="128"/>
        <v>42167.89335648148</v>
      </c>
      <c r="T1993" s="15">
        <f t="shared" si="129"/>
        <v>42188.89335648148</v>
      </c>
      <c r="U1993">
        <f>YEAR(Tabla2[[#This Row],[Date created conversion]])</f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 s="9">
        <f t="shared" si="127"/>
        <v>1</v>
      </c>
      <c r="Q1994" s="11" t="s">
        <v>8336</v>
      </c>
      <c r="R1994" t="s">
        <v>8348</v>
      </c>
      <c r="S1994" s="15">
        <f t="shared" si="128"/>
        <v>42023.143414351856</v>
      </c>
      <c r="T1994" s="15">
        <f t="shared" si="129"/>
        <v>42053.143414351856</v>
      </c>
      <c r="U1994">
        <f>YEAR(Tabla2[[#This Row],[Date created conversion]])</f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 s="9">
        <f t="shared" si="127"/>
        <v>0</v>
      </c>
      <c r="Q1995" s="11" t="s">
        <v>8336</v>
      </c>
      <c r="R1995" t="s">
        <v>8348</v>
      </c>
      <c r="S1995" s="15">
        <f t="shared" si="128"/>
        <v>42329.58839120371</v>
      </c>
      <c r="T1995" s="15">
        <f t="shared" si="129"/>
        <v>42359.58839120371</v>
      </c>
      <c r="U1995">
        <f>YEAR(Tabla2[[#This Row],[Date created conversion]])</f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 s="9">
        <f t="shared" si="127"/>
        <v>0</v>
      </c>
      <c r="Q1996" s="11" t="s">
        <v>8336</v>
      </c>
      <c r="R1996" t="s">
        <v>8348</v>
      </c>
      <c r="S1996" s="15">
        <f t="shared" si="128"/>
        <v>42651.006273148145</v>
      </c>
      <c r="T1996" s="15">
        <f t="shared" si="129"/>
        <v>42711.047939814816</v>
      </c>
      <c r="U1996">
        <f>YEAR(Tabla2[[#This Row],[Date created conversion]])</f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 s="9">
        <f t="shared" si="127"/>
        <v>26</v>
      </c>
      <c r="Q1997" s="11" t="s">
        <v>8336</v>
      </c>
      <c r="R1997" t="s">
        <v>8348</v>
      </c>
      <c r="S1997" s="15">
        <f t="shared" si="128"/>
        <v>42181.902037037042</v>
      </c>
      <c r="T1997" s="15">
        <f t="shared" si="129"/>
        <v>42201.902037037042</v>
      </c>
      <c r="U1997">
        <f>YEAR(Tabla2[[#This Row],[Date created conversion]])</f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 s="9">
        <f t="shared" si="127"/>
        <v>0</v>
      </c>
      <c r="Q1998" s="11" t="s">
        <v>8336</v>
      </c>
      <c r="R1998" t="s">
        <v>8348</v>
      </c>
      <c r="S1998" s="15">
        <f t="shared" si="128"/>
        <v>41800.819571759261</v>
      </c>
      <c r="T1998" s="15">
        <f t="shared" si="129"/>
        <v>41830.819571759261</v>
      </c>
      <c r="U1998">
        <f>YEAR(Tabla2[[#This Row],[Date created conversion]])</f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 s="9">
        <f t="shared" si="127"/>
        <v>0</v>
      </c>
      <c r="Q1999" s="11" t="s">
        <v>8336</v>
      </c>
      <c r="R1999" t="s">
        <v>8348</v>
      </c>
      <c r="S1999" s="15">
        <f t="shared" si="128"/>
        <v>41847.930694444447</v>
      </c>
      <c r="T1999" s="15">
        <f t="shared" si="129"/>
        <v>41877.930694444447</v>
      </c>
      <c r="U1999">
        <f>YEAR(Tabla2[[#This Row],[Date created conversion]])</f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 s="9">
        <f t="shared" si="127"/>
        <v>218.33</v>
      </c>
      <c r="Q2000" s="11" t="s">
        <v>8336</v>
      </c>
      <c r="R2000" t="s">
        <v>8348</v>
      </c>
      <c r="S2000" s="15">
        <f t="shared" si="128"/>
        <v>41807.118495370371</v>
      </c>
      <c r="T2000" s="15">
        <f t="shared" si="129"/>
        <v>41852.118495370371</v>
      </c>
      <c r="U2000">
        <f>YEAR(Tabla2[[#This Row],[Date created conversion]])</f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 s="9">
        <f t="shared" si="127"/>
        <v>33.71</v>
      </c>
      <c r="Q2001" s="11" t="s">
        <v>8336</v>
      </c>
      <c r="R2001" t="s">
        <v>8348</v>
      </c>
      <c r="S2001" s="15">
        <f t="shared" si="128"/>
        <v>41926.482731481483</v>
      </c>
      <c r="T2001" s="15">
        <f t="shared" si="129"/>
        <v>41956.524398148147</v>
      </c>
      <c r="U2001">
        <f>YEAR(Tabla2[[#This Row],[Date created conversion]])</f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 s="9">
        <f t="shared" si="127"/>
        <v>25</v>
      </c>
      <c r="Q2002" s="11" t="s">
        <v>8336</v>
      </c>
      <c r="R2002" t="s">
        <v>8348</v>
      </c>
      <c r="S2002" s="15">
        <f t="shared" si="128"/>
        <v>42345.951539351852</v>
      </c>
      <c r="T2002" s="15">
        <f t="shared" si="129"/>
        <v>42375.951539351852</v>
      </c>
      <c r="U2002">
        <f>YEAR(Tabla2[[#This Row],[Date created conversion]])</f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 s="9">
        <f t="shared" si="127"/>
        <v>128.38999999999999</v>
      </c>
      <c r="Q2003" s="11" t="s">
        <v>8317</v>
      </c>
      <c r="R2003" t="s">
        <v>8347</v>
      </c>
      <c r="S2003" s="15">
        <f t="shared" si="128"/>
        <v>42136.209675925929</v>
      </c>
      <c r="T2003" s="15">
        <f t="shared" si="129"/>
        <v>42167.833333333328</v>
      </c>
      <c r="U2003">
        <f>YEAR(Tabla2[[#This Row],[Date created conversion]])</f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 s="9">
        <f t="shared" si="127"/>
        <v>78.83</v>
      </c>
      <c r="Q2004" s="11" t="s">
        <v>8317</v>
      </c>
      <c r="R2004" t="s">
        <v>8347</v>
      </c>
      <c r="S2004" s="15">
        <f t="shared" si="128"/>
        <v>42728.71230324074</v>
      </c>
      <c r="T2004" s="15">
        <f t="shared" si="129"/>
        <v>42758.71230324074</v>
      </c>
      <c r="U2004">
        <f>YEAR(Tabla2[[#This Row],[Date created conversion]])</f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 s="9">
        <f t="shared" si="127"/>
        <v>91.76</v>
      </c>
      <c r="Q2005" s="11" t="s">
        <v>8317</v>
      </c>
      <c r="R2005" t="s">
        <v>8347</v>
      </c>
      <c r="S2005" s="15">
        <f t="shared" si="128"/>
        <v>40347.125601851854</v>
      </c>
      <c r="T2005" s="15">
        <f t="shared" si="129"/>
        <v>40361.958333333336</v>
      </c>
      <c r="U2005">
        <f>YEAR(Tabla2[[#This Row],[Date created conversion]])</f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 s="9">
        <f t="shared" si="127"/>
        <v>331.1</v>
      </c>
      <c r="Q2006" s="11" t="s">
        <v>8317</v>
      </c>
      <c r="R2006" t="s">
        <v>8347</v>
      </c>
      <c r="S2006" s="15">
        <f t="shared" si="128"/>
        <v>41800.604895833334</v>
      </c>
      <c r="T2006" s="15">
        <f t="shared" si="129"/>
        <v>41830.604895833334</v>
      </c>
      <c r="U2006">
        <f>YEAR(Tabla2[[#This Row],[Date created conversion]])</f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 s="9">
        <f t="shared" si="127"/>
        <v>194.26</v>
      </c>
      <c r="Q2007" s="11" t="s">
        <v>8317</v>
      </c>
      <c r="R2007" t="s">
        <v>8347</v>
      </c>
      <c r="S2007" s="15">
        <f t="shared" si="128"/>
        <v>41535.812708333331</v>
      </c>
      <c r="T2007" s="15">
        <f t="shared" si="129"/>
        <v>41563.165972222225</v>
      </c>
      <c r="U2007">
        <f>YEAR(Tabla2[[#This Row],[Date created conversion]])</f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 s="9">
        <f t="shared" si="127"/>
        <v>408.98</v>
      </c>
      <c r="Q2008" s="11" t="s">
        <v>8317</v>
      </c>
      <c r="R2008" t="s">
        <v>8347</v>
      </c>
      <c r="S2008" s="15">
        <f t="shared" si="128"/>
        <v>41941.500520833331</v>
      </c>
      <c r="T2008" s="15">
        <f t="shared" si="129"/>
        <v>41976.542187500003</v>
      </c>
      <c r="U2008">
        <f>YEAR(Tabla2[[#This Row],[Date created conversion]])</f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 s="9">
        <f t="shared" si="127"/>
        <v>84.46</v>
      </c>
      <c r="Q2009" s="11" t="s">
        <v>8317</v>
      </c>
      <c r="R2009" t="s">
        <v>8347</v>
      </c>
      <c r="S2009" s="15">
        <f t="shared" si="128"/>
        <v>40347.837800925925</v>
      </c>
      <c r="T2009" s="15">
        <f t="shared" si="129"/>
        <v>40414.166666666664</v>
      </c>
      <c r="U2009">
        <f>YEAR(Tabla2[[#This Row],[Date created conversion]])</f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 s="9">
        <f t="shared" si="127"/>
        <v>44.85</v>
      </c>
      <c r="Q2010" s="11" t="s">
        <v>8317</v>
      </c>
      <c r="R2010" t="s">
        <v>8347</v>
      </c>
      <c r="S2010" s="15">
        <f t="shared" si="128"/>
        <v>40761.604421296295</v>
      </c>
      <c r="T2010" s="15">
        <f t="shared" si="129"/>
        <v>40805.604421296295</v>
      </c>
      <c r="U2010">
        <f>YEAR(Tabla2[[#This Row],[Date created conversion]])</f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 s="9">
        <f t="shared" si="127"/>
        <v>383.36</v>
      </c>
      <c r="Q2011" s="11" t="s">
        <v>8317</v>
      </c>
      <c r="R2011" t="s">
        <v>8347</v>
      </c>
      <c r="S2011" s="15">
        <f t="shared" si="128"/>
        <v>42661.323414351849</v>
      </c>
      <c r="T2011" s="15">
        <f t="shared" si="129"/>
        <v>42697.365081018521</v>
      </c>
      <c r="U2011">
        <f>YEAR(Tabla2[[#This Row],[Date created conversion]])</f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 s="9">
        <f t="shared" si="127"/>
        <v>55.28</v>
      </c>
      <c r="Q2012" s="11" t="s">
        <v>8317</v>
      </c>
      <c r="R2012" t="s">
        <v>8347</v>
      </c>
      <c r="S2012" s="15">
        <f t="shared" si="128"/>
        <v>42570.996423611112</v>
      </c>
      <c r="T2012" s="15">
        <f t="shared" si="129"/>
        <v>42600.996423611112</v>
      </c>
      <c r="U2012">
        <f>YEAR(Tabla2[[#This Row],[Date created conversion]])</f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 s="9">
        <f t="shared" si="127"/>
        <v>422.02</v>
      </c>
      <c r="Q2013" s="11" t="s">
        <v>8317</v>
      </c>
      <c r="R2013" t="s">
        <v>8347</v>
      </c>
      <c r="S2013" s="15">
        <f t="shared" si="128"/>
        <v>42347.358483796299</v>
      </c>
      <c r="T2013" s="15">
        <f t="shared" si="129"/>
        <v>42380.958333333328</v>
      </c>
      <c r="U2013">
        <f>YEAR(Tabla2[[#This Row],[Date created conversion]])</f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 s="9">
        <f t="shared" si="127"/>
        <v>64.180000000000007</v>
      </c>
      <c r="Q2014" s="11" t="s">
        <v>8317</v>
      </c>
      <c r="R2014" t="s">
        <v>8347</v>
      </c>
      <c r="S2014" s="15">
        <f t="shared" si="128"/>
        <v>42010.822233796294</v>
      </c>
      <c r="T2014" s="15">
        <f t="shared" si="129"/>
        <v>42040.822233796294</v>
      </c>
      <c r="U2014">
        <f>YEAR(Tabla2[[#This Row],[Date created conversion]])</f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 s="9">
        <f t="shared" si="127"/>
        <v>173.58</v>
      </c>
      <c r="Q2015" s="11" t="s">
        <v>8317</v>
      </c>
      <c r="R2015" t="s">
        <v>8347</v>
      </c>
      <c r="S2015" s="15">
        <f t="shared" si="128"/>
        <v>42499.960810185185</v>
      </c>
      <c r="T2015" s="15">
        <f t="shared" si="129"/>
        <v>42559.960810185185</v>
      </c>
      <c r="U2015">
        <f>YEAR(Tabla2[[#This Row],[Date created conversion]])</f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 s="9">
        <f t="shared" si="127"/>
        <v>88.6</v>
      </c>
      <c r="Q2016" s="11" t="s">
        <v>8317</v>
      </c>
      <c r="R2016" t="s">
        <v>8347</v>
      </c>
      <c r="S2016" s="15">
        <f t="shared" si="128"/>
        <v>41324.214571759258</v>
      </c>
      <c r="T2016" s="15">
        <f t="shared" si="129"/>
        <v>41358.172905092593</v>
      </c>
      <c r="U2016">
        <f>YEAR(Tabla2[[#This Row],[Date created conversion]])</f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 s="9">
        <f t="shared" si="127"/>
        <v>50.22</v>
      </c>
      <c r="Q2017" s="11" t="s">
        <v>8317</v>
      </c>
      <c r="R2017" t="s">
        <v>8347</v>
      </c>
      <c r="S2017" s="15">
        <f t="shared" si="128"/>
        <v>40765.876886574071</v>
      </c>
      <c r="T2017" s="15">
        <f t="shared" si="129"/>
        <v>40795.876886574071</v>
      </c>
      <c r="U2017">
        <f>YEAR(Tabla2[[#This Row],[Date created conversion]])</f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 s="9">
        <f t="shared" si="127"/>
        <v>192.39</v>
      </c>
      <c r="Q2018" s="11" t="s">
        <v>8317</v>
      </c>
      <c r="R2018" t="s">
        <v>8347</v>
      </c>
      <c r="S2018" s="15">
        <f t="shared" si="128"/>
        <v>41312.88077546296</v>
      </c>
      <c r="T2018" s="15">
        <f t="shared" si="129"/>
        <v>41342.88077546296</v>
      </c>
      <c r="U2018">
        <f>YEAR(Tabla2[[#This Row],[Date created conversion]])</f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 s="9">
        <f t="shared" si="127"/>
        <v>73.42</v>
      </c>
      <c r="Q2019" s="11" t="s">
        <v>8317</v>
      </c>
      <c r="R2019" t="s">
        <v>8347</v>
      </c>
      <c r="S2019" s="15">
        <f t="shared" si="128"/>
        <v>40961.057349537034</v>
      </c>
      <c r="T2019" s="15">
        <f t="shared" si="129"/>
        <v>40992.166666666664</v>
      </c>
      <c r="U2019">
        <f>YEAR(Tabla2[[#This Row],[Date created conversion]])</f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 s="9">
        <f t="shared" si="127"/>
        <v>147.68</v>
      </c>
      <c r="Q2020" s="11" t="s">
        <v>8317</v>
      </c>
      <c r="R2020" t="s">
        <v>8347</v>
      </c>
      <c r="S2020" s="15">
        <f t="shared" si="128"/>
        <v>42199.365844907406</v>
      </c>
      <c r="T2020" s="15">
        <f t="shared" si="129"/>
        <v>42229.365844907406</v>
      </c>
      <c r="U2020">
        <f>YEAR(Tabla2[[#This Row],[Date created conversion]])</f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 s="9">
        <f t="shared" si="127"/>
        <v>108.97</v>
      </c>
      <c r="Q2021" s="11" t="s">
        <v>8317</v>
      </c>
      <c r="R2021" t="s">
        <v>8347</v>
      </c>
      <c r="S2021" s="15">
        <f t="shared" si="128"/>
        <v>42605.70857638889</v>
      </c>
      <c r="T2021" s="15">
        <f t="shared" si="129"/>
        <v>42635.70857638889</v>
      </c>
      <c r="U2021">
        <f>YEAR(Tabla2[[#This Row],[Date created conversion]])</f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 s="9">
        <f t="shared" si="127"/>
        <v>23.65</v>
      </c>
      <c r="Q2022" s="11" t="s">
        <v>8317</v>
      </c>
      <c r="R2022" t="s">
        <v>8347</v>
      </c>
      <c r="S2022" s="15">
        <f t="shared" si="128"/>
        <v>41737.097499999996</v>
      </c>
      <c r="T2022" s="15">
        <f t="shared" si="129"/>
        <v>41773.961111111108</v>
      </c>
      <c r="U2022">
        <f>YEAR(Tabla2[[#This Row],[Date created conversion]])</f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 s="9">
        <f t="shared" si="127"/>
        <v>147.94999999999999</v>
      </c>
      <c r="Q2023" s="11" t="s">
        <v>8317</v>
      </c>
      <c r="R2023" t="s">
        <v>8347</v>
      </c>
      <c r="S2023" s="15">
        <f t="shared" si="128"/>
        <v>41861.070567129631</v>
      </c>
      <c r="T2023" s="15">
        <f t="shared" si="129"/>
        <v>41906.070567129631</v>
      </c>
      <c r="U2023">
        <f>YEAR(Tabla2[[#This Row],[Date created conversion]])</f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 s="9">
        <f t="shared" si="127"/>
        <v>385.04</v>
      </c>
      <c r="Q2024" s="11" t="s">
        <v>8317</v>
      </c>
      <c r="R2024" t="s">
        <v>8347</v>
      </c>
      <c r="S2024" s="15">
        <f t="shared" si="128"/>
        <v>42502.569120370375</v>
      </c>
      <c r="T2024" s="15">
        <f t="shared" si="129"/>
        <v>42532.569120370375</v>
      </c>
      <c r="U2024">
        <f>YEAR(Tabla2[[#This Row],[Date created conversion]])</f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 s="9">
        <f t="shared" si="127"/>
        <v>457.39</v>
      </c>
      <c r="Q2025" s="11" t="s">
        <v>8317</v>
      </c>
      <c r="R2025" t="s">
        <v>8347</v>
      </c>
      <c r="S2025" s="15">
        <f t="shared" si="128"/>
        <v>42136.420752314814</v>
      </c>
      <c r="T2025" s="15">
        <f t="shared" si="129"/>
        <v>42166.420752314814</v>
      </c>
      <c r="U2025">
        <f>YEAR(Tabla2[[#This Row],[Date created conversion]])</f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 s="9">
        <f t="shared" si="127"/>
        <v>222.99</v>
      </c>
      <c r="Q2026" s="11" t="s">
        <v>8317</v>
      </c>
      <c r="R2026" t="s">
        <v>8347</v>
      </c>
      <c r="S2026" s="15">
        <f t="shared" si="128"/>
        <v>41099.966944444444</v>
      </c>
      <c r="T2026" s="15">
        <f t="shared" si="129"/>
        <v>41134.125</v>
      </c>
      <c r="U2026">
        <f>YEAR(Tabla2[[#This Row],[Date created conversion]])</f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 s="9">
        <f t="shared" si="127"/>
        <v>220.74</v>
      </c>
      <c r="Q2027" s="11" t="s">
        <v>8317</v>
      </c>
      <c r="R2027" t="s">
        <v>8347</v>
      </c>
      <c r="S2027" s="15">
        <f t="shared" si="128"/>
        <v>42136.184560185182</v>
      </c>
      <c r="T2027" s="15">
        <f t="shared" si="129"/>
        <v>42166.184560185182</v>
      </c>
      <c r="U2027">
        <f>YEAR(Tabla2[[#This Row],[Date created conversion]])</f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 s="9">
        <f t="shared" si="127"/>
        <v>73.5</v>
      </c>
      <c r="Q2028" s="11" t="s">
        <v>8317</v>
      </c>
      <c r="R2028" t="s">
        <v>8347</v>
      </c>
      <c r="S2028" s="15">
        <f t="shared" si="128"/>
        <v>41704.735937500001</v>
      </c>
      <c r="T2028" s="15">
        <f t="shared" si="129"/>
        <v>41750.165972222225</v>
      </c>
      <c r="U2028">
        <f>YEAR(Tabla2[[#This Row],[Date created conversion]])</f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 s="9">
        <f t="shared" si="127"/>
        <v>223.1</v>
      </c>
      <c r="Q2029" s="11" t="s">
        <v>8317</v>
      </c>
      <c r="R2029" t="s">
        <v>8347</v>
      </c>
      <c r="S2029" s="15">
        <f t="shared" si="128"/>
        <v>42048.813877314817</v>
      </c>
      <c r="T2029" s="15">
        <f t="shared" si="129"/>
        <v>42093.772210648152</v>
      </c>
      <c r="U2029">
        <f>YEAR(Tabla2[[#This Row],[Date created conversion]])</f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 s="9">
        <f t="shared" si="127"/>
        <v>47.91</v>
      </c>
      <c r="Q2030" s="11" t="s">
        <v>8317</v>
      </c>
      <c r="R2030" t="s">
        <v>8347</v>
      </c>
      <c r="S2030" s="15">
        <f t="shared" si="128"/>
        <v>40215.919050925928</v>
      </c>
      <c r="T2030" s="15">
        <f t="shared" si="129"/>
        <v>40252.913194444445</v>
      </c>
      <c r="U2030">
        <f>YEAR(Tabla2[[#This Row],[Date created conversion]])</f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 s="9">
        <f t="shared" si="127"/>
        <v>96.06</v>
      </c>
      <c r="Q2031" s="11" t="s">
        <v>8317</v>
      </c>
      <c r="R2031" t="s">
        <v>8347</v>
      </c>
      <c r="S2031" s="15">
        <f t="shared" si="128"/>
        <v>41848.021770833337</v>
      </c>
      <c r="T2031" s="15">
        <f t="shared" si="129"/>
        <v>41878.021770833337</v>
      </c>
      <c r="U2031">
        <f>YEAR(Tabla2[[#This Row],[Date created conversion]])</f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 s="9">
        <f t="shared" si="127"/>
        <v>118.61</v>
      </c>
      <c r="Q2032" s="11" t="s">
        <v>8317</v>
      </c>
      <c r="R2032" t="s">
        <v>8347</v>
      </c>
      <c r="S2032" s="15">
        <f t="shared" si="128"/>
        <v>41212.996481481481</v>
      </c>
      <c r="T2032" s="15">
        <f t="shared" si="129"/>
        <v>41242.996481481481</v>
      </c>
      <c r="U2032">
        <f>YEAR(Tabla2[[#This Row],[Date created conversion]])</f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 s="9">
        <f t="shared" si="127"/>
        <v>118.45</v>
      </c>
      <c r="Q2033" s="11" t="s">
        <v>8317</v>
      </c>
      <c r="R2033" t="s">
        <v>8347</v>
      </c>
      <c r="S2033" s="15">
        <f t="shared" si="128"/>
        <v>41975.329317129625</v>
      </c>
      <c r="T2033" s="15">
        <f t="shared" si="129"/>
        <v>42013.041666666672</v>
      </c>
      <c r="U2033">
        <f>YEAR(Tabla2[[#This Row],[Date created conversion]])</f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 s="9">
        <f t="shared" si="127"/>
        <v>143.21</v>
      </c>
      <c r="Q2034" s="11" t="s">
        <v>8317</v>
      </c>
      <c r="R2034" t="s">
        <v>8347</v>
      </c>
      <c r="S2034" s="15">
        <f t="shared" si="128"/>
        <v>42689.565671296295</v>
      </c>
      <c r="T2034" s="15">
        <f t="shared" si="129"/>
        <v>42719.208333333328</v>
      </c>
      <c r="U2034">
        <f>YEAR(Tabla2[[#This Row],[Date created conversion]])</f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 s="9">
        <f t="shared" si="127"/>
        <v>282.72000000000003</v>
      </c>
      <c r="Q2035" s="11" t="s">
        <v>8317</v>
      </c>
      <c r="R2035" t="s">
        <v>8347</v>
      </c>
      <c r="S2035" s="15">
        <f t="shared" si="128"/>
        <v>41725.082384259258</v>
      </c>
      <c r="T2035" s="15">
        <f t="shared" si="129"/>
        <v>41755.082384259258</v>
      </c>
      <c r="U2035">
        <f>YEAR(Tabla2[[#This Row],[Date created conversion]])</f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 s="9">
        <f t="shared" si="127"/>
        <v>593.94000000000005</v>
      </c>
      <c r="Q2036" s="11" t="s">
        <v>8317</v>
      </c>
      <c r="R2036" t="s">
        <v>8347</v>
      </c>
      <c r="S2036" s="15">
        <f t="shared" si="128"/>
        <v>42076.130011574074</v>
      </c>
      <c r="T2036" s="15">
        <f t="shared" si="129"/>
        <v>42131.290277777778</v>
      </c>
      <c r="U2036">
        <f>YEAR(Tabla2[[#This Row],[Date created conversion]])</f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 s="9">
        <f t="shared" si="127"/>
        <v>262.16000000000003</v>
      </c>
      <c r="Q2037" s="11" t="s">
        <v>8317</v>
      </c>
      <c r="R2037" t="s">
        <v>8347</v>
      </c>
      <c r="S2037" s="15">
        <f t="shared" si="128"/>
        <v>42311.625081018516</v>
      </c>
      <c r="T2037" s="15">
        <f t="shared" si="129"/>
        <v>42357.041666666672</v>
      </c>
      <c r="U2037">
        <f>YEAR(Tabla2[[#This Row],[Date created conversion]])</f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 s="9">
        <f t="shared" si="127"/>
        <v>46.58</v>
      </c>
      <c r="Q2038" s="11" t="s">
        <v>8317</v>
      </c>
      <c r="R2038" t="s">
        <v>8347</v>
      </c>
      <c r="S2038" s="15">
        <f t="shared" si="128"/>
        <v>41738.864803240744</v>
      </c>
      <c r="T2038" s="15">
        <f t="shared" si="129"/>
        <v>41768.864803240744</v>
      </c>
      <c r="U2038">
        <f>YEAR(Tabla2[[#This Row],[Date created conversion]])</f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 s="9">
        <f t="shared" si="127"/>
        <v>70.040000000000006</v>
      </c>
      <c r="Q2039" s="11" t="s">
        <v>8317</v>
      </c>
      <c r="R2039" t="s">
        <v>8347</v>
      </c>
      <c r="S2039" s="15">
        <f t="shared" si="128"/>
        <v>41578.210104166668</v>
      </c>
      <c r="T2039" s="15">
        <f t="shared" si="129"/>
        <v>41638.251770833333</v>
      </c>
      <c r="U2039">
        <f>YEAR(Tabla2[[#This Row],[Date created conversion]])</f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 s="9">
        <f t="shared" si="127"/>
        <v>164.91</v>
      </c>
      <c r="Q2040" s="11" t="s">
        <v>8317</v>
      </c>
      <c r="R2040" t="s">
        <v>8347</v>
      </c>
      <c r="S2040" s="15">
        <f t="shared" si="128"/>
        <v>41424.27107638889</v>
      </c>
      <c r="T2040" s="15">
        <f t="shared" si="129"/>
        <v>41456.75</v>
      </c>
      <c r="U2040">
        <f>YEAR(Tabla2[[#This Row],[Date created conversion]])</f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 s="9">
        <f t="shared" si="127"/>
        <v>449.26</v>
      </c>
      <c r="Q2041" s="11" t="s">
        <v>8317</v>
      </c>
      <c r="R2041" t="s">
        <v>8347</v>
      </c>
      <c r="S2041" s="15">
        <f t="shared" si="128"/>
        <v>42675.438946759255</v>
      </c>
      <c r="T2041" s="15">
        <f t="shared" si="129"/>
        <v>42705.207638888889</v>
      </c>
      <c r="U2041">
        <f>YEAR(Tabla2[[#This Row],[Date created conversion]])</f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 s="9">
        <f t="shared" si="127"/>
        <v>27.47</v>
      </c>
      <c r="Q2042" s="11" t="s">
        <v>8317</v>
      </c>
      <c r="R2042" t="s">
        <v>8347</v>
      </c>
      <c r="S2042" s="15">
        <f t="shared" si="128"/>
        <v>41578.927118055559</v>
      </c>
      <c r="T2042" s="15">
        <f t="shared" si="129"/>
        <v>41593.968784722223</v>
      </c>
      <c r="U2042">
        <f>YEAR(Tabla2[[#This Row],[Date created conversion]])</f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 s="9">
        <f t="shared" si="127"/>
        <v>143.97999999999999</v>
      </c>
      <c r="Q2043" s="11" t="s">
        <v>8317</v>
      </c>
      <c r="R2043" t="s">
        <v>8347</v>
      </c>
      <c r="S2043" s="15">
        <f t="shared" si="128"/>
        <v>42654.525775462964</v>
      </c>
      <c r="T2043" s="15">
        <f t="shared" si="129"/>
        <v>42684.567442129628</v>
      </c>
      <c r="U2043">
        <f>YEAR(Tabla2[[#This Row],[Date created conversion]])</f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 s="9">
        <f t="shared" si="127"/>
        <v>88.24</v>
      </c>
      <c r="Q2044" s="11" t="s">
        <v>8317</v>
      </c>
      <c r="R2044" t="s">
        <v>8347</v>
      </c>
      <c r="S2044" s="15">
        <f t="shared" si="128"/>
        <v>42331.708032407405</v>
      </c>
      <c r="T2044" s="15">
        <f t="shared" si="129"/>
        <v>42391.708032407405</v>
      </c>
      <c r="U2044">
        <f>YEAR(Tabla2[[#This Row],[Date created conversion]])</f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 s="9">
        <f t="shared" si="127"/>
        <v>36.33</v>
      </c>
      <c r="Q2045" s="11" t="s">
        <v>8317</v>
      </c>
      <c r="R2045" t="s">
        <v>8347</v>
      </c>
      <c r="S2045" s="15">
        <f t="shared" si="128"/>
        <v>42661.176817129628</v>
      </c>
      <c r="T2045" s="15">
        <f t="shared" si="129"/>
        <v>42715.207638888889</v>
      </c>
      <c r="U2045">
        <f>YEAR(Tabla2[[#This Row],[Date created conversion]])</f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 s="9">
        <f t="shared" si="127"/>
        <v>90.18</v>
      </c>
      <c r="Q2046" s="11" t="s">
        <v>8317</v>
      </c>
      <c r="R2046" t="s">
        <v>8347</v>
      </c>
      <c r="S2046" s="15">
        <f t="shared" si="128"/>
        <v>42138.684189814812</v>
      </c>
      <c r="T2046" s="15">
        <f t="shared" si="129"/>
        <v>42168.684189814812</v>
      </c>
      <c r="U2046">
        <f>YEAR(Tabla2[[#This Row],[Date created conversion]])</f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 s="9">
        <f t="shared" si="127"/>
        <v>152.62</v>
      </c>
      <c r="Q2047" s="11" t="s">
        <v>8317</v>
      </c>
      <c r="R2047" t="s">
        <v>8347</v>
      </c>
      <c r="S2047" s="15">
        <f t="shared" si="128"/>
        <v>41069.088506944441</v>
      </c>
      <c r="T2047" s="15">
        <f t="shared" si="129"/>
        <v>41099.088506944441</v>
      </c>
      <c r="U2047">
        <f>YEAR(Tabla2[[#This Row],[Date created conversion]])</f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 s="9">
        <f t="shared" si="127"/>
        <v>55.81</v>
      </c>
      <c r="Q2048" s="11" t="s">
        <v>8317</v>
      </c>
      <c r="R2048" t="s">
        <v>8347</v>
      </c>
      <c r="S2048" s="15">
        <f t="shared" si="128"/>
        <v>41387.171805555554</v>
      </c>
      <c r="T2048" s="15">
        <f t="shared" si="129"/>
        <v>41417.171805555554</v>
      </c>
      <c r="U2048">
        <f>YEAR(Tabla2[[#This Row],[Date created conversion]])</f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 s="9">
        <f t="shared" si="127"/>
        <v>227.85</v>
      </c>
      <c r="Q2049" s="11" t="s">
        <v>8317</v>
      </c>
      <c r="R2049" t="s">
        <v>8347</v>
      </c>
      <c r="S2049" s="15">
        <f t="shared" si="128"/>
        <v>42081.903587962966</v>
      </c>
      <c r="T2049" s="15">
        <f t="shared" si="129"/>
        <v>42111</v>
      </c>
      <c r="U2049">
        <f>YEAR(Tabla2[[#This Row],[Date created conversion]])</f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 s="9">
        <f t="shared" si="127"/>
        <v>91.83</v>
      </c>
      <c r="Q2050" s="11" t="s">
        <v>8317</v>
      </c>
      <c r="R2050" t="s">
        <v>8347</v>
      </c>
      <c r="S2050" s="15">
        <f t="shared" si="128"/>
        <v>41387.651516203703</v>
      </c>
      <c r="T2050" s="15">
        <f t="shared" si="129"/>
        <v>41417.651516203703</v>
      </c>
      <c r="U2050">
        <f>YEAR(Tabla2[[#This Row],[Date created conversion]])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 s="9">
        <f t="shared" ref="P2051:P2114" si="131">IFERROR(ROUND(E2051/L2051,2),0)</f>
        <v>80.989999999999995</v>
      </c>
      <c r="Q2051" s="11" t="s">
        <v>8317</v>
      </c>
      <c r="R2051" t="s">
        <v>8347</v>
      </c>
      <c r="S2051" s="15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  <c r="U2051">
        <f>YEAR(Tabla2[[#This Row],[Date created conversion]])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 s="9">
        <f t="shared" si="131"/>
        <v>278.39</v>
      </c>
      <c r="Q2052" s="11" t="s">
        <v>8317</v>
      </c>
      <c r="R2052" t="s">
        <v>8347</v>
      </c>
      <c r="S2052" s="15">
        <f t="shared" si="132"/>
        <v>42115.071504629625</v>
      </c>
      <c r="T2052" s="15">
        <f t="shared" si="133"/>
        <v>42155.071504629625</v>
      </c>
      <c r="U2052">
        <f>YEAR(Tabla2[[#This Row],[Date created conversion]])</f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 s="9">
        <f t="shared" si="131"/>
        <v>43.1</v>
      </c>
      <c r="Q2053" s="11" t="s">
        <v>8317</v>
      </c>
      <c r="R2053" t="s">
        <v>8347</v>
      </c>
      <c r="S2053" s="15">
        <f t="shared" si="132"/>
        <v>41604.022418981483</v>
      </c>
      <c r="T2053" s="15">
        <f t="shared" si="133"/>
        <v>41634.022418981483</v>
      </c>
      <c r="U2053">
        <f>YEAR(Tabla2[[#This Row],[Date created conversion]])</f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 s="9">
        <f t="shared" si="131"/>
        <v>326.29000000000002</v>
      </c>
      <c r="Q2054" s="11" t="s">
        <v>8317</v>
      </c>
      <c r="R2054" t="s">
        <v>8347</v>
      </c>
      <c r="S2054" s="15">
        <f t="shared" si="132"/>
        <v>42375.08394675926</v>
      </c>
      <c r="T2054" s="15">
        <f t="shared" si="133"/>
        <v>42420.08394675926</v>
      </c>
      <c r="U2054">
        <f>YEAR(Tabla2[[#This Row],[Date created conversion]])</f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 s="9">
        <f t="shared" si="131"/>
        <v>41.74</v>
      </c>
      <c r="Q2055" s="11" t="s">
        <v>8317</v>
      </c>
      <c r="R2055" t="s">
        <v>8347</v>
      </c>
      <c r="S2055" s="15">
        <f t="shared" si="132"/>
        <v>42303.617488425924</v>
      </c>
      <c r="T2055" s="15">
        <f t="shared" si="133"/>
        <v>42333.659155092595</v>
      </c>
      <c r="U2055">
        <f>YEAR(Tabla2[[#This Row],[Date created conversion]])</f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 s="9">
        <f t="shared" si="131"/>
        <v>64.02</v>
      </c>
      <c r="Q2056" s="11" t="s">
        <v>8317</v>
      </c>
      <c r="R2056" t="s">
        <v>8347</v>
      </c>
      <c r="S2056" s="15">
        <f t="shared" si="132"/>
        <v>41731.520949074074</v>
      </c>
      <c r="T2056" s="15">
        <f t="shared" si="133"/>
        <v>41761.520949074074</v>
      </c>
      <c r="U2056">
        <f>YEAR(Tabla2[[#This Row],[Date created conversion]])</f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 s="9">
        <f t="shared" si="131"/>
        <v>99.46</v>
      </c>
      <c r="Q2057" s="11" t="s">
        <v>8317</v>
      </c>
      <c r="R2057" t="s">
        <v>8347</v>
      </c>
      <c r="S2057" s="15">
        <f t="shared" si="132"/>
        <v>41946.674108796295</v>
      </c>
      <c r="T2057" s="15">
        <f t="shared" si="133"/>
        <v>41976.166666666672</v>
      </c>
      <c r="U2057">
        <f>YEAR(Tabla2[[#This Row],[Date created conversion]])</f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 s="9">
        <f t="shared" si="131"/>
        <v>138.49</v>
      </c>
      <c r="Q2058" s="11" t="s">
        <v>8317</v>
      </c>
      <c r="R2058" t="s">
        <v>8347</v>
      </c>
      <c r="S2058" s="15">
        <f t="shared" si="132"/>
        <v>41351.76090277778</v>
      </c>
      <c r="T2058" s="15">
        <f t="shared" si="133"/>
        <v>41381.76090277778</v>
      </c>
      <c r="U2058">
        <f>YEAR(Tabla2[[#This Row],[Date created conversion]])</f>
        <v>2013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 s="9">
        <f t="shared" si="131"/>
        <v>45.55</v>
      </c>
      <c r="Q2059" s="11" t="s">
        <v>8317</v>
      </c>
      <c r="R2059" t="s">
        <v>8347</v>
      </c>
      <c r="S2059" s="15">
        <f t="shared" si="132"/>
        <v>42396.494583333333</v>
      </c>
      <c r="T2059" s="15">
        <f t="shared" si="133"/>
        <v>42426.494583333333</v>
      </c>
      <c r="U2059">
        <f>YEAR(Tabla2[[#This Row],[Date created conversion]])</f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 s="9">
        <f t="shared" si="131"/>
        <v>10.51</v>
      </c>
      <c r="Q2060" s="11" t="s">
        <v>8317</v>
      </c>
      <c r="R2060" t="s">
        <v>8347</v>
      </c>
      <c r="S2060" s="15">
        <f t="shared" si="132"/>
        <v>42026.370717592596</v>
      </c>
      <c r="T2060" s="15">
        <f t="shared" si="133"/>
        <v>42065.833333333328</v>
      </c>
      <c r="U2060">
        <f>YEAR(Tabla2[[#This Row],[Date created conversion]])</f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 s="9">
        <f t="shared" si="131"/>
        <v>114.77</v>
      </c>
      <c r="Q2061" s="11" t="s">
        <v>8317</v>
      </c>
      <c r="R2061" t="s">
        <v>8347</v>
      </c>
      <c r="S2061" s="15">
        <f t="shared" si="132"/>
        <v>42361.602476851855</v>
      </c>
      <c r="T2061" s="15">
        <f t="shared" si="133"/>
        <v>42400.915972222225</v>
      </c>
      <c r="U2061">
        <f>YEAR(Tabla2[[#This Row],[Date created conversion]])</f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 s="9">
        <f t="shared" si="131"/>
        <v>36</v>
      </c>
      <c r="Q2062" s="11" t="s">
        <v>8317</v>
      </c>
      <c r="R2062" t="s">
        <v>8347</v>
      </c>
      <c r="S2062" s="15">
        <f t="shared" si="132"/>
        <v>41783.642939814818</v>
      </c>
      <c r="T2062" s="15">
        <f t="shared" si="133"/>
        <v>41843.642939814818</v>
      </c>
      <c r="U2062">
        <f>YEAR(Tabla2[[#This Row],[Date created conversion]])</f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 s="9">
        <f t="shared" si="131"/>
        <v>154.16999999999999</v>
      </c>
      <c r="Q2063" s="11" t="s">
        <v>8317</v>
      </c>
      <c r="R2063" t="s">
        <v>8347</v>
      </c>
      <c r="S2063" s="15">
        <f t="shared" si="132"/>
        <v>42705.764513888891</v>
      </c>
      <c r="T2063" s="15">
        <f t="shared" si="133"/>
        <v>42735.764513888891</v>
      </c>
      <c r="U2063">
        <f>YEAR(Tabla2[[#This Row],[Date created conversion]])</f>
        <v>2016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 s="9">
        <f t="shared" si="131"/>
        <v>566.39</v>
      </c>
      <c r="Q2064" s="11" t="s">
        <v>8317</v>
      </c>
      <c r="R2064" t="s">
        <v>8347</v>
      </c>
      <c r="S2064" s="15">
        <f t="shared" si="132"/>
        <v>42423.3830787037</v>
      </c>
      <c r="T2064" s="15">
        <f t="shared" si="133"/>
        <v>42453.341412037036</v>
      </c>
      <c r="U2064">
        <f>YEAR(Tabla2[[#This Row],[Date created conversion]])</f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 s="9">
        <f t="shared" si="131"/>
        <v>120.86</v>
      </c>
      <c r="Q2065" s="11" t="s">
        <v>8317</v>
      </c>
      <c r="R2065" t="s">
        <v>8347</v>
      </c>
      <c r="S2065" s="15">
        <f t="shared" si="132"/>
        <v>42472.73265046296</v>
      </c>
      <c r="T2065" s="15">
        <f t="shared" si="133"/>
        <v>42505.73265046296</v>
      </c>
      <c r="U2065">
        <f>YEAR(Tabla2[[#This Row],[Date created conversion]])</f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 s="9">
        <f t="shared" si="131"/>
        <v>86.16</v>
      </c>
      <c r="Q2066" s="11" t="s">
        <v>8317</v>
      </c>
      <c r="R2066" t="s">
        <v>8347</v>
      </c>
      <c r="S2066" s="15">
        <f t="shared" si="132"/>
        <v>41389.364849537036</v>
      </c>
      <c r="T2066" s="15">
        <f t="shared" si="133"/>
        <v>41425.5</v>
      </c>
      <c r="U2066">
        <f>YEAR(Tabla2[[#This Row],[Date created conversion]])</f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 s="9">
        <f t="shared" si="131"/>
        <v>51.21</v>
      </c>
      <c r="Q2067" s="11" t="s">
        <v>8317</v>
      </c>
      <c r="R2067" t="s">
        <v>8347</v>
      </c>
      <c r="S2067" s="15">
        <f t="shared" si="132"/>
        <v>41603.333668981482</v>
      </c>
      <c r="T2067" s="15">
        <f t="shared" si="133"/>
        <v>41633.333668981482</v>
      </c>
      <c r="U2067">
        <f>YEAR(Tabla2[[#This Row],[Date created conversion]])</f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 s="9">
        <f t="shared" si="131"/>
        <v>67.260000000000005</v>
      </c>
      <c r="Q2068" s="11" t="s">
        <v>8317</v>
      </c>
      <c r="R2068" t="s">
        <v>8347</v>
      </c>
      <c r="S2068" s="15">
        <f t="shared" si="132"/>
        <v>41844.771793981483</v>
      </c>
      <c r="T2068" s="15">
        <f t="shared" si="133"/>
        <v>41874.771793981483</v>
      </c>
      <c r="U2068">
        <f>YEAR(Tabla2[[#This Row],[Date created conversion]])</f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 s="9">
        <f t="shared" si="131"/>
        <v>62.8</v>
      </c>
      <c r="Q2069" s="11" t="s">
        <v>8317</v>
      </c>
      <c r="R2069" t="s">
        <v>8347</v>
      </c>
      <c r="S2069" s="15">
        <f t="shared" si="132"/>
        <v>42115.853888888887</v>
      </c>
      <c r="T2069" s="15">
        <f t="shared" si="133"/>
        <v>42148.853888888887</v>
      </c>
      <c r="U2069">
        <f>YEAR(Tabla2[[#This Row],[Date created conversion]])</f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 s="9">
        <f t="shared" si="131"/>
        <v>346.13</v>
      </c>
      <c r="Q2070" s="11" t="s">
        <v>8317</v>
      </c>
      <c r="R2070" t="s">
        <v>8347</v>
      </c>
      <c r="S2070" s="15">
        <f t="shared" si="132"/>
        <v>42633.841608796298</v>
      </c>
      <c r="T2070" s="15">
        <f t="shared" si="133"/>
        <v>42663.841608796298</v>
      </c>
      <c r="U2070">
        <f>YEAR(Tabla2[[#This Row],[Date created conversion]])</f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 s="9">
        <f t="shared" si="131"/>
        <v>244.12</v>
      </c>
      <c r="Q2071" s="11" t="s">
        <v>8317</v>
      </c>
      <c r="R2071" t="s">
        <v>8347</v>
      </c>
      <c r="S2071" s="15">
        <f t="shared" si="132"/>
        <v>42340.972118055557</v>
      </c>
      <c r="T2071" s="15">
        <f t="shared" si="133"/>
        <v>42371.972118055557</v>
      </c>
      <c r="U2071">
        <f>YEAR(Tabla2[[#This Row],[Date created conversion]])</f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 s="9">
        <f t="shared" si="131"/>
        <v>259.25</v>
      </c>
      <c r="Q2072" s="11" t="s">
        <v>8317</v>
      </c>
      <c r="R2072" t="s">
        <v>8347</v>
      </c>
      <c r="S2072" s="15">
        <f t="shared" si="132"/>
        <v>42519.6565162037</v>
      </c>
      <c r="T2072" s="15">
        <f t="shared" si="133"/>
        <v>42549.6565162037</v>
      </c>
      <c r="U2072">
        <f>YEAR(Tabla2[[#This Row],[Date created conversion]])</f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 s="9">
        <f t="shared" si="131"/>
        <v>201.96</v>
      </c>
      <c r="Q2073" s="11" t="s">
        <v>8317</v>
      </c>
      <c r="R2073" t="s">
        <v>8347</v>
      </c>
      <c r="S2073" s="15">
        <f t="shared" si="132"/>
        <v>42600.278749999998</v>
      </c>
      <c r="T2073" s="15">
        <f t="shared" si="133"/>
        <v>42645.278749999998</v>
      </c>
      <c r="U2073">
        <f>YEAR(Tabla2[[#This Row],[Date created conversion]])</f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 s="9">
        <f t="shared" si="131"/>
        <v>226.21</v>
      </c>
      <c r="Q2074" s="11" t="s">
        <v>8317</v>
      </c>
      <c r="R2074" t="s">
        <v>8347</v>
      </c>
      <c r="S2074" s="15">
        <f t="shared" si="132"/>
        <v>42467.581388888888</v>
      </c>
      <c r="T2074" s="15">
        <f t="shared" si="133"/>
        <v>42497.581388888888</v>
      </c>
      <c r="U2074">
        <f>YEAR(Tabla2[[#This Row],[Date created conversion]])</f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 s="9">
        <f t="shared" si="131"/>
        <v>324.69</v>
      </c>
      <c r="Q2075" s="11" t="s">
        <v>8317</v>
      </c>
      <c r="R2075" t="s">
        <v>8347</v>
      </c>
      <c r="S2075" s="15">
        <f t="shared" si="132"/>
        <v>42087.668032407411</v>
      </c>
      <c r="T2075" s="15">
        <f t="shared" si="133"/>
        <v>42132.668032407411</v>
      </c>
      <c r="U2075">
        <f>YEAR(Tabla2[[#This Row],[Date created conversion]])</f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 s="9">
        <f t="shared" si="131"/>
        <v>205</v>
      </c>
      <c r="Q2076" s="11" t="s">
        <v>8317</v>
      </c>
      <c r="R2076" t="s">
        <v>8347</v>
      </c>
      <c r="S2076" s="15">
        <f t="shared" si="132"/>
        <v>42466.826180555552</v>
      </c>
      <c r="T2076" s="15">
        <f t="shared" si="133"/>
        <v>42496.826180555552</v>
      </c>
      <c r="U2076">
        <f>YEAR(Tabla2[[#This Row],[Date created conversion]])</f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 s="9">
        <f t="shared" si="131"/>
        <v>20.47</v>
      </c>
      <c r="Q2077" s="11" t="s">
        <v>8317</v>
      </c>
      <c r="R2077" t="s">
        <v>8347</v>
      </c>
      <c r="S2077" s="15">
        <f t="shared" si="132"/>
        <v>41450.681574074071</v>
      </c>
      <c r="T2077" s="15">
        <f t="shared" si="133"/>
        <v>41480.681574074071</v>
      </c>
      <c r="U2077">
        <f>YEAR(Tabla2[[#This Row],[Date created conversion]])</f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 s="9">
        <f t="shared" si="131"/>
        <v>116.35</v>
      </c>
      <c r="Q2078" s="11" t="s">
        <v>8317</v>
      </c>
      <c r="R2078" t="s">
        <v>8347</v>
      </c>
      <c r="S2078" s="15">
        <f t="shared" si="132"/>
        <v>41803.880659722221</v>
      </c>
      <c r="T2078" s="15">
        <f t="shared" si="133"/>
        <v>41843.880659722221</v>
      </c>
      <c r="U2078">
        <f>YEAR(Tabla2[[#This Row],[Date created conversion]])</f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 s="9">
        <f t="shared" si="131"/>
        <v>307.2</v>
      </c>
      <c r="Q2079" s="11" t="s">
        <v>8317</v>
      </c>
      <c r="R2079" t="s">
        <v>8347</v>
      </c>
      <c r="S2079" s="15">
        <f t="shared" si="132"/>
        <v>42103.042546296296</v>
      </c>
      <c r="T2079" s="15">
        <f t="shared" si="133"/>
        <v>42160.875</v>
      </c>
      <c r="U2079">
        <f>YEAR(Tabla2[[#This Row],[Date created conversion]])</f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 s="9">
        <f t="shared" si="131"/>
        <v>546.69000000000005</v>
      </c>
      <c r="Q2080" s="11" t="s">
        <v>8317</v>
      </c>
      <c r="R2080" t="s">
        <v>8347</v>
      </c>
      <c r="S2080" s="15">
        <f t="shared" si="132"/>
        <v>42692.771493055552</v>
      </c>
      <c r="T2080" s="15">
        <f t="shared" si="133"/>
        <v>42722.771493055552</v>
      </c>
      <c r="U2080">
        <f>YEAR(Tabla2[[#This Row],[Date created conversion]])</f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 s="9">
        <f t="shared" si="131"/>
        <v>47.47</v>
      </c>
      <c r="Q2081" s="11" t="s">
        <v>8317</v>
      </c>
      <c r="R2081" t="s">
        <v>8347</v>
      </c>
      <c r="S2081" s="15">
        <f t="shared" si="132"/>
        <v>42150.71056712963</v>
      </c>
      <c r="T2081" s="15">
        <f t="shared" si="133"/>
        <v>42180.791666666672</v>
      </c>
      <c r="U2081">
        <f>YEAR(Tabla2[[#This Row],[Date created conversion]])</f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 s="9">
        <f t="shared" si="131"/>
        <v>101.56</v>
      </c>
      <c r="Q2082" s="11" t="s">
        <v>8317</v>
      </c>
      <c r="R2082" t="s">
        <v>8347</v>
      </c>
      <c r="S2082" s="15">
        <f t="shared" si="132"/>
        <v>42289.957175925927</v>
      </c>
      <c r="T2082" s="15">
        <f t="shared" si="133"/>
        <v>42319.998842592591</v>
      </c>
      <c r="U2082">
        <f>YEAR(Tabla2[[#This Row],[Date created conversion]])</f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 s="9">
        <f t="shared" si="131"/>
        <v>72.91</v>
      </c>
      <c r="Q2083" s="11" t="s">
        <v>8323</v>
      </c>
      <c r="R2083" t="s">
        <v>8327</v>
      </c>
      <c r="S2083" s="15">
        <f t="shared" si="132"/>
        <v>41004.156886574077</v>
      </c>
      <c r="T2083" s="15">
        <f t="shared" si="133"/>
        <v>41045.207638888889</v>
      </c>
      <c r="U2083">
        <f>YEAR(Tabla2[[#This Row],[Date created conversion]])</f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 s="9">
        <f t="shared" si="131"/>
        <v>43.71</v>
      </c>
      <c r="Q2084" s="11" t="s">
        <v>8323</v>
      </c>
      <c r="R2084" t="s">
        <v>8327</v>
      </c>
      <c r="S2084" s="15">
        <f t="shared" si="132"/>
        <v>40811.120324074072</v>
      </c>
      <c r="T2084" s="15">
        <f t="shared" si="133"/>
        <v>40871.161990740737</v>
      </c>
      <c r="U2084">
        <f>YEAR(Tabla2[[#This Row],[Date created conversion]])</f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 s="9">
        <f t="shared" si="131"/>
        <v>34</v>
      </c>
      <c r="Q2085" s="11" t="s">
        <v>8323</v>
      </c>
      <c r="R2085" t="s">
        <v>8327</v>
      </c>
      <c r="S2085" s="15">
        <f t="shared" si="132"/>
        <v>41034.72216435185</v>
      </c>
      <c r="T2085" s="15">
        <f t="shared" si="133"/>
        <v>41064.72216435185</v>
      </c>
      <c r="U2085">
        <f>YEAR(Tabla2[[#This Row],[Date created conversion]])</f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 s="9">
        <f t="shared" si="131"/>
        <v>70.650000000000006</v>
      </c>
      <c r="Q2086" s="11" t="s">
        <v>8323</v>
      </c>
      <c r="R2086" t="s">
        <v>8327</v>
      </c>
      <c r="S2086" s="15">
        <f t="shared" si="132"/>
        <v>41731.833124999997</v>
      </c>
      <c r="T2086" s="15">
        <f t="shared" si="133"/>
        <v>41763.290972222225</v>
      </c>
      <c r="U2086">
        <f>YEAR(Tabla2[[#This Row],[Date created conversion]])</f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 s="9">
        <f t="shared" si="131"/>
        <v>89.3</v>
      </c>
      <c r="Q2087" s="11" t="s">
        <v>8323</v>
      </c>
      <c r="R2087" t="s">
        <v>8327</v>
      </c>
      <c r="S2087" s="15">
        <f t="shared" si="132"/>
        <v>41075.835497685184</v>
      </c>
      <c r="T2087" s="15">
        <f t="shared" si="133"/>
        <v>41105.835497685184</v>
      </c>
      <c r="U2087">
        <f>YEAR(Tabla2[[#This Row],[Date created conversion]])</f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 s="9">
        <f t="shared" si="131"/>
        <v>115.09</v>
      </c>
      <c r="Q2088" s="11" t="s">
        <v>8323</v>
      </c>
      <c r="R2088" t="s">
        <v>8327</v>
      </c>
      <c r="S2088" s="15">
        <f t="shared" si="132"/>
        <v>40860.67050925926</v>
      </c>
      <c r="T2088" s="15">
        <f t="shared" si="133"/>
        <v>40891.207638888889</v>
      </c>
      <c r="U2088">
        <f>YEAR(Tabla2[[#This Row],[Date created conversion]])</f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 s="9">
        <f t="shared" si="131"/>
        <v>62.12</v>
      </c>
      <c r="Q2089" s="11" t="s">
        <v>8323</v>
      </c>
      <c r="R2089" t="s">
        <v>8327</v>
      </c>
      <c r="S2089" s="15">
        <f t="shared" si="132"/>
        <v>40764.204375000001</v>
      </c>
      <c r="T2089" s="15">
        <f t="shared" si="133"/>
        <v>40794.204375000001</v>
      </c>
      <c r="U2089">
        <f>YEAR(Tabla2[[#This Row],[Date created conversion]])</f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 s="9">
        <f t="shared" si="131"/>
        <v>46.2</v>
      </c>
      <c r="Q2090" s="11" t="s">
        <v>8323</v>
      </c>
      <c r="R2090" t="s">
        <v>8327</v>
      </c>
      <c r="S2090" s="15">
        <f t="shared" si="132"/>
        <v>40395.714722222219</v>
      </c>
      <c r="T2090" s="15">
        <f t="shared" si="133"/>
        <v>40432.165972222225</v>
      </c>
      <c r="U2090">
        <f>YEAR(Tabla2[[#This Row],[Date created conversion]])</f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 s="9">
        <f t="shared" si="131"/>
        <v>48.55</v>
      </c>
      <c r="Q2091" s="11" t="s">
        <v>8323</v>
      </c>
      <c r="R2091" t="s">
        <v>8327</v>
      </c>
      <c r="S2091" s="15">
        <f t="shared" si="132"/>
        <v>41453.076319444444</v>
      </c>
      <c r="T2091" s="15">
        <f t="shared" si="133"/>
        <v>41488.076319444444</v>
      </c>
      <c r="U2091">
        <f>YEAR(Tabla2[[#This Row],[Date created conversion]])</f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 s="9">
        <f t="shared" si="131"/>
        <v>57.52</v>
      </c>
      <c r="Q2092" s="11" t="s">
        <v>8323</v>
      </c>
      <c r="R2092" t="s">
        <v>8327</v>
      </c>
      <c r="S2092" s="15">
        <f t="shared" si="132"/>
        <v>41299.381423611114</v>
      </c>
      <c r="T2092" s="15">
        <f t="shared" si="133"/>
        <v>41329.381423611114</v>
      </c>
      <c r="U2092">
        <f>YEAR(Tabla2[[#This Row],[Date created conversion]])</f>
        <v>2013</v>
      </c>
    </row>
    <row r="2093" spans="1:21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 s="9">
        <f t="shared" si="131"/>
        <v>88.15</v>
      </c>
      <c r="Q2093" s="11" t="s">
        <v>8323</v>
      </c>
      <c r="R2093" t="s">
        <v>8327</v>
      </c>
      <c r="S2093" s="15">
        <f t="shared" si="132"/>
        <v>40555.322662037033</v>
      </c>
      <c r="T2093" s="15">
        <f t="shared" si="133"/>
        <v>40603.833333333336</v>
      </c>
      <c r="U2093">
        <f>YEAR(Tabla2[[#This Row],[Date created conversion]])</f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 s="9">
        <f t="shared" si="131"/>
        <v>110.49</v>
      </c>
      <c r="Q2094" s="11" t="s">
        <v>8323</v>
      </c>
      <c r="R2094" t="s">
        <v>8327</v>
      </c>
      <c r="S2094" s="15">
        <f t="shared" si="132"/>
        <v>40763.707546296297</v>
      </c>
      <c r="T2094" s="15">
        <f t="shared" si="133"/>
        <v>40823.707546296297</v>
      </c>
      <c r="U2094">
        <f>YEAR(Tabla2[[#This Row],[Date created conversion]])</f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 s="9">
        <f t="shared" si="131"/>
        <v>66.83</v>
      </c>
      <c r="Q2095" s="11" t="s">
        <v>8323</v>
      </c>
      <c r="R2095" t="s">
        <v>8327</v>
      </c>
      <c r="S2095" s="15">
        <f t="shared" si="132"/>
        <v>41205.854537037041</v>
      </c>
      <c r="T2095" s="15">
        <f t="shared" si="133"/>
        <v>41265.896203703705</v>
      </c>
      <c r="U2095">
        <f>YEAR(Tabla2[[#This Row],[Date created conversion]])</f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 s="9">
        <f t="shared" si="131"/>
        <v>58.6</v>
      </c>
      <c r="Q2096" s="11" t="s">
        <v>8323</v>
      </c>
      <c r="R2096" t="s">
        <v>8327</v>
      </c>
      <c r="S2096" s="15">
        <f t="shared" si="132"/>
        <v>40939.02002314815</v>
      </c>
      <c r="T2096" s="15">
        <f t="shared" si="133"/>
        <v>40973.125</v>
      </c>
      <c r="U2096">
        <f>YEAR(Tabla2[[#This Row],[Date created conversion]])</f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 s="9">
        <f t="shared" si="131"/>
        <v>113.64</v>
      </c>
      <c r="Q2097" s="11" t="s">
        <v>8323</v>
      </c>
      <c r="R2097" t="s">
        <v>8327</v>
      </c>
      <c r="S2097" s="15">
        <f t="shared" si="132"/>
        <v>40758.733483796292</v>
      </c>
      <c r="T2097" s="15">
        <f t="shared" si="133"/>
        <v>40818.733483796292</v>
      </c>
      <c r="U2097">
        <f>YEAR(Tabla2[[#This Row],[Date created conversion]])</f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 s="9">
        <f t="shared" si="131"/>
        <v>43.57</v>
      </c>
      <c r="Q2098" s="11" t="s">
        <v>8323</v>
      </c>
      <c r="R2098" t="s">
        <v>8327</v>
      </c>
      <c r="S2098" s="15">
        <f t="shared" si="132"/>
        <v>41192.758506944447</v>
      </c>
      <c r="T2098" s="15">
        <f t="shared" si="133"/>
        <v>41208.165972222225</v>
      </c>
      <c r="U2098">
        <f>YEAR(Tabla2[[#This Row],[Date created conversion]])</f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 s="9">
        <f t="shared" si="131"/>
        <v>78.95</v>
      </c>
      <c r="Q2099" s="11" t="s">
        <v>8323</v>
      </c>
      <c r="R2099" t="s">
        <v>8327</v>
      </c>
      <c r="S2099" s="15">
        <f t="shared" si="132"/>
        <v>40818.58489583333</v>
      </c>
      <c r="T2099" s="15">
        <f t="shared" si="133"/>
        <v>40878.626562500001</v>
      </c>
      <c r="U2099">
        <f>YEAR(Tabla2[[#This Row],[Date created conversion]])</f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 s="9">
        <f t="shared" si="131"/>
        <v>188.13</v>
      </c>
      <c r="Q2100" s="11" t="s">
        <v>8323</v>
      </c>
      <c r="R2100" t="s">
        <v>8327</v>
      </c>
      <c r="S2100" s="15">
        <f t="shared" si="132"/>
        <v>40946.11383101852</v>
      </c>
      <c r="T2100" s="15">
        <f t="shared" si="133"/>
        <v>40976.11383101852</v>
      </c>
      <c r="U2100">
        <f>YEAR(Tabla2[[#This Row],[Date created conversion]])</f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 s="9">
        <f t="shared" si="131"/>
        <v>63.03</v>
      </c>
      <c r="Q2101" s="11" t="s">
        <v>8323</v>
      </c>
      <c r="R2101" t="s">
        <v>8327</v>
      </c>
      <c r="S2101" s="15">
        <f t="shared" si="132"/>
        <v>42173.746342592596</v>
      </c>
      <c r="T2101" s="15">
        <f t="shared" si="133"/>
        <v>42187.152777777781</v>
      </c>
      <c r="U2101">
        <f>YEAR(Tabla2[[#This Row],[Date created conversion]])</f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 s="9">
        <f t="shared" si="131"/>
        <v>30.37</v>
      </c>
      <c r="Q2102" s="11" t="s">
        <v>8323</v>
      </c>
      <c r="R2102" t="s">
        <v>8327</v>
      </c>
      <c r="S2102" s="15">
        <f t="shared" si="132"/>
        <v>41074.834965277776</v>
      </c>
      <c r="T2102" s="15">
        <f t="shared" si="133"/>
        <v>41090.165972222225</v>
      </c>
      <c r="U2102">
        <f>YEAR(Tabla2[[#This Row],[Date created conversion]])</f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 s="9">
        <f t="shared" si="131"/>
        <v>51.48</v>
      </c>
      <c r="Q2103" s="11" t="s">
        <v>8323</v>
      </c>
      <c r="R2103" t="s">
        <v>8327</v>
      </c>
      <c r="S2103" s="15">
        <f t="shared" si="132"/>
        <v>40892.149467592593</v>
      </c>
      <c r="T2103" s="15">
        <f t="shared" si="133"/>
        <v>40952.149467592593</v>
      </c>
      <c r="U2103">
        <f>YEAR(Tabla2[[#This Row],[Date created conversion]])</f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 s="9">
        <f t="shared" si="131"/>
        <v>35.79</v>
      </c>
      <c r="Q2104" s="11" t="s">
        <v>8323</v>
      </c>
      <c r="R2104" t="s">
        <v>8327</v>
      </c>
      <c r="S2104" s="15">
        <f t="shared" si="132"/>
        <v>40638.868611111109</v>
      </c>
      <c r="T2104" s="15">
        <f t="shared" si="133"/>
        <v>40668.868611111109</v>
      </c>
      <c r="U2104">
        <f>YEAR(Tabla2[[#This Row],[Date created conversion]])</f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 s="9">
        <f t="shared" si="131"/>
        <v>98.82</v>
      </c>
      <c r="Q2105" s="11" t="s">
        <v>8323</v>
      </c>
      <c r="R2105" t="s">
        <v>8327</v>
      </c>
      <c r="S2105" s="15">
        <f t="shared" si="132"/>
        <v>41192.754942129628</v>
      </c>
      <c r="T2105" s="15">
        <f t="shared" si="133"/>
        <v>41222.7966087963</v>
      </c>
      <c r="U2105">
        <f>YEAR(Tabla2[[#This Row],[Date created conversion]])</f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 s="9">
        <f t="shared" si="131"/>
        <v>28</v>
      </c>
      <c r="Q2106" s="11" t="s">
        <v>8323</v>
      </c>
      <c r="R2106" t="s">
        <v>8327</v>
      </c>
      <c r="S2106" s="15">
        <f t="shared" si="132"/>
        <v>41394.074467592596</v>
      </c>
      <c r="T2106" s="15">
        <f t="shared" si="133"/>
        <v>41425</v>
      </c>
      <c r="U2106">
        <f>YEAR(Tabla2[[#This Row],[Date created conversion]])</f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 s="9">
        <f t="shared" si="131"/>
        <v>51.31</v>
      </c>
      <c r="Q2107" s="11" t="s">
        <v>8323</v>
      </c>
      <c r="R2107" t="s">
        <v>8327</v>
      </c>
      <c r="S2107" s="15">
        <f t="shared" si="132"/>
        <v>41951.788807870369</v>
      </c>
      <c r="T2107" s="15">
        <f t="shared" si="133"/>
        <v>41964.166666666672</v>
      </c>
      <c r="U2107">
        <f>YEAR(Tabla2[[#This Row],[Date created conversion]])</f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 s="9">
        <f t="shared" si="131"/>
        <v>53.52</v>
      </c>
      <c r="Q2108" s="11" t="s">
        <v>8323</v>
      </c>
      <c r="R2108" t="s">
        <v>8327</v>
      </c>
      <c r="S2108" s="15">
        <f t="shared" si="132"/>
        <v>41270.21497685185</v>
      </c>
      <c r="T2108" s="15">
        <f t="shared" si="133"/>
        <v>41300.21497685185</v>
      </c>
      <c r="U2108">
        <f>YEAR(Tabla2[[#This Row],[Date created conversion]])</f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 s="9">
        <f t="shared" si="131"/>
        <v>37.15</v>
      </c>
      <c r="Q2109" s="11" t="s">
        <v>8323</v>
      </c>
      <c r="R2109" t="s">
        <v>8327</v>
      </c>
      <c r="S2109" s="15">
        <f t="shared" si="132"/>
        <v>41934.71056712963</v>
      </c>
      <c r="T2109" s="15">
        <f t="shared" si="133"/>
        <v>41955.752233796295</v>
      </c>
      <c r="U2109">
        <f>YEAR(Tabla2[[#This Row],[Date created conversion]])</f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 s="9">
        <f t="shared" si="131"/>
        <v>89.9</v>
      </c>
      <c r="Q2110" s="11" t="s">
        <v>8323</v>
      </c>
      <c r="R2110" t="s">
        <v>8327</v>
      </c>
      <c r="S2110" s="15">
        <f t="shared" si="132"/>
        <v>41135.175694444442</v>
      </c>
      <c r="T2110" s="15">
        <f t="shared" si="133"/>
        <v>41162.163194444445</v>
      </c>
      <c r="U2110">
        <f>YEAR(Tabla2[[#This Row],[Date created conversion]])</f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 s="9">
        <f t="shared" si="131"/>
        <v>106.53</v>
      </c>
      <c r="Q2111" s="11" t="s">
        <v>8323</v>
      </c>
      <c r="R2111" t="s">
        <v>8327</v>
      </c>
      <c r="S2111" s="15">
        <f t="shared" si="132"/>
        <v>42160.708530092597</v>
      </c>
      <c r="T2111" s="15">
        <f t="shared" si="133"/>
        <v>42190.708530092597</v>
      </c>
      <c r="U2111">
        <f>YEAR(Tabla2[[#This Row],[Date created conversion]])</f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 s="9">
        <f t="shared" si="131"/>
        <v>52.82</v>
      </c>
      <c r="Q2112" s="11" t="s">
        <v>8323</v>
      </c>
      <c r="R2112" t="s">
        <v>8327</v>
      </c>
      <c r="S2112" s="15">
        <f t="shared" si="132"/>
        <v>41759.670937499999</v>
      </c>
      <c r="T2112" s="15">
        <f t="shared" si="133"/>
        <v>41787.207638888889</v>
      </c>
      <c r="U2112">
        <f>YEAR(Tabla2[[#This Row],[Date created conversion]])</f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 s="9">
        <f t="shared" si="131"/>
        <v>54.62</v>
      </c>
      <c r="Q2113" s="11" t="s">
        <v>8323</v>
      </c>
      <c r="R2113" t="s">
        <v>8327</v>
      </c>
      <c r="S2113" s="15">
        <f t="shared" si="132"/>
        <v>40703.197048611109</v>
      </c>
      <c r="T2113" s="15">
        <f t="shared" si="133"/>
        <v>40770.041666666664</v>
      </c>
      <c r="U2113">
        <f>YEAR(Tabla2[[#This Row],[Date created conversion]])</f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 s="9">
        <f t="shared" si="131"/>
        <v>27.27</v>
      </c>
      <c r="Q2114" s="11" t="s">
        <v>8323</v>
      </c>
      <c r="R2114" t="s">
        <v>8327</v>
      </c>
      <c r="S2114" s="15">
        <f t="shared" si="132"/>
        <v>41365.928159722222</v>
      </c>
      <c r="T2114" s="15">
        <f t="shared" si="133"/>
        <v>41379.928159722222</v>
      </c>
      <c r="U2114">
        <f>YEAR(Tabla2[[#This Row],[Date created conversion]])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 s="9">
        <f t="shared" ref="P2115:P2178" si="135">IFERROR(ROUND(E2115/L2115,2),0)</f>
        <v>68.599999999999994</v>
      </c>
      <c r="Q2115" s="11" t="s">
        <v>8323</v>
      </c>
      <c r="R2115" t="s">
        <v>8327</v>
      </c>
      <c r="S2115" s="15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  <c r="U2115">
        <f>YEAR(Tabla2[[#This Row],[Date created conversion]])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 s="9">
        <f t="shared" si="135"/>
        <v>35.61</v>
      </c>
      <c r="Q2116" s="11" t="s">
        <v>8323</v>
      </c>
      <c r="R2116" t="s">
        <v>8327</v>
      </c>
      <c r="S2116" s="15">
        <f t="shared" si="136"/>
        <v>40458.815625000003</v>
      </c>
      <c r="T2116" s="15">
        <f t="shared" si="137"/>
        <v>40521.207638888889</v>
      </c>
      <c r="U2116">
        <f>YEAR(Tabla2[[#This Row],[Date created conversion]])</f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 s="9">
        <f t="shared" si="135"/>
        <v>94.03</v>
      </c>
      <c r="Q2117" s="11" t="s">
        <v>8323</v>
      </c>
      <c r="R2117" t="s">
        <v>8327</v>
      </c>
      <c r="S2117" s="15">
        <f t="shared" si="136"/>
        <v>40564.081030092595</v>
      </c>
      <c r="T2117" s="15">
        <f t="shared" si="137"/>
        <v>40594.081030092595</v>
      </c>
      <c r="U2117">
        <f>YEAR(Tabla2[[#This Row],[Date created conversion]])</f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 s="9">
        <f t="shared" si="135"/>
        <v>526.46</v>
      </c>
      <c r="Q2118" s="11" t="s">
        <v>8323</v>
      </c>
      <c r="R2118" t="s">
        <v>8327</v>
      </c>
      <c r="S2118" s="15">
        <f t="shared" si="136"/>
        <v>41136.777812500004</v>
      </c>
      <c r="T2118" s="15">
        <f t="shared" si="137"/>
        <v>41184.777812500004</v>
      </c>
      <c r="U2118">
        <f>YEAR(Tabla2[[#This Row],[Date created conversion]])</f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 s="9">
        <f t="shared" si="135"/>
        <v>50.66</v>
      </c>
      <c r="Q2119" s="11" t="s">
        <v>8323</v>
      </c>
      <c r="R2119" t="s">
        <v>8327</v>
      </c>
      <c r="S2119" s="15">
        <f t="shared" si="136"/>
        <v>42290.059594907405</v>
      </c>
      <c r="T2119" s="15">
        <f t="shared" si="137"/>
        <v>42304.207638888889</v>
      </c>
      <c r="U2119">
        <f>YEAR(Tabla2[[#This Row],[Date created conversion]])</f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 s="9">
        <f t="shared" si="135"/>
        <v>79.180000000000007</v>
      </c>
      <c r="Q2120" s="11" t="s">
        <v>8323</v>
      </c>
      <c r="R2120" t="s">
        <v>8327</v>
      </c>
      <c r="S2120" s="15">
        <f t="shared" si="136"/>
        <v>40718.839537037034</v>
      </c>
      <c r="T2120" s="15">
        <f t="shared" si="137"/>
        <v>40748.839537037034</v>
      </c>
      <c r="U2120">
        <f>YEAR(Tabla2[[#This Row],[Date created conversion]])</f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 s="9">
        <f t="shared" si="135"/>
        <v>91.59</v>
      </c>
      <c r="Q2121" s="11" t="s">
        <v>8323</v>
      </c>
      <c r="R2121" t="s">
        <v>8327</v>
      </c>
      <c r="S2121" s="15">
        <f t="shared" si="136"/>
        <v>41107.130150462966</v>
      </c>
      <c r="T2121" s="15">
        <f t="shared" si="137"/>
        <v>41137.130150462966</v>
      </c>
      <c r="U2121">
        <f>YEAR(Tabla2[[#This Row],[Date created conversion]])</f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 s="9">
        <f t="shared" si="135"/>
        <v>116.96</v>
      </c>
      <c r="Q2122" s="11" t="s">
        <v>8323</v>
      </c>
      <c r="R2122" t="s">
        <v>8327</v>
      </c>
      <c r="S2122" s="15">
        <f t="shared" si="136"/>
        <v>41591.964537037034</v>
      </c>
      <c r="T2122" s="15">
        <f t="shared" si="137"/>
        <v>41640.964537037034</v>
      </c>
      <c r="U2122">
        <f>YEAR(Tabla2[[#This Row],[Date created conversion]])</f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 s="9">
        <f t="shared" si="135"/>
        <v>28.4</v>
      </c>
      <c r="Q2123" s="11" t="s">
        <v>8331</v>
      </c>
      <c r="R2123" t="s">
        <v>8332</v>
      </c>
      <c r="S2123" s="15">
        <f t="shared" si="136"/>
        <v>42716.7424537037</v>
      </c>
      <c r="T2123" s="15">
        <f t="shared" si="137"/>
        <v>42746.7424537037</v>
      </c>
      <c r="U2123">
        <f>YEAR(Tabla2[[#This Row],[Date created conversion]])</f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 s="9">
        <f t="shared" si="135"/>
        <v>103.33</v>
      </c>
      <c r="Q2124" s="11" t="s">
        <v>8331</v>
      </c>
      <c r="R2124" t="s">
        <v>8332</v>
      </c>
      <c r="S2124" s="15">
        <f t="shared" si="136"/>
        <v>42712.300567129627</v>
      </c>
      <c r="T2124" s="15">
        <f t="shared" si="137"/>
        <v>42742.300567129627</v>
      </c>
      <c r="U2124">
        <f>YEAR(Tabla2[[#This Row],[Date created conversion]])</f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 s="9">
        <f t="shared" si="135"/>
        <v>10</v>
      </c>
      <c r="Q2125" s="11" t="s">
        <v>8331</v>
      </c>
      <c r="R2125" t="s">
        <v>8332</v>
      </c>
      <c r="S2125" s="15">
        <f t="shared" si="136"/>
        <v>40198.424849537041</v>
      </c>
      <c r="T2125" s="15">
        <f t="shared" si="137"/>
        <v>40252.290972222225</v>
      </c>
      <c r="U2125">
        <f>YEAR(Tabla2[[#This Row],[Date created conversion]])</f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 s="9">
        <f t="shared" si="135"/>
        <v>23</v>
      </c>
      <c r="Q2126" s="11" t="s">
        <v>8331</v>
      </c>
      <c r="R2126" t="s">
        <v>8332</v>
      </c>
      <c r="S2126" s="15">
        <f t="shared" si="136"/>
        <v>40464.028182870366</v>
      </c>
      <c r="T2126" s="15">
        <f t="shared" si="137"/>
        <v>40512.208333333336</v>
      </c>
      <c r="U2126">
        <f>YEAR(Tabla2[[#This Row],[Date created conversion]])</f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 s="9">
        <f t="shared" si="135"/>
        <v>31.56</v>
      </c>
      <c r="Q2127" s="11" t="s">
        <v>8331</v>
      </c>
      <c r="R2127" t="s">
        <v>8332</v>
      </c>
      <c r="S2127" s="15">
        <f t="shared" si="136"/>
        <v>42191.023530092592</v>
      </c>
      <c r="T2127" s="15">
        <f t="shared" si="137"/>
        <v>42221.023530092592</v>
      </c>
      <c r="U2127">
        <f>YEAR(Tabla2[[#This Row],[Date created conversion]])</f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 s="9">
        <f t="shared" si="135"/>
        <v>5</v>
      </c>
      <c r="Q2128" s="11" t="s">
        <v>8331</v>
      </c>
      <c r="R2128" t="s">
        <v>8332</v>
      </c>
      <c r="S2128" s="15">
        <f t="shared" si="136"/>
        <v>41951.973229166666</v>
      </c>
      <c r="T2128" s="15">
        <f t="shared" si="137"/>
        <v>41981.973229166666</v>
      </c>
      <c r="U2128">
        <f>YEAR(Tabla2[[#This Row],[Date created conversion]])</f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 s="9">
        <f t="shared" si="135"/>
        <v>34.22</v>
      </c>
      <c r="Q2129" s="11" t="s">
        <v>8331</v>
      </c>
      <c r="R2129" t="s">
        <v>8332</v>
      </c>
      <c r="S2129" s="15">
        <f t="shared" si="136"/>
        <v>42045.50535879629</v>
      </c>
      <c r="T2129" s="15">
        <f t="shared" si="137"/>
        <v>42075.463692129633</v>
      </c>
      <c r="U2129">
        <f>YEAR(Tabla2[[#This Row],[Date created conversion]])</f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 s="9">
        <f t="shared" si="135"/>
        <v>25</v>
      </c>
      <c r="Q2130" s="11" t="s">
        <v>8331</v>
      </c>
      <c r="R2130" t="s">
        <v>8332</v>
      </c>
      <c r="S2130" s="15">
        <f t="shared" si="136"/>
        <v>41843.772789351853</v>
      </c>
      <c r="T2130" s="15">
        <f t="shared" si="137"/>
        <v>41903.772789351853</v>
      </c>
      <c r="U2130">
        <f>YEAR(Tabla2[[#This Row],[Date created conversion]])</f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 s="9">
        <f t="shared" si="135"/>
        <v>19.670000000000002</v>
      </c>
      <c r="Q2131" s="11" t="s">
        <v>8331</v>
      </c>
      <c r="R2131" t="s">
        <v>8332</v>
      </c>
      <c r="S2131" s="15">
        <f t="shared" si="136"/>
        <v>42409.024305555555</v>
      </c>
      <c r="T2131" s="15">
        <f t="shared" si="137"/>
        <v>42439.024305555555</v>
      </c>
      <c r="U2131">
        <f>YEAR(Tabla2[[#This Row],[Date created conversion]])</f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 s="9">
        <f t="shared" si="135"/>
        <v>21.25</v>
      </c>
      <c r="Q2132" s="11" t="s">
        <v>8331</v>
      </c>
      <c r="R2132" t="s">
        <v>8332</v>
      </c>
      <c r="S2132" s="15">
        <f t="shared" si="136"/>
        <v>41832.086377314816</v>
      </c>
      <c r="T2132" s="15">
        <f t="shared" si="137"/>
        <v>41867.086377314816</v>
      </c>
      <c r="U2132">
        <f>YEAR(Tabla2[[#This Row],[Date created conversion]])</f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 s="9">
        <f t="shared" si="135"/>
        <v>8.33</v>
      </c>
      <c r="Q2133" s="11" t="s">
        <v>8331</v>
      </c>
      <c r="R2133" t="s">
        <v>8332</v>
      </c>
      <c r="S2133" s="15">
        <f t="shared" si="136"/>
        <v>42167.207071759258</v>
      </c>
      <c r="T2133" s="15">
        <f t="shared" si="137"/>
        <v>42197.207071759258</v>
      </c>
      <c r="U2133">
        <f>YEAR(Tabla2[[#This Row],[Date created conversion]])</f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 s="9">
        <f t="shared" si="135"/>
        <v>21.34</v>
      </c>
      <c r="Q2134" s="11" t="s">
        <v>8331</v>
      </c>
      <c r="R2134" t="s">
        <v>8332</v>
      </c>
      <c r="S2134" s="15">
        <f t="shared" si="136"/>
        <v>41643.487175925926</v>
      </c>
      <c r="T2134" s="15">
        <f t="shared" si="137"/>
        <v>41673.487175925926</v>
      </c>
      <c r="U2134">
        <f>YEAR(Tabla2[[#This Row],[Date created conversion]])</f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 s="9">
        <f t="shared" si="135"/>
        <v>5.33</v>
      </c>
      <c r="Q2135" s="11" t="s">
        <v>8331</v>
      </c>
      <c r="R2135" t="s">
        <v>8332</v>
      </c>
      <c r="S2135" s="15">
        <f t="shared" si="136"/>
        <v>40619.097210648149</v>
      </c>
      <c r="T2135" s="15">
        <f t="shared" si="137"/>
        <v>40657.290972222225</v>
      </c>
      <c r="U2135">
        <f>YEAR(Tabla2[[#This Row],[Date created conversion]])</f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 s="9">
        <f t="shared" si="135"/>
        <v>34.67</v>
      </c>
      <c r="Q2136" s="11" t="s">
        <v>8331</v>
      </c>
      <c r="R2136" t="s">
        <v>8332</v>
      </c>
      <c r="S2136" s="15">
        <f t="shared" si="136"/>
        <v>41361.886469907404</v>
      </c>
      <c r="T2136" s="15">
        <f t="shared" si="137"/>
        <v>41391.886469907404</v>
      </c>
      <c r="U2136">
        <f>YEAR(Tabla2[[#This Row],[Date created conversion]])</f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 s="9">
        <f t="shared" si="135"/>
        <v>21.73</v>
      </c>
      <c r="Q2137" s="11" t="s">
        <v>8331</v>
      </c>
      <c r="R2137" t="s">
        <v>8332</v>
      </c>
      <c r="S2137" s="15">
        <f t="shared" si="136"/>
        <v>41156.963344907403</v>
      </c>
      <c r="T2137" s="15">
        <f t="shared" si="137"/>
        <v>41186.963344907403</v>
      </c>
      <c r="U2137">
        <f>YEAR(Tabla2[[#This Row],[Date created conversion]])</f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 s="9">
        <f t="shared" si="135"/>
        <v>11.92</v>
      </c>
      <c r="Q2138" s="11" t="s">
        <v>8331</v>
      </c>
      <c r="R2138" t="s">
        <v>8332</v>
      </c>
      <c r="S2138" s="15">
        <f t="shared" si="136"/>
        <v>41536.509097222224</v>
      </c>
      <c r="T2138" s="15">
        <f t="shared" si="137"/>
        <v>41566.509097222224</v>
      </c>
      <c r="U2138">
        <f>YEAR(Tabla2[[#This Row],[Date created conversion]])</f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 s="9">
        <f t="shared" si="135"/>
        <v>26.6</v>
      </c>
      <c r="Q2139" s="11" t="s">
        <v>8331</v>
      </c>
      <c r="R2139" t="s">
        <v>8332</v>
      </c>
      <c r="S2139" s="15">
        <f t="shared" si="136"/>
        <v>41948.771168981482</v>
      </c>
      <c r="T2139" s="15">
        <f t="shared" si="137"/>
        <v>41978.771168981482</v>
      </c>
      <c r="U2139">
        <f>YEAR(Tabla2[[#This Row],[Date created conversion]])</f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 s="9">
        <f t="shared" si="135"/>
        <v>10.67</v>
      </c>
      <c r="Q2140" s="11" t="s">
        <v>8331</v>
      </c>
      <c r="R2140" t="s">
        <v>8332</v>
      </c>
      <c r="S2140" s="15">
        <f t="shared" si="136"/>
        <v>41557.013182870374</v>
      </c>
      <c r="T2140" s="15">
        <f t="shared" si="137"/>
        <v>41587.054849537039</v>
      </c>
      <c r="U2140">
        <f>YEAR(Tabla2[[#This Row],[Date created conversion]])</f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 s="9">
        <f t="shared" si="135"/>
        <v>29.04</v>
      </c>
      <c r="Q2141" s="11" t="s">
        <v>8331</v>
      </c>
      <c r="R2141" t="s">
        <v>8332</v>
      </c>
      <c r="S2141" s="15">
        <f t="shared" si="136"/>
        <v>42647.750092592592</v>
      </c>
      <c r="T2141" s="15">
        <f t="shared" si="137"/>
        <v>42677.750092592592</v>
      </c>
      <c r="U2141">
        <f>YEAR(Tabla2[[#This Row],[Date created conversion]])</f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 s="9">
        <f t="shared" si="135"/>
        <v>50.91</v>
      </c>
      <c r="Q2142" s="11" t="s">
        <v>8331</v>
      </c>
      <c r="R2142" t="s">
        <v>8332</v>
      </c>
      <c r="S2142" s="15">
        <f t="shared" si="136"/>
        <v>41255.833611111113</v>
      </c>
      <c r="T2142" s="15">
        <f t="shared" si="137"/>
        <v>41285.833611111113</v>
      </c>
      <c r="U2142">
        <f>YEAR(Tabla2[[#This Row],[Date created conversion]])</f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 s="9">
        <f t="shared" si="135"/>
        <v>0</v>
      </c>
      <c r="Q2143" s="11" t="s">
        <v>8331</v>
      </c>
      <c r="R2143" t="s">
        <v>8332</v>
      </c>
      <c r="S2143" s="15">
        <f t="shared" si="136"/>
        <v>41927.235636574071</v>
      </c>
      <c r="T2143" s="15">
        <f t="shared" si="137"/>
        <v>41957.277303240742</v>
      </c>
      <c r="U2143">
        <f>YEAR(Tabla2[[#This Row],[Date created conversion]])</f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 s="9">
        <f t="shared" si="135"/>
        <v>50.08</v>
      </c>
      <c r="Q2144" s="11" t="s">
        <v>8331</v>
      </c>
      <c r="R2144" t="s">
        <v>8332</v>
      </c>
      <c r="S2144" s="15">
        <f t="shared" si="136"/>
        <v>42340.701504629629</v>
      </c>
      <c r="T2144" s="15">
        <f t="shared" si="137"/>
        <v>42368.701504629629</v>
      </c>
      <c r="U2144">
        <f>YEAR(Tabla2[[#This Row],[Date created conversion]])</f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 s="9">
        <f t="shared" si="135"/>
        <v>45</v>
      </c>
      <c r="Q2145" s="11" t="s">
        <v>8331</v>
      </c>
      <c r="R2145" t="s">
        <v>8332</v>
      </c>
      <c r="S2145" s="15">
        <f t="shared" si="136"/>
        <v>40332.886712962965</v>
      </c>
      <c r="T2145" s="15">
        <f t="shared" si="137"/>
        <v>40380.791666666664</v>
      </c>
      <c r="U2145">
        <f>YEAR(Tabla2[[#This Row],[Date created conversion]])</f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 s="9">
        <f t="shared" si="135"/>
        <v>25.29</v>
      </c>
      <c r="Q2146" s="11" t="s">
        <v>8331</v>
      </c>
      <c r="R2146" t="s">
        <v>8332</v>
      </c>
      <c r="S2146" s="15">
        <f t="shared" si="136"/>
        <v>41499.546759259261</v>
      </c>
      <c r="T2146" s="15">
        <f t="shared" si="137"/>
        <v>41531.546759259261</v>
      </c>
      <c r="U2146">
        <f>YEAR(Tabla2[[#This Row],[Date created conversion]])</f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 s="9">
        <f t="shared" si="135"/>
        <v>51.29</v>
      </c>
      <c r="Q2147" s="11" t="s">
        <v>8331</v>
      </c>
      <c r="R2147" t="s">
        <v>8332</v>
      </c>
      <c r="S2147" s="15">
        <f t="shared" si="136"/>
        <v>41575.237430555557</v>
      </c>
      <c r="T2147" s="15">
        <f t="shared" si="137"/>
        <v>41605.279097222221</v>
      </c>
      <c r="U2147">
        <f>YEAR(Tabla2[[#This Row],[Date created conversion]])</f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 s="9">
        <f t="shared" si="135"/>
        <v>1</v>
      </c>
      <c r="Q2148" s="11" t="s">
        <v>8331</v>
      </c>
      <c r="R2148" t="s">
        <v>8332</v>
      </c>
      <c r="S2148" s="15">
        <f t="shared" si="136"/>
        <v>42397.679513888885</v>
      </c>
      <c r="T2148" s="15">
        <f t="shared" si="137"/>
        <v>42411.679513888885</v>
      </c>
      <c r="U2148">
        <f>YEAR(Tabla2[[#This Row],[Date created conversion]])</f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 s="9">
        <f t="shared" si="135"/>
        <v>49.38</v>
      </c>
      <c r="Q2149" s="11" t="s">
        <v>8331</v>
      </c>
      <c r="R2149" t="s">
        <v>8332</v>
      </c>
      <c r="S2149" s="15">
        <f t="shared" si="136"/>
        <v>41927.295694444445</v>
      </c>
      <c r="T2149" s="15">
        <f t="shared" si="137"/>
        <v>41959.337361111116</v>
      </c>
      <c r="U2149">
        <f>YEAR(Tabla2[[#This Row],[Date created conversion]])</f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 s="9">
        <f t="shared" si="135"/>
        <v>1</v>
      </c>
      <c r="Q2150" s="11" t="s">
        <v>8331</v>
      </c>
      <c r="R2150" t="s">
        <v>8332</v>
      </c>
      <c r="S2150" s="15">
        <f t="shared" si="136"/>
        <v>42066.733587962968</v>
      </c>
      <c r="T2150" s="15">
        <f t="shared" si="137"/>
        <v>42096.691921296297</v>
      </c>
      <c r="U2150">
        <f>YEAR(Tabla2[[#This Row],[Date created conversion]])</f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 s="9">
        <f t="shared" si="135"/>
        <v>0</v>
      </c>
      <c r="Q2151" s="11" t="s">
        <v>8331</v>
      </c>
      <c r="R2151" t="s">
        <v>8332</v>
      </c>
      <c r="S2151" s="15">
        <f t="shared" si="136"/>
        <v>40355.024953703702</v>
      </c>
      <c r="T2151" s="15">
        <f t="shared" si="137"/>
        <v>40390</v>
      </c>
      <c r="U2151">
        <f>YEAR(Tabla2[[#This Row],[Date created conversion]])</f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 s="9">
        <f t="shared" si="135"/>
        <v>101.25</v>
      </c>
      <c r="Q2152" s="11" t="s">
        <v>8331</v>
      </c>
      <c r="R2152" t="s">
        <v>8332</v>
      </c>
      <c r="S2152" s="15">
        <f t="shared" si="136"/>
        <v>42534.284710648149</v>
      </c>
      <c r="T2152" s="15">
        <f t="shared" si="137"/>
        <v>42564.284710648149</v>
      </c>
      <c r="U2152">
        <f>YEAR(Tabla2[[#This Row],[Date created conversion]])</f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 s="9">
        <f t="shared" si="135"/>
        <v>19.670000000000002</v>
      </c>
      <c r="Q2153" s="11" t="s">
        <v>8331</v>
      </c>
      <c r="R2153" t="s">
        <v>8332</v>
      </c>
      <c r="S2153" s="15">
        <f t="shared" si="136"/>
        <v>42520.847384259265</v>
      </c>
      <c r="T2153" s="15">
        <f t="shared" si="137"/>
        <v>42550.847384259265</v>
      </c>
      <c r="U2153">
        <f>YEAR(Tabla2[[#This Row],[Date created conversion]])</f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 s="9">
        <f t="shared" si="135"/>
        <v>12.5</v>
      </c>
      <c r="Q2154" s="11" t="s">
        <v>8331</v>
      </c>
      <c r="R2154" t="s">
        <v>8332</v>
      </c>
      <c r="S2154" s="15">
        <f t="shared" si="136"/>
        <v>41683.832280092596</v>
      </c>
      <c r="T2154" s="15">
        <f t="shared" si="137"/>
        <v>41713.790613425925</v>
      </c>
      <c r="U2154">
        <f>YEAR(Tabla2[[#This Row],[Date created conversion]])</f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 s="9">
        <f t="shared" si="135"/>
        <v>8.5</v>
      </c>
      <c r="Q2155" s="11" t="s">
        <v>8331</v>
      </c>
      <c r="R2155" t="s">
        <v>8332</v>
      </c>
      <c r="S2155" s="15">
        <f t="shared" si="136"/>
        <v>41974.911087962959</v>
      </c>
      <c r="T2155" s="15">
        <f t="shared" si="137"/>
        <v>42014.332638888889</v>
      </c>
      <c r="U2155">
        <f>YEAR(Tabla2[[#This Row],[Date created conversion]])</f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 s="9">
        <f t="shared" si="135"/>
        <v>1</v>
      </c>
      <c r="Q2156" s="11" t="s">
        <v>8331</v>
      </c>
      <c r="R2156" t="s">
        <v>8332</v>
      </c>
      <c r="S2156" s="15">
        <f t="shared" si="136"/>
        <v>41647.632256944446</v>
      </c>
      <c r="T2156" s="15">
        <f t="shared" si="137"/>
        <v>41667.632256944446</v>
      </c>
      <c r="U2156">
        <f>YEAR(Tabla2[[#This Row],[Date created conversion]])</f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 s="9">
        <f t="shared" si="135"/>
        <v>23</v>
      </c>
      <c r="Q2157" s="11" t="s">
        <v>8331</v>
      </c>
      <c r="R2157" t="s">
        <v>8332</v>
      </c>
      <c r="S2157" s="15">
        <f t="shared" si="136"/>
        <v>42430.747511574074</v>
      </c>
      <c r="T2157" s="15">
        <f t="shared" si="137"/>
        <v>42460.70584490741</v>
      </c>
      <c r="U2157">
        <f>YEAR(Tabla2[[#This Row],[Date created conversion]])</f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 s="9">
        <f t="shared" si="135"/>
        <v>17.989999999999998</v>
      </c>
      <c r="Q2158" s="11" t="s">
        <v>8331</v>
      </c>
      <c r="R2158" t="s">
        <v>8332</v>
      </c>
      <c r="S2158" s="15">
        <f t="shared" si="136"/>
        <v>41488.85423611111</v>
      </c>
      <c r="T2158" s="15">
        <f t="shared" si="137"/>
        <v>41533.85423611111</v>
      </c>
      <c r="U2158">
        <f>YEAR(Tabla2[[#This Row],[Date created conversion]])</f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 s="9">
        <f t="shared" si="135"/>
        <v>370.95</v>
      </c>
      <c r="Q2159" s="11" t="s">
        <v>8331</v>
      </c>
      <c r="R2159" t="s">
        <v>8332</v>
      </c>
      <c r="S2159" s="15">
        <f t="shared" si="136"/>
        <v>42694.98128472222</v>
      </c>
      <c r="T2159" s="15">
        <f t="shared" si="137"/>
        <v>42727.332638888889</v>
      </c>
      <c r="U2159">
        <f>YEAR(Tabla2[[#This Row],[Date created conversion]])</f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 s="9">
        <f t="shared" si="135"/>
        <v>63.57</v>
      </c>
      <c r="Q2160" s="11" t="s">
        <v>8331</v>
      </c>
      <c r="R2160" t="s">
        <v>8332</v>
      </c>
      <c r="S2160" s="15">
        <f t="shared" si="136"/>
        <v>41264.853865740741</v>
      </c>
      <c r="T2160" s="15">
        <f t="shared" si="137"/>
        <v>41309.853865740741</v>
      </c>
      <c r="U2160">
        <f>YEAR(Tabla2[[#This Row],[Date created conversion]])</f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 s="9">
        <f t="shared" si="135"/>
        <v>13</v>
      </c>
      <c r="Q2161" s="11" t="s">
        <v>8331</v>
      </c>
      <c r="R2161" t="s">
        <v>8332</v>
      </c>
      <c r="S2161" s="15">
        <f t="shared" si="136"/>
        <v>40710.731180555551</v>
      </c>
      <c r="T2161" s="15">
        <f t="shared" si="137"/>
        <v>40740.731180555551</v>
      </c>
      <c r="U2161">
        <f>YEAR(Tabla2[[#This Row],[Date created conversion]])</f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 s="9">
        <f t="shared" si="135"/>
        <v>5.31</v>
      </c>
      <c r="Q2162" s="11" t="s">
        <v>8331</v>
      </c>
      <c r="R2162" t="s">
        <v>8332</v>
      </c>
      <c r="S2162" s="15">
        <f t="shared" si="136"/>
        <v>41018.711863425924</v>
      </c>
      <c r="T2162" s="15">
        <f t="shared" si="137"/>
        <v>41048.711863425924</v>
      </c>
      <c r="U2162">
        <f>YEAR(Tabla2[[#This Row],[Date created conversion]])</f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 s="9">
        <f t="shared" si="135"/>
        <v>35.619999999999997</v>
      </c>
      <c r="Q2163" s="11" t="s">
        <v>8323</v>
      </c>
      <c r="R2163" t="s">
        <v>8324</v>
      </c>
      <c r="S2163" s="15">
        <f t="shared" si="136"/>
        <v>42240.852534722217</v>
      </c>
      <c r="T2163" s="15">
        <f t="shared" si="137"/>
        <v>42270.852534722217</v>
      </c>
      <c r="U2163">
        <f>YEAR(Tabla2[[#This Row],[Date created conversion]])</f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 s="9">
        <f t="shared" si="135"/>
        <v>87.1</v>
      </c>
      <c r="Q2164" s="11" t="s">
        <v>8323</v>
      </c>
      <c r="R2164" t="s">
        <v>8324</v>
      </c>
      <c r="S2164" s="15">
        <f t="shared" si="136"/>
        <v>41813.766099537039</v>
      </c>
      <c r="T2164" s="15">
        <f t="shared" si="137"/>
        <v>41844.766099537039</v>
      </c>
      <c r="U2164">
        <f>YEAR(Tabla2[[#This Row],[Date created conversion]])</f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 s="9">
        <f t="shared" si="135"/>
        <v>75.11</v>
      </c>
      <c r="Q2165" s="11" t="s">
        <v>8323</v>
      </c>
      <c r="R2165" t="s">
        <v>8324</v>
      </c>
      <c r="S2165" s="15">
        <f t="shared" si="136"/>
        <v>42111.899537037039</v>
      </c>
      <c r="T2165" s="15">
        <f t="shared" si="137"/>
        <v>42163.159722222219</v>
      </c>
      <c r="U2165">
        <f>YEAR(Tabla2[[#This Row],[Date created conversion]])</f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 s="9">
        <f t="shared" si="135"/>
        <v>68.010000000000005</v>
      </c>
      <c r="Q2166" s="11" t="s">
        <v>8323</v>
      </c>
      <c r="R2166" t="s">
        <v>8324</v>
      </c>
      <c r="S2166" s="15">
        <f t="shared" si="136"/>
        <v>42515.71775462963</v>
      </c>
      <c r="T2166" s="15">
        <f t="shared" si="137"/>
        <v>42546.165972222225</v>
      </c>
      <c r="U2166">
        <f>YEAR(Tabla2[[#This Row],[Date created conversion]])</f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 s="9">
        <f t="shared" si="135"/>
        <v>29.62</v>
      </c>
      <c r="Q2167" s="11" t="s">
        <v>8323</v>
      </c>
      <c r="R2167" t="s">
        <v>8324</v>
      </c>
      <c r="S2167" s="15">
        <f t="shared" si="136"/>
        <v>42438.667071759264</v>
      </c>
      <c r="T2167" s="15">
        <f t="shared" si="137"/>
        <v>42468.625405092593</v>
      </c>
      <c r="U2167">
        <f>YEAR(Tabla2[[#This Row],[Date created conversion]])</f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 s="9">
        <f t="shared" si="135"/>
        <v>91.63</v>
      </c>
      <c r="Q2168" s="11" t="s">
        <v>8323</v>
      </c>
      <c r="R2168" t="s">
        <v>8324</v>
      </c>
      <c r="S2168" s="15">
        <f t="shared" si="136"/>
        <v>41933.838171296295</v>
      </c>
      <c r="T2168" s="15">
        <f t="shared" si="137"/>
        <v>41978.879837962959</v>
      </c>
      <c r="U2168">
        <f>YEAR(Tabla2[[#This Row],[Date created conversion]])</f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 s="9">
        <f t="shared" si="135"/>
        <v>22.5</v>
      </c>
      <c r="Q2169" s="11" t="s">
        <v>8323</v>
      </c>
      <c r="R2169" t="s">
        <v>8324</v>
      </c>
      <c r="S2169" s="15">
        <f t="shared" si="136"/>
        <v>41153.066400462965</v>
      </c>
      <c r="T2169" s="15">
        <f t="shared" si="137"/>
        <v>41167.066400462965</v>
      </c>
      <c r="U2169">
        <f>YEAR(Tabla2[[#This Row],[Date created conversion]])</f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 s="9">
        <f t="shared" si="135"/>
        <v>64.37</v>
      </c>
      <c r="Q2170" s="11" t="s">
        <v>8323</v>
      </c>
      <c r="R2170" t="s">
        <v>8324</v>
      </c>
      <c r="S2170" s="15">
        <f t="shared" si="136"/>
        <v>42745.600243055553</v>
      </c>
      <c r="T2170" s="15">
        <f t="shared" si="137"/>
        <v>42776.208333333328</v>
      </c>
      <c r="U2170">
        <f>YEAR(Tabla2[[#This Row],[Date created conversion]])</f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 s="9">
        <f t="shared" si="135"/>
        <v>21.86</v>
      </c>
      <c r="Q2171" s="11" t="s">
        <v>8323</v>
      </c>
      <c r="R2171" t="s">
        <v>8324</v>
      </c>
      <c r="S2171" s="15">
        <f t="shared" si="136"/>
        <v>42793.700821759259</v>
      </c>
      <c r="T2171" s="15">
        <f t="shared" si="137"/>
        <v>42796.700821759259</v>
      </c>
      <c r="U2171">
        <f>YEAR(Tabla2[[#This Row],[Date created conversion]])</f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 s="9">
        <f t="shared" si="135"/>
        <v>33.32</v>
      </c>
      <c r="Q2172" s="11" t="s">
        <v>8323</v>
      </c>
      <c r="R2172" t="s">
        <v>8324</v>
      </c>
      <c r="S2172" s="15">
        <f t="shared" si="136"/>
        <v>42198.750254629631</v>
      </c>
      <c r="T2172" s="15">
        <f t="shared" si="137"/>
        <v>42238.750254629631</v>
      </c>
      <c r="U2172">
        <f>YEAR(Tabla2[[#This Row],[Date created conversion]])</f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 s="9">
        <f t="shared" si="135"/>
        <v>90.28</v>
      </c>
      <c r="Q2173" s="11" t="s">
        <v>8323</v>
      </c>
      <c r="R2173" t="s">
        <v>8324</v>
      </c>
      <c r="S2173" s="15">
        <f t="shared" si="136"/>
        <v>42141.95711805555</v>
      </c>
      <c r="T2173" s="15">
        <f t="shared" si="137"/>
        <v>42177.208333333328</v>
      </c>
      <c r="U2173">
        <f>YEAR(Tabla2[[#This Row],[Date created conversion]])</f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 s="9">
        <f t="shared" si="135"/>
        <v>76.92</v>
      </c>
      <c r="Q2174" s="11" t="s">
        <v>8323</v>
      </c>
      <c r="R2174" t="s">
        <v>8324</v>
      </c>
      <c r="S2174" s="15">
        <f t="shared" si="136"/>
        <v>42082.580092592587</v>
      </c>
      <c r="T2174" s="15">
        <f t="shared" si="137"/>
        <v>42112.580092592587</v>
      </c>
      <c r="U2174">
        <f>YEAR(Tabla2[[#This Row],[Date created conversion]])</f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 s="9">
        <f t="shared" si="135"/>
        <v>59.23</v>
      </c>
      <c r="Q2175" s="11" t="s">
        <v>8323</v>
      </c>
      <c r="R2175" t="s">
        <v>8324</v>
      </c>
      <c r="S2175" s="15">
        <f t="shared" si="136"/>
        <v>41495.692627314813</v>
      </c>
      <c r="T2175" s="15">
        <f t="shared" si="137"/>
        <v>41527.165972222225</v>
      </c>
      <c r="U2175">
        <f>YEAR(Tabla2[[#This Row],[Date created conversion]])</f>
        <v>2013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 s="9">
        <f t="shared" si="135"/>
        <v>65.38</v>
      </c>
      <c r="Q2176" s="11" t="s">
        <v>8323</v>
      </c>
      <c r="R2176" t="s">
        <v>8324</v>
      </c>
      <c r="S2176" s="15">
        <f t="shared" si="136"/>
        <v>42465.542905092589</v>
      </c>
      <c r="T2176" s="15">
        <f t="shared" si="137"/>
        <v>42495.542905092589</v>
      </c>
      <c r="U2176">
        <f>YEAR(Tabla2[[#This Row],[Date created conversion]])</f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 s="9">
        <f t="shared" si="135"/>
        <v>67.31</v>
      </c>
      <c r="Q2177" s="11" t="s">
        <v>8323</v>
      </c>
      <c r="R2177" t="s">
        <v>8324</v>
      </c>
      <c r="S2177" s="15">
        <f t="shared" si="136"/>
        <v>42565.009097222224</v>
      </c>
      <c r="T2177" s="15">
        <f t="shared" si="137"/>
        <v>42572.009097222224</v>
      </c>
      <c r="U2177">
        <f>YEAR(Tabla2[[#This Row],[Date created conversion]])</f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 s="9">
        <f t="shared" si="135"/>
        <v>88.75</v>
      </c>
      <c r="Q2178" s="11" t="s">
        <v>8323</v>
      </c>
      <c r="R2178" t="s">
        <v>8324</v>
      </c>
      <c r="S2178" s="15">
        <f t="shared" si="136"/>
        <v>42096.633206018523</v>
      </c>
      <c r="T2178" s="15">
        <f t="shared" si="137"/>
        <v>42126.633206018523</v>
      </c>
      <c r="U2178">
        <f>YEAR(Tabla2[[#This Row],[Date created conversion]])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 s="9">
        <f t="shared" ref="P2179:P2242" si="139">IFERROR(ROUND(E2179/L2179,2),0)</f>
        <v>65.87</v>
      </c>
      <c r="Q2179" s="11" t="s">
        <v>8323</v>
      </c>
      <c r="R2179" t="s">
        <v>8324</v>
      </c>
      <c r="S2179" s="15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  <c r="U2179">
        <f>YEAR(Tabla2[[#This Row],[Date created conversion]])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 s="9">
        <f t="shared" si="139"/>
        <v>40.35</v>
      </c>
      <c r="Q2180" s="11" t="s">
        <v>8323</v>
      </c>
      <c r="R2180" t="s">
        <v>8324</v>
      </c>
      <c r="S2180" s="15">
        <f t="shared" si="140"/>
        <v>42723.63653935185</v>
      </c>
      <c r="T2180" s="15">
        <f t="shared" si="141"/>
        <v>42753.63653935185</v>
      </c>
      <c r="U2180">
        <f>YEAR(Tabla2[[#This Row],[Date created conversion]])</f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 s="9">
        <f t="shared" si="139"/>
        <v>76.86</v>
      </c>
      <c r="Q2181" s="11" t="s">
        <v>8323</v>
      </c>
      <c r="R2181" t="s">
        <v>8324</v>
      </c>
      <c r="S2181" s="15">
        <f t="shared" si="140"/>
        <v>42075.171203703707</v>
      </c>
      <c r="T2181" s="15">
        <f t="shared" si="141"/>
        <v>42105.171203703707</v>
      </c>
      <c r="U2181">
        <f>YEAR(Tabla2[[#This Row],[Date created conversion]])</f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 s="9">
        <f t="shared" si="139"/>
        <v>68.709999999999994</v>
      </c>
      <c r="Q2182" s="11" t="s">
        <v>8323</v>
      </c>
      <c r="R2182" t="s">
        <v>8324</v>
      </c>
      <c r="S2182" s="15">
        <f t="shared" si="140"/>
        <v>42279.669768518521</v>
      </c>
      <c r="T2182" s="15">
        <f t="shared" si="141"/>
        <v>42321.711435185185</v>
      </c>
      <c r="U2182">
        <f>YEAR(Tabla2[[#This Row],[Date created conversion]])</f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 s="9">
        <f t="shared" si="139"/>
        <v>57.77</v>
      </c>
      <c r="Q2183" s="11" t="s">
        <v>8331</v>
      </c>
      <c r="R2183" t="s">
        <v>8349</v>
      </c>
      <c r="S2183" s="15">
        <f t="shared" si="140"/>
        <v>42773.005243055552</v>
      </c>
      <c r="T2183" s="15">
        <f t="shared" si="141"/>
        <v>42787.005243055552</v>
      </c>
      <c r="U2183">
        <f>YEAR(Tabla2[[#This Row],[Date created conversion]])</f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 s="9">
        <f t="shared" si="139"/>
        <v>44.17</v>
      </c>
      <c r="Q2184" s="11" t="s">
        <v>8331</v>
      </c>
      <c r="R2184" t="s">
        <v>8349</v>
      </c>
      <c r="S2184" s="15">
        <f t="shared" si="140"/>
        <v>41879.900752314818</v>
      </c>
      <c r="T2184" s="15">
        <f t="shared" si="141"/>
        <v>41914.900752314818</v>
      </c>
      <c r="U2184">
        <f>YEAR(Tabla2[[#This Row],[Date created conversion]])</f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 s="9">
        <f t="shared" si="139"/>
        <v>31.57</v>
      </c>
      <c r="Q2185" s="11" t="s">
        <v>8331</v>
      </c>
      <c r="R2185" t="s">
        <v>8349</v>
      </c>
      <c r="S2185" s="15">
        <f t="shared" si="140"/>
        <v>42745.365474537044</v>
      </c>
      <c r="T2185" s="15">
        <f t="shared" si="141"/>
        <v>42775.208333333328</v>
      </c>
      <c r="U2185">
        <f>YEAR(Tabla2[[#This Row],[Date created conversion]])</f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 s="9">
        <f t="shared" si="139"/>
        <v>107.05</v>
      </c>
      <c r="Q2186" s="11" t="s">
        <v>8331</v>
      </c>
      <c r="R2186" t="s">
        <v>8349</v>
      </c>
      <c r="S2186" s="15">
        <f t="shared" si="140"/>
        <v>42380.690289351856</v>
      </c>
      <c r="T2186" s="15">
        <f t="shared" si="141"/>
        <v>42394.666666666672</v>
      </c>
      <c r="U2186">
        <f>YEAR(Tabla2[[#This Row],[Date created conversion]])</f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 s="9">
        <f t="shared" si="139"/>
        <v>149.03</v>
      </c>
      <c r="Q2187" s="11" t="s">
        <v>8331</v>
      </c>
      <c r="R2187" t="s">
        <v>8349</v>
      </c>
      <c r="S2187" s="15">
        <f t="shared" si="140"/>
        <v>41319.349988425929</v>
      </c>
      <c r="T2187" s="15">
        <f t="shared" si="141"/>
        <v>41359.349988425929</v>
      </c>
      <c r="U2187">
        <f>YEAR(Tabla2[[#This Row],[Date created conversion]])</f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 s="9">
        <f t="shared" si="139"/>
        <v>55.96</v>
      </c>
      <c r="Q2188" s="11" t="s">
        <v>8331</v>
      </c>
      <c r="R2188" t="s">
        <v>8349</v>
      </c>
      <c r="S2188" s="15">
        <f t="shared" si="140"/>
        <v>42583.615081018521</v>
      </c>
      <c r="T2188" s="15">
        <f t="shared" si="141"/>
        <v>42620.083333333328</v>
      </c>
      <c r="U2188">
        <f>YEAR(Tabla2[[#This Row],[Date created conversion]])</f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 s="9">
        <f t="shared" si="139"/>
        <v>56.97</v>
      </c>
      <c r="Q2189" s="11" t="s">
        <v>8331</v>
      </c>
      <c r="R2189" t="s">
        <v>8349</v>
      </c>
      <c r="S2189" s="15">
        <f t="shared" si="140"/>
        <v>42068.209097222221</v>
      </c>
      <c r="T2189" s="15">
        <f t="shared" si="141"/>
        <v>42097.165972222225</v>
      </c>
      <c r="U2189">
        <f>YEAR(Tabla2[[#This Row],[Date created conversion]])</f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 s="9">
        <f t="shared" si="139"/>
        <v>44.06</v>
      </c>
      <c r="Q2190" s="11" t="s">
        <v>8331</v>
      </c>
      <c r="R2190" t="s">
        <v>8349</v>
      </c>
      <c r="S2190" s="15">
        <f t="shared" si="140"/>
        <v>42633.586122685185</v>
      </c>
      <c r="T2190" s="15">
        <f t="shared" si="141"/>
        <v>42668.708333333328</v>
      </c>
      <c r="U2190">
        <f>YEAR(Tabla2[[#This Row],[Date created conversion]])</f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 s="9">
        <f t="shared" si="139"/>
        <v>68.63</v>
      </c>
      <c r="Q2191" s="11" t="s">
        <v>8331</v>
      </c>
      <c r="R2191" t="s">
        <v>8349</v>
      </c>
      <c r="S2191" s="15">
        <f t="shared" si="140"/>
        <v>42467.788194444445</v>
      </c>
      <c r="T2191" s="15">
        <f t="shared" si="141"/>
        <v>42481.916666666672</v>
      </c>
      <c r="U2191">
        <f>YEAR(Tabla2[[#This Row],[Date created conversion]])</f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 s="9">
        <f t="shared" si="139"/>
        <v>65.319999999999993</v>
      </c>
      <c r="Q2192" s="11" t="s">
        <v>8331</v>
      </c>
      <c r="R2192" t="s">
        <v>8349</v>
      </c>
      <c r="S2192" s="15">
        <f t="shared" si="140"/>
        <v>42417.625046296293</v>
      </c>
      <c r="T2192" s="15">
        <f t="shared" si="141"/>
        <v>42452.290972222225</v>
      </c>
      <c r="U2192">
        <f>YEAR(Tabla2[[#This Row],[Date created conversion]])</f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 s="9">
        <f t="shared" si="139"/>
        <v>35.92</v>
      </c>
      <c r="Q2193" s="11" t="s">
        <v>8331</v>
      </c>
      <c r="R2193" t="s">
        <v>8349</v>
      </c>
      <c r="S2193" s="15">
        <f t="shared" si="140"/>
        <v>42768.833645833336</v>
      </c>
      <c r="T2193" s="15">
        <f t="shared" si="141"/>
        <v>42780.833645833336</v>
      </c>
      <c r="U2193">
        <f>YEAR(Tabla2[[#This Row],[Date created conversion]])</f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 s="9">
        <f t="shared" si="139"/>
        <v>40.07</v>
      </c>
      <c r="Q2194" s="11" t="s">
        <v>8331</v>
      </c>
      <c r="R2194" t="s">
        <v>8349</v>
      </c>
      <c r="S2194" s="15">
        <f t="shared" si="140"/>
        <v>42691.8512037037</v>
      </c>
      <c r="T2194" s="15">
        <f t="shared" si="141"/>
        <v>42719.958333333328</v>
      </c>
      <c r="U2194">
        <f>YEAR(Tabla2[[#This Row],[Date created conversion]])</f>
        <v>2016</v>
      </c>
    </row>
    <row r="2195" spans="1:21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 s="9">
        <f t="shared" si="139"/>
        <v>75.650000000000006</v>
      </c>
      <c r="Q2195" s="11" t="s">
        <v>8331</v>
      </c>
      <c r="R2195" t="s">
        <v>8349</v>
      </c>
      <c r="S2195" s="15">
        <f t="shared" si="140"/>
        <v>42664.405925925923</v>
      </c>
      <c r="T2195" s="15">
        <f t="shared" si="141"/>
        <v>42695.207638888889</v>
      </c>
      <c r="U2195">
        <f>YEAR(Tabla2[[#This Row],[Date created conversion]])</f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 s="9">
        <f t="shared" si="139"/>
        <v>61.2</v>
      </c>
      <c r="Q2196" s="11" t="s">
        <v>8331</v>
      </c>
      <c r="R2196" t="s">
        <v>8349</v>
      </c>
      <c r="S2196" s="15">
        <f t="shared" si="140"/>
        <v>42425.757986111115</v>
      </c>
      <c r="T2196" s="15">
        <f t="shared" si="141"/>
        <v>42455.716319444444</v>
      </c>
      <c r="U2196">
        <f>YEAR(Tabla2[[#This Row],[Date created conversion]])</f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 s="9">
        <f t="shared" si="139"/>
        <v>48.13</v>
      </c>
      <c r="Q2197" s="11" t="s">
        <v>8331</v>
      </c>
      <c r="R2197" t="s">
        <v>8349</v>
      </c>
      <c r="S2197" s="15">
        <f t="shared" si="140"/>
        <v>42197.771990740745</v>
      </c>
      <c r="T2197" s="15">
        <f t="shared" si="141"/>
        <v>42227.771990740745</v>
      </c>
      <c r="U2197">
        <f>YEAR(Tabla2[[#This Row],[Date created conversion]])</f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 s="9">
        <f t="shared" si="139"/>
        <v>68.11</v>
      </c>
      <c r="Q2198" s="11" t="s">
        <v>8331</v>
      </c>
      <c r="R2198" t="s">
        <v>8349</v>
      </c>
      <c r="S2198" s="15">
        <f t="shared" si="140"/>
        <v>42675.487291666665</v>
      </c>
      <c r="T2198" s="15">
        <f t="shared" si="141"/>
        <v>42706.291666666672</v>
      </c>
      <c r="U2198">
        <f>YEAR(Tabla2[[#This Row],[Date created conversion]])</f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 s="9">
        <f t="shared" si="139"/>
        <v>65.89</v>
      </c>
      <c r="Q2199" s="11" t="s">
        <v>8331</v>
      </c>
      <c r="R2199" t="s">
        <v>8349</v>
      </c>
      <c r="S2199" s="15">
        <f t="shared" si="140"/>
        <v>42033.584016203706</v>
      </c>
      <c r="T2199" s="15">
        <f t="shared" si="141"/>
        <v>42063.584016203706</v>
      </c>
      <c r="U2199">
        <f>YEAR(Tabla2[[#This Row],[Date created conversion]])</f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 s="9">
        <f t="shared" si="139"/>
        <v>81.650000000000006</v>
      </c>
      <c r="Q2200" s="11" t="s">
        <v>8331</v>
      </c>
      <c r="R2200" t="s">
        <v>8349</v>
      </c>
      <c r="S2200" s="15">
        <f t="shared" si="140"/>
        <v>42292.513888888891</v>
      </c>
      <c r="T2200" s="15">
        <f t="shared" si="141"/>
        <v>42322.555555555555</v>
      </c>
      <c r="U2200">
        <f>YEAR(Tabla2[[#This Row],[Date created conversion]])</f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 s="9">
        <f t="shared" si="139"/>
        <v>52.7</v>
      </c>
      <c r="Q2201" s="11" t="s">
        <v>8331</v>
      </c>
      <c r="R2201" t="s">
        <v>8349</v>
      </c>
      <c r="S2201" s="15">
        <f t="shared" si="140"/>
        <v>42262.416643518518</v>
      </c>
      <c r="T2201" s="15">
        <f t="shared" si="141"/>
        <v>42292.416643518518</v>
      </c>
      <c r="U2201">
        <f>YEAR(Tabla2[[#This Row],[Date created conversion]])</f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 s="9">
        <f t="shared" si="139"/>
        <v>41.23</v>
      </c>
      <c r="Q2202" s="11" t="s">
        <v>8331</v>
      </c>
      <c r="R2202" t="s">
        <v>8349</v>
      </c>
      <c r="S2202" s="15">
        <f t="shared" si="140"/>
        <v>42163.625787037032</v>
      </c>
      <c r="T2202" s="15">
        <f t="shared" si="141"/>
        <v>42191.125</v>
      </c>
      <c r="U2202">
        <f>YEAR(Tabla2[[#This Row],[Date created conversion]])</f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 s="9">
        <f t="shared" si="139"/>
        <v>15.04</v>
      </c>
      <c r="Q2203" s="11" t="s">
        <v>8323</v>
      </c>
      <c r="R2203" t="s">
        <v>8328</v>
      </c>
      <c r="S2203" s="15">
        <f t="shared" si="140"/>
        <v>41276.846817129634</v>
      </c>
      <c r="T2203" s="15">
        <f t="shared" si="141"/>
        <v>41290.846817129634</v>
      </c>
      <c r="U2203">
        <f>YEAR(Tabla2[[#This Row],[Date created conversion]])</f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 s="9">
        <f t="shared" si="139"/>
        <v>39.07</v>
      </c>
      <c r="Q2204" s="11" t="s">
        <v>8323</v>
      </c>
      <c r="R2204" t="s">
        <v>8328</v>
      </c>
      <c r="S2204" s="15">
        <f t="shared" si="140"/>
        <v>41184.849166666667</v>
      </c>
      <c r="T2204" s="15">
        <f t="shared" si="141"/>
        <v>41214.849166666667</v>
      </c>
      <c r="U2204">
        <f>YEAR(Tabla2[[#This Row],[Date created conversion]])</f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 s="9">
        <f t="shared" si="139"/>
        <v>43.82</v>
      </c>
      <c r="Q2205" s="11" t="s">
        <v>8323</v>
      </c>
      <c r="R2205" t="s">
        <v>8328</v>
      </c>
      <c r="S2205" s="15">
        <f t="shared" si="140"/>
        <v>42241.85974537037</v>
      </c>
      <c r="T2205" s="15">
        <f t="shared" si="141"/>
        <v>42271.85974537037</v>
      </c>
      <c r="U2205">
        <f>YEAR(Tabla2[[#This Row],[Date created conversion]])</f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 s="9">
        <f t="shared" si="139"/>
        <v>27.3</v>
      </c>
      <c r="Q2206" s="11" t="s">
        <v>8323</v>
      </c>
      <c r="R2206" t="s">
        <v>8328</v>
      </c>
      <c r="S2206" s="15">
        <f t="shared" si="140"/>
        <v>41312.311562499999</v>
      </c>
      <c r="T2206" s="15">
        <f t="shared" si="141"/>
        <v>41342.311562499999</v>
      </c>
      <c r="U2206">
        <f>YEAR(Tabla2[[#This Row],[Date created conversion]])</f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 s="9">
        <f t="shared" si="139"/>
        <v>42.22</v>
      </c>
      <c r="Q2207" s="11" t="s">
        <v>8323</v>
      </c>
      <c r="R2207" t="s">
        <v>8328</v>
      </c>
      <c r="S2207" s="15">
        <f t="shared" si="140"/>
        <v>41031.82163194444</v>
      </c>
      <c r="T2207" s="15">
        <f t="shared" si="141"/>
        <v>41061.82163194444</v>
      </c>
      <c r="U2207">
        <f>YEAR(Tabla2[[#This Row],[Date created conversion]])</f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 s="9">
        <f t="shared" si="139"/>
        <v>33.24</v>
      </c>
      <c r="Q2208" s="11" t="s">
        <v>8323</v>
      </c>
      <c r="R2208" t="s">
        <v>8328</v>
      </c>
      <c r="S2208" s="15">
        <f t="shared" si="140"/>
        <v>40997.257222222222</v>
      </c>
      <c r="T2208" s="15">
        <f t="shared" si="141"/>
        <v>41015.257222222222</v>
      </c>
      <c r="U2208">
        <f>YEAR(Tabla2[[#This Row],[Date created conversion]])</f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 s="9">
        <f t="shared" si="139"/>
        <v>285.70999999999998</v>
      </c>
      <c r="Q2209" s="11" t="s">
        <v>8323</v>
      </c>
      <c r="R2209" t="s">
        <v>8328</v>
      </c>
      <c r="S2209" s="15">
        <f t="shared" si="140"/>
        <v>41564.194131944445</v>
      </c>
      <c r="T2209" s="15">
        <f t="shared" si="141"/>
        <v>41594.235798611109</v>
      </c>
      <c r="U2209">
        <f>YEAR(Tabla2[[#This Row],[Date created conversion]])</f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 s="9">
        <f t="shared" si="139"/>
        <v>42.33</v>
      </c>
      <c r="Q2210" s="11" t="s">
        <v>8323</v>
      </c>
      <c r="R2210" t="s">
        <v>8328</v>
      </c>
      <c r="S2210" s="15">
        <f t="shared" si="140"/>
        <v>40946.882245370369</v>
      </c>
      <c r="T2210" s="15">
        <f t="shared" si="141"/>
        <v>41006.166666666664</v>
      </c>
      <c r="U2210">
        <f>YEAR(Tabla2[[#This Row],[Date created conversion]])</f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 s="9">
        <f t="shared" si="139"/>
        <v>50.27</v>
      </c>
      <c r="Q2211" s="11" t="s">
        <v>8323</v>
      </c>
      <c r="R2211" t="s">
        <v>8328</v>
      </c>
      <c r="S2211" s="15">
        <f t="shared" si="140"/>
        <v>41732.479675925926</v>
      </c>
      <c r="T2211" s="15">
        <f t="shared" si="141"/>
        <v>41743.958333333336</v>
      </c>
      <c r="U2211">
        <f>YEAR(Tabla2[[#This Row],[Date created conversion]])</f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 s="9">
        <f t="shared" si="139"/>
        <v>61.9</v>
      </c>
      <c r="Q2212" s="11" t="s">
        <v>8323</v>
      </c>
      <c r="R2212" t="s">
        <v>8328</v>
      </c>
      <c r="S2212" s="15">
        <f t="shared" si="140"/>
        <v>40956.066087962965</v>
      </c>
      <c r="T2212" s="15">
        <f t="shared" si="141"/>
        <v>41013.73333333333</v>
      </c>
      <c r="U2212">
        <f>YEAR(Tabla2[[#This Row],[Date created conversion]])</f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 s="9">
        <f t="shared" si="139"/>
        <v>40.75</v>
      </c>
      <c r="Q2213" s="11" t="s">
        <v>8323</v>
      </c>
      <c r="R2213" t="s">
        <v>8328</v>
      </c>
      <c r="S2213" s="15">
        <f t="shared" si="140"/>
        <v>41716.785011574073</v>
      </c>
      <c r="T2213" s="15">
        <f t="shared" si="141"/>
        <v>41739.290972222225</v>
      </c>
      <c r="U2213">
        <f>YEAR(Tabla2[[#This Row],[Date created conversion]])</f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 s="9">
        <f t="shared" si="139"/>
        <v>55.8</v>
      </c>
      <c r="Q2214" s="11" t="s">
        <v>8323</v>
      </c>
      <c r="R2214" t="s">
        <v>8328</v>
      </c>
      <c r="S2214" s="15">
        <f t="shared" si="140"/>
        <v>41548.747418981482</v>
      </c>
      <c r="T2214" s="15">
        <f t="shared" si="141"/>
        <v>41582.041666666664</v>
      </c>
      <c r="U2214">
        <f>YEAR(Tabla2[[#This Row],[Date created conversion]])</f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 s="9">
        <f t="shared" si="139"/>
        <v>10</v>
      </c>
      <c r="Q2215" s="11" t="s">
        <v>8323</v>
      </c>
      <c r="R2215" t="s">
        <v>8328</v>
      </c>
      <c r="S2215" s="15">
        <f t="shared" si="140"/>
        <v>42109.826145833329</v>
      </c>
      <c r="T2215" s="15">
        <f t="shared" si="141"/>
        <v>42139.826145833329</v>
      </c>
      <c r="U2215">
        <f>YEAR(Tabla2[[#This Row],[Date created conversion]])</f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 s="9">
        <f t="shared" si="139"/>
        <v>73.13</v>
      </c>
      <c r="Q2216" s="11" t="s">
        <v>8323</v>
      </c>
      <c r="R2216" t="s">
        <v>8328</v>
      </c>
      <c r="S2216" s="15">
        <f t="shared" si="140"/>
        <v>41646.792222222226</v>
      </c>
      <c r="T2216" s="15">
        <f t="shared" si="141"/>
        <v>41676.792222222226</v>
      </c>
      <c r="U2216">
        <f>YEAR(Tabla2[[#This Row],[Date created conversion]])</f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 s="9">
        <f t="shared" si="139"/>
        <v>26.06</v>
      </c>
      <c r="Q2217" s="11" t="s">
        <v>8323</v>
      </c>
      <c r="R2217" t="s">
        <v>8328</v>
      </c>
      <c r="S2217" s="15">
        <f t="shared" si="140"/>
        <v>40958.717268518521</v>
      </c>
      <c r="T2217" s="15">
        <f t="shared" si="141"/>
        <v>40981.290972222225</v>
      </c>
      <c r="U2217">
        <f>YEAR(Tabla2[[#This Row],[Date created conversion]])</f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 s="9">
        <f t="shared" si="139"/>
        <v>22.64</v>
      </c>
      <c r="Q2218" s="11" t="s">
        <v>8323</v>
      </c>
      <c r="R2218" t="s">
        <v>8328</v>
      </c>
      <c r="S2218" s="15">
        <f t="shared" si="140"/>
        <v>42194.751678240747</v>
      </c>
      <c r="T2218" s="15">
        <f t="shared" si="141"/>
        <v>42208.751678240747</v>
      </c>
      <c r="U2218">
        <f>YEAR(Tabla2[[#This Row],[Date created conversion]])</f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 s="9">
        <f t="shared" si="139"/>
        <v>47.22</v>
      </c>
      <c r="Q2219" s="11" t="s">
        <v>8323</v>
      </c>
      <c r="R2219" t="s">
        <v>8328</v>
      </c>
      <c r="S2219" s="15">
        <f t="shared" si="140"/>
        <v>42299.776770833334</v>
      </c>
      <c r="T2219" s="15">
        <f t="shared" si="141"/>
        <v>42310.333333333328</v>
      </c>
      <c r="U2219">
        <f>YEAR(Tabla2[[#This Row],[Date created conversion]])</f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 s="9">
        <f t="shared" si="139"/>
        <v>32.32</v>
      </c>
      <c r="Q2220" s="11" t="s">
        <v>8323</v>
      </c>
      <c r="R2220" t="s">
        <v>8328</v>
      </c>
      <c r="S2220" s="15">
        <f t="shared" si="140"/>
        <v>41127.812303240738</v>
      </c>
      <c r="T2220" s="15">
        <f t="shared" si="141"/>
        <v>41150</v>
      </c>
      <c r="U2220">
        <f>YEAR(Tabla2[[#This Row],[Date created conversion]])</f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 s="9">
        <f t="shared" si="139"/>
        <v>53.42</v>
      </c>
      <c r="Q2221" s="11" t="s">
        <v>8323</v>
      </c>
      <c r="R2221" t="s">
        <v>8328</v>
      </c>
      <c r="S2221" s="15">
        <f t="shared" si="140"/>
        <v>42205.718888888892</v>
      </c>
      <c r="T2221" s="15">
        <f t="shared" si="141"/>
        <v>42235.718888888892</v>
      </c>
      <c r="U2221">
        <f>YEAR(Tabla2[[#This Row],[Date created conversion]])</f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 s="9">
        <f t="shared" si="139"/>
        <v>51.3</v>
      </c>
      <c r="Q2222" s="11" t="s">
        <v>8323</v>
      </c>
      <c r="R2222" t="s">
        <v>8328</v>
      </c>
      <c r="S2222" s="15">
        <f t="shared" si="140"/>
        <v>41452.060601851852</v>
      </c>
      <c r="T2222" s="15">
        <f t="shared" si="141"/>
        <v>41482.060601851852</v>
      </c>
      <c r="U2222">
        <f>YEAR(Tabla2[[#This Row],[Date created conversion]])</f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 s="9">
        <f t="shared" si="139"/>
        <v>37.200000000000003</v>
      </c>
      <c r="Q2223" s="11" t="s">
        <v>8331</v>
      </c>
      <c r="R2223" t="s">
        <v>8349</v>
      </c>
      <c r="S2223" s="15">
        <f t="shared" si="140"/>
        <v>42452.666770833333</v>
      </c>
      <c r="T2223" s="15">
        <f t="shared" si="141"/>
        <v>42483</v>
      </c>
      <c r="U2223">
        <f>YEAR(Tabla2[[#This Row],[Date created conversion]])</f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 s="9">
        <f t="shared" si="139"/>
        <v>27.1</v>
      </c>
      <c r="Q2224" s="11" t="s">
        <v>8331</v>
      </c>
      <c r="R2224" t="s">
        <v>8349</v>
      </c>
      <c r="S2224" s="15">
        <f t="shared" si="140"/>
        <v>40906.787581018521</v>
      </c>
      <c r="T2224" s="15">
        <f t="shared" si="141"/>
        <v>40936.787581018521</v>
      </c>
      <c r="U2224">
        <f>YEAR(Tabla2[[#This Row],[Date created conversion]])</f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 s="9">
        <f t="shared" si="139"/>
        <v>206.31</v>
      </c>
      <c r="Q2225" s="11" t="s">
        <v>8331</v>
      </c>
      <c r="R2225" t="s">
        <v>8349</v>
      </c>
      <c r="S2225" s="15">
        <f t="shared" si="140"/>
        <v>42152.640833333338</v>
      </c>
      <c r="T2225" s="15">
        <f t="shared" si="141"/>
        <v>42182.640833333338</v>
      </c>
      <c r="U2225">
        <f>YEAR(Tabla2[[#This Row],[Date created conversion]])</f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 s="9">
        <f t="shared" si="139"/>
        <v>82.15</v>
      </c>
      <c r="Q2226" s="11" t="s">
        <v>8331</v>
      </c>
      <c r="R2226" t="s">
        <v>8349</v>
      </c>
      <c r="S2226" s="15">
        <f t="shared" si="140"/>
        <v>42644.667534722219</v>
      </c>
      <c r="T2226" s="15">
        <f t="shared" si="141"/>
        <v>42672.791666666672</v>
      </c>
      <c r="U2226">
        <f>YEAR(Tabla2[[#This Row],[Date created conversion]])</f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 s="9">
        <f t="shared" si="139"/>
        <v>164.8</v>
      </c>
      <c r="Q2227" s="11" t="s">
        <v>8331</v>
      </c>
      <c r="R2227" t="s">
        <v>8349</v>
      </c>
      <c r="S2227" s="15">
        <f t="shared" si="140"/>
        <v>41873.79184027778</v>
      </c>
      <c r="T2227" s="15">
        <f t="shared" si="141"/>
        <v>41903.79184027778</v>
      </c>
      <c r="U2227">
        <f>YEAR(Tabla2[[#This Row],[Date created conversion]])</f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 s="9">
        <f t="shared" si="139"/>
        <v>60.82</v>
      </c>
      <c r="Q2228" s="11" t="s">
        <v>8331</v>
      </c>
      <c r="R2228" t="s">
        <v>8349</v>
      </c>
      <c r="S2228" s="15">
        <f t="shared" si="140"/>
        <v>42381.79886574074</v>
      </c>
      <c r="T2228" s="15">
        <f t="shared" si="141"/>
        <v>42412.207638888889</v>
      </c>
      <c r="U2228">
        <f>YEAR(Tabla2[[#This Row],[Date created conversion]])</f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 s="9">
        <f t="shared" si="139"/>
        <v>67.97</v>
      </c>
      <c r="Q2229" s="11" t="s">
        <v>8331</v>
      </c>
      <c r="R2229" t="s">
        <v>8349</v>
      </c>
      <c r="S2229" s="15">
        <f t="shared" si="140"/>
        <v>41561.807349537034</v>
      </c>
      <c r="T2229" s="15">
        <f t="shared" si="141"/>
        <v>41591.849016203705</v>
      </c>
      <c r="U2229">
        <f>YEAR(Tabla2[[#This Row],[Date created conversion]])</f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 s="9">
        <f t="shared" si="139"/>
        <v>81.56</v>
      </c>
      <c r="Q2230" s="11" t="s">
        <v>8331</v>
      </c>
      <c r="R2230" t="s">
        <v>8349</v>
      </c>
      <c r="S2230" s="15">
        <f t="shared" si="140"/>
        <v>42202.278194444443</v>
      </c>
      <c r="T2230" s="15">
        <f t="shared" si="141"/>
        <v>42232.278194444443</v>
      </c>
      <c r="U2230">
        <f>YEAR(Tabla2[[#This Row],[Date created conversion]])</f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 s="9">
        <f t="shared" si="139"/>
        <v>25.43</v>
      </c>
      <c r="Q2231" s="11" t="s">
        <v>8331</v>
      </c>
      <c r="R2231" t="s">
        <v>8349</v>
      </c>
      <c r="S2231" s="15">
        <f t="shared" si="140"/>
        <v>41484.664247685185</v>
      </c>
      <c r="T2231" s="15">
        <f t="shared" si="141"/>
        <v>41520.166666666664</v>
      </c>
      <c r="U2231">
        <f>YEAR(Tabla2[[#This Row],[Date created conversion]])</f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 s="9">
        <f t="shared" si="139"/>
        <v>21.5</v>
      </c>
      <c r="Q2232" s="11" t="s">
        <v>8331</v>
      </c>
      <c r="R2232" t="s">
        <v>8349</v>
      </c>
      <c r="S2232" s="15">
        <f t="shared" si="140"/>
        <v>41724.881099537037</v>
      </c>
      <c r="T2232" s="15">
        <f t="shared" si="141"/>
        <v>41754.881099537037</v>
      </c>
      <c r="U2232">
        <f>YEAR(Tabla2[[#This Row],[Date created conversion]])</f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 s="9">
        <f t="shared" si="139"/>
        <v>27.23</v>
      </c>
      <c r="Q2233" s="11" t="s">
        <v>8331</v>
      </c>
      <c r="R2233" t="s">
        <v>8349</v>
      </c>
      <c r="S2233" s="15">
        <f t="shared" si="140"/>
        <v>41423.910891203705</v>
      </c>
      <c r="T2233" s="15">
        <f t="shared" si="141"/>
        <v>41450.208333333336</v>
      </c>
      <c r="U2233">
        <f>YEAR(Tabla2[[#This Row],[Date created conversion]])</f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 s="9">
        <f t="shared" si="139"/>
        <v>25.09</v>
      </c>
      <c r="Q2234" s="11" t="s">
        <v>8331</v>
      </c>
      <c r="R2234" t="s">
        <v>8349</v>
      </c>
      <c r="S2234" s="15">
        <f t="shared" si="140"/>
        <v>41806.794074074074</v>
      </c>
      <c r="T2234" s="15">
        <f t="shared" si="141"/>
        <v>41839.125</v>
      </c>
      <c r="U2234">
        <f>YEAR(Tabla2[[#This Row],[Date created conversion]])</f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 s="9">
        <f t="shared" si="139"/>
        <v>21.23</v>
      </c>
      <c r="Q2235" s="11" t="s">
        <v>8331</v>
      </c>
      <c r="R2235" t="s">
        <v>8349</v>
      </c>
      <c r="S2235" s="15">
        <f t="shared" si="140"/>
        <v>42331.378923611104</v>
      </c>
      <c r="T2235" s="15">
        <f t="shared" si="141"/>
        <v>42352</v>
      </c>
      <c r="U2235">
        <f>YEAR(Tabla2[[#This Row],[Date created conversion]])</f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 s="9">
        <f t="shared" si="139"/>
        <v>41.61</v>
      </c>
      <c r="Q2236" s="11" t="s">
        <v>8331</v>
      </c>
      <c r="R2236" t="s">
        <v>8349</v>
      </c>
      <c r="S2236" s="15">
        <f t="shared" si="140"/>
        <v>42710.824618055558</v>
      </c>
      <c r="T2236" s="15">
        <f t="shared" si="141"/>
        <v>42740.824618055558</v>
      </c>
      <c r="U2236">
        <f>YEAR(Tabla2[[#This Row],[Date created conversion]])</f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 s="9">
        <f t="shared" si="139"/>
        <v>135.59</v>
      </c>
      <c r="Q2237" s="11" t="s">
        <v>8331</v>
      </c>
      <c r="R2237" t="s">
        <v>8349</v>
      </c>
      <c r="S2237" s="15">
        <f t="shared" si="140"/>
        <v>42062.022118055553</v>
      </c>
      <c r="T2237" s="15">
        <f t="shared" si="141"/>
        <v>42091.980451388896</v>
      </c>
      <c r="U2237">
        <f>YEAR(Tabla2[[#This Row],[Date created conversion]])</f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 s="9">
        <f t="shared" si="139"/>
        <v>22.12</v>
      </c>
      <c r="Q2238" s="11" t="s">
        <v>8331</v>
      </c>
      <c r="R2238" t="s">
        <v>8349</v>
      </c>
      <c r="S2238" s="15">
        <f t="shared" si="140"/>
        <v>42371.617164351846</v>
      </c>
      <c r="T2238" s="15">
        <f t="shared" si="141"/>
        <v>42401.617164351846</v>
      </c>
      <c r="U2238">
        <f>YEAR(Tabla2[[#This Row],[Date created conversion]])</f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 s="9">
        <f t="shared" si="139"/>
        <v>64.63</v>
      </c>
      <c r="Q2239" s="11" t="s">
        <v>8331</v>
      </c>
      <c r="R2239" t="s">
        <v>8349</v>
      </c>
      <c r="S2239" s="15">
        <f t="shared" si="140"/>
        <v>41915.003275462965</v>
      </c>
      <c r="T2239" s="15">
        <f t="shared" si="141"/>
        <v>41955.332638888889</v>
      </c>
      <c r="U2239">
        <f>YEAR(Tabla2[[#This Row],[Date created conversion]])</f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 s="9">
        <f t="shared" si="139"/>
        <v>69.569999999999993</v>
      </c>
      <c r="Q2240" s="11" t="s">
        <v>8331</v>
      </c>
      <c r="R2240" t="s">
        <v>8349</v>
      </c>
      <c r="S2240" s="15">
        <f t="shared" si="140"/>
        <v>42774.621712962966</v>
      </c>
      <c r="T2240" s="15">
        <f t="shared" si="141"/>
        <v>42804.621712962966</v>
      </c>
      <c r="U2240">
        <f>YEAR(Tabla2[[#This Row],[Date created conversion]])</f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 s="9">
        <f t="shared" si="139"/>
        <v>75.13</v>
      </c>
      <c r="Q2241" s="11" t="s">
        <v>8331</v>
      </c>
      <c r="R2241" t="s">
        <v>8349</v>
      </c>
      <c r="S2241" s="15">
        <f t="shared" si="140"/>
        <v>41572.958495370374</v>
      </c>
      <c r="T2241" s="15">
        <f t="shared" si="141"/>
        <v>41609.168055555558</v>
      </c>
      <c r="U2241">
        <f>YEAR(Tabla2[[#This Row],[Date created conversion]])</f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 s="9">
        <f t="shared" si="139"/>
        <v>140.97999999999999</v>
      </c>
      <c r="Q2242" s="11" t="s">
        <v>8331</v>
      </c>
      <c r="R2242" t="s">
        <v>8349</v>
      </c>
      <c r="S2242" s="15">
        <f t="shared" si="140"/>
        <v>42452.825740740736</v>
      </c>
      <c r="T2242" s="15">
        <f t="shared" si="141"/>
        <v>42482.825740740736</v>
      </c>
      <c r="U2242">
        <f>YEAR(Tabla2[[#This Row],[Date created conversion]])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 s="9">
        <f t="shared" ref="P2243:P2306" si="143">IFERROR(ROUND(E2243/L2243,2),0)</f>
        <v>49.47</v>
      </c>
      <c r="Q2243" s="11" t="s">
        <v>8331</v>
      </c>
      <c r="R2243" t="s">
        <v>8349</v>
      </c>
      <c r="S2243" s="15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  <c r="U2243">
        <f>YEAR(Tabla2[[#This Row],[Date created conversion]])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 s="9">
        <f t="shared" si="143"/>
        <v>53.87</v>
      </c>
      <c r="Q2244" s="11" t="s">
        <v>8331</v>
      </c>
      <c r="R2244" t="s">
        <v>8349</v>
      </c>
      <c r="S2244" s="15">
        <f t="shared" si="144"/>
        <v>41569.575613425928</v>
      </c>
      <c r="T2244" s="15">
        <f t="shared" si="145"/>
        <v>41605.126388888886</v>
      </c>
      <c r="U2244">
        <f>YEAR(Tabla2[[#This Row],[Date created conversion]])</f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 s="9">
        <f t="shared" si="143"/>
        <v>4.57</v>
      </c>
      <c r="Q2245" s="11" t="s">
        <v>8331</v>
      </c>
      <c r="R2245" t="s">
        <v>8349</v>
      </c>
      <c r="S2245" s="15">
        <f t="shared" si="144"/>
        <v>42800.751041666663</v>
      </c>
      <c r="T2245" s="15">
        <f t="shared" si="145"/>
        <v>42807.125</v>
      </c>
      <c r="U2245">
        <f>YEAR(Tabla2[[#This Row],[Date created conversion]])</f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 s="9">
        <f t="shared" si="143"/>
        <v>65</v>
      </c>
      <c r="Q2246" s="11" t="s">
        <v>8331</v>
      </c>
      <c r="R2246" t="s">
        <v>8349</v>
      </c>
      <c r="S2246" s="15">
        <f t="shared" si="144"/>
        <v>42647.818819444445</v>
      </c>
      <c r="T2246" s="15">
        <f t="shared" si="145"/>
        <v>42659.854166666672</v>
      </c>
      <c r="U2246">
        <f>YEAR(Tabla2[[#This Row],[Date created conversion]])</f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 s="9">
        <f t="shared" si="143"/>
        <v>53.48</v>
      </c>
      <c r="Q2247" s="11" t="s">
        <v>8331</v>
      </c>
      <c r="R2247" t="s">
        <v>8349</v>
      </c>
      <c r="S2247" s="15">
        <f t="shared" si="144"/>
        <v>41660.708530092597</v>
      </c>
      <c r="T2247" s="15">
        <f t="shared" si="145"/>
        <v>41691.75</v>
      </c>
      <c r="U2247">
        <f>YEAR(Tabla2[[#This Row],[Date created conversion]])</f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 s="9">
        <f t="shared" si="143"/>
        <v>43.91</v>
      </c>
      <c r="Q2248" s="11" t="s">
        <v>8331</v>
      </c>
      <c r="R2248" t="s">
        <v>8349</v>
      </c>
      <c r="S2248" s="15">
        <f t="shared" si="144"/>
        <v>42221.79178240741</v>
      </c>
      <c r="T2248" s="15">
        <f t="shared" si="145"/>
        <v>42251.79178240741</v>
      </c>
      <c r="U2248">
        <f>YEAR(Tabla2[[#This Row],[Date created conversion]])</f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 s="9">
        <f t="shared" si="143"/>
        <v>50.85</v>
      </c>
      <c r="Q2249" s="11" t="s">
        <v>8331</v>
      </c>
      <c r="R2249" t="s">
        <v>8349</v>
      </c>
      <c r="S2249" s="15">
        <f t="shared" si="144"/>
        <v>42200.666261574079</v>
      </c>
      <c r="T2249" s="15">
        <f t="shared" si="145"/>
        <v>42214.666261574079</v>
      </c>
      <c r="U2249">
        <f>YEAR(Tabla2[[#This Row],[Date created conversion]])</f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 s="9">
        <f t="shared" si="143"/>
        <v>58.63</v>
      </c>
      <c r="Q2250" s="11" t="s">
        <v>8331</v>
      </c>
      <c r="R2250" t="s">
        <v>8349</v>
      </c>
      <c r="S2250" s="15">
        <f t="shared" si="144"/>
        <v>42688.875902777778</v>
      </c>
      <c r="T2250" s="15">
        <f t="shared" si="145"/>
        <v>42718.875902777778</v>
      </c>
      <c r="U2250">
        <f>YEAR(Tabla2[[#This Row],[Date created conversion]])</f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 s="9">
        <f t="shared" si="143"/>
        <v>32.82</v>
      </c>
      <c r="Q2251" s="11" t="s">
        <v>8331</v>
      </c>
      <c r="R2251" t="s">
        <v>8349</v>
      </c>
      <c r="S2251" s="15">
        <f t="shared" si="144"/>
        <v>41336.703298611108</v>
      </c>
      <c r="T2251" s="15">
        <f t="shared" si="145"/>
        <v>41366.661631944444</v>
      </c>
      <c r="U2251">
        <f>YEAR(Tabla2[[#This Row],[Date created conversion]])</f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 s="9">
        <f t="shared" si="143"/>
        <v>426.93</v>
      </c>
      <c r="Q2252" s="11" t="s">
        <v>8331</v>
      </c>
      <c r="R2252" t="s">
        <v>8349</v>
      </c>
      <c r="S2252" s="15">
        <f t="shared" si="144"/>
        <v>42677.005474537036</v>
      </c>
      <c r="T2252" s="15">
        <f t="shared" si="145"/>
        <v>42707.0471412037</v>
      </c>
      <c r="U2252">
        <f>YEAR(Tabla2[[#This Row],[Date created conversion]])</f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 s="9">
        <f t="shared" si="143"/>
        <v>23.81</v>
      </c>
      <c r="Q2253" s="11" t="s">
        <v>8331</v>
      </c>
      <c r="R2253" t="s">
        <v>8349</v>
      </c>
      <c r="S2253" s="15">
        <f t="shared" si="144"/>
        <v>41846.34579861111</v>
      </c>
      <c r="T2253" s="15">
        <f t="shared" si="145"/>
        <v>41867.34579861111</v>
      </c>
      <c r="U2253">
        <f>YEAR(Tabla2[[#This Row],[Date created conversion]])</f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 s="9">
        <f t="shared" si="143"/>
        <v>98.41</v>
      </c>
      <c r="Q2254" s="11" t="s">
        <v>8331</v>
      </c>
      <c r="R2254" t="s">
        <v>8349</v>
      </c>
      <c r="S2254" s="15">
        <f t="shared" si="144"/>
        <v>42573.327986111108</v>
      </c>
      <c r="T2254" s="15">
        <f t="shared" si="145"/>
        <v>42588.327986111108</v>
      </c>
      <c r="U2254">
        <f>YEAR(Tabla2[[#This Row],[Date created conversion]])</f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 s="9">
        <f t="shared" si="143"/>
        <v>107.32</v>
      </c>
      <c r="Q2255" s="11" t="s">
        <v>8331</v>
      </c>
      <c r="R2255" t="s">
        <v>8349</v>
      </c>
      <c r="S2255" s="15">
        <f t="shared" si="144"/>
        <v>42296.631331018521</v>
      </c>
      <c r="T2255" s="15">
        <f t="shared" si="145"/>
        <v>42326.672997685186</v>
      </c>
      <c r="U2255">
        <f>YEAR(Tabla2[[#This Row],[Date created conversion]])</f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 s="9">
        <f t="shared" si="143"/>
        <v>11.67</v>
      </c>
      <c r="Q2256" s="11" t="s">
        <v>8331</v>
      </c>
      <c r="R2256" t="s">
        <v>8349</v>
      </c>
      <c r="S2256" s="15">
        <f t="shared" si="144"/>
        <v>42752.647777777776</v>
      </c>
      <c r="T2256" s="15">
        <f t="shared" si="145"/>
        <v>42759.647777777776</v>
      </c>
      <c r="U2256">
        <f>YEAR(Tabla2[[#This Row],[Date created conversion]])</f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 s="9">
        <f t="shared" si="143"/>
        <v>41.78</v>
      </c>
      <c r="Q2257" s="11" t="s">
        <v>8331</v>
      </c>
      <c r="R2257" t="s">
        <v>8349</v>
      </c>
      <c r="S2257" s="15">
        <f t="shared" si="144"/>
        <v>42467.951979166668</v>
      </c>
      <c r="T2257" s="15">
        <f t="shared" si="145"/>
        <v>42497.951979166668</v>
      </c>
      <c r="U2257">
        <f>YEAR(Tabla2[[#This Row],[Date created conversion]])</f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 s="9">
        <f t="shared" si="143"/>
        <v>21.38</v>
      </c>
      <c r="Q2258" s="11" t="s">
        <v>8331</v>
      </c>
      <c r="R2258" t="s">
        <v>8349</v>
      </c>
      <c r="S2258" s="15">
        <f t="shared" si="144"/>
        <v>42682.451921296291</v>
      </c>
      <c r="T2258" s="15">
        <f t="shared" si="145"/>
        <v>42696.451921296291</v>
      </c>
      <c r="U2258">
        <f>YEAR(Tabla2[[#This Row],[Date created conversion]])</f>
        <v>2016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 s="9">
        <f t="shared" si="143"/>
        <v>94.1</v>
      </c>
      <c r="Q2259" s="11" t="s">
        <v>8331</v>
      </c>
      <c r="R2259" t="s">
        <v>8349</v>
      </c>
      <c r="S2259" s="15">
        <f t="shared" si="144"/>
        <v>42505.936678240745</v>
      </c>
      <c r="T2259" s="15">
        <f t="shared" si="145"/>
        <v>42540.958333333328</v>
      </c>
      <c r="U2259">
        <f>YEAR(Tabla2[[#This Row],[Date created conversion]])</f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 s="9">
        <f t="shared" si="143"/>
        <v>15.72</v>
      </c>
      <c r="Q2260" s="11" t="s">
        <v>8331</v>
      </c>
      <c r="R2260" t="s">
        <v>8349</v>
      </c>
      <c r="S2260" s="15">
        <f t="shared" si="144"/>
        <v>42136.75100694444</v>
      </c>
      <c r="T2260" s="15">
        <f t="shared" si="145"/>
        <v>42166.75100694444</v>
      </c>
      <c r="U2260">
        <f>YEAR(Tabla2[[#This Row],[Date created conversion]])</f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 s="9">
        <f t="shared" si="143"/>
        <v>90.64</v>
      </c>
      <c r="Q2261" s="11" t="s">
        <v>8331</v>
      </c>
      <c r="R2261" t="s">
        <v>8349</v>
      </c>
      <c r="S2261" s="15">
        <f t="shared" si="144"/>
        <v>42702.804814814815</v>
      </c>
      <c r="T2261" s="15">
        <f t="shared" si="145"/>
        <v>42712.804814814815</v>
      </c>
      <c r="U2261">
        <f>YEAR(Tabla2[[#This Row],[Date created conversion]])</f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 s="9">
        <f t="shared" si="143"/>
        <v>97.3</v>
      </c>
      <c r="Q2262" s="11" t="s">
        <v>8331</v>
      </c>
      <c r="R2262" t="s">
        <v>8349</v>
      </c>
      <c r="S2262" s="15">
        <f t="shared" si="144"/>
        <v>41695.016782407409</v>
      </c>
      <c r="T2262" s="15">
        <f t="shared" si="145"/>
        <v>41724.975115740745</v>
      </c>
      <c r="U2262">
        <f>YEAR(Tabla2[[#This Row],[Date created conversion]])</f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 s="9">
        <f t="shared" si="143"/>
        <v>37.119999999999997</v>
      </c>
      <c r="Q2263" s="11" t="s">
        <v>8331</v>
      </c>
      <c r="R2263" t="s">
        <v>8349</v>
      </c>
      <c r="S2263" s="15">
        <f t="shared" si="144"/>
        <v>42759.724768518514</v>
      </c>
      <c r="T2263" s="15">
        <f t="shared" si="145"/>
        <v>42780.724768518514</v>
      </c>
      <c r="U2263">
        <f>YEAR(Tabla2[[#This Row],[Date created conversion]])</f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 s="9">
        <f t="shared" si="143"/>
        <v>28.1</v>
      </c>
      <c r="Q2264" s="11" t="s">
        <v>8331</v>
      </c>
      <c r="R2264" t="s">
        <v>8349</v>
      </c>
      <c r="S2264" s="15">
        <f t="shared" si="144"/>
        <v>41926.585162037038</v>
      </c>
      <c r="T2264" s="15">
        <f t="shared" si="145"/>
        <v>41961</v>
      </c>
      <c r="U2264">
        <f>YEAR(Tabla2[[#This Row],[Date created conversion]])</f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 s="9">
        <f t="shared" si="143"/>
        <v>144.43</v>
      </c>
      <c r="Q2265" s="11" t="s">
        <v>8331</v>
      </c>
      <c r="R2265" t="s">
        <v>8349</v>
      </c>
      <c r="S2265" s="15">
        <f t="shared" si="144"/>
        <v>42014.832326388889</v>
      </c>
      <c r="T2265" s="15">
        <f t="shared" si="145"/>
        <v>42035.832326388889</v>
      </c>
      <c r="U2265">
        <f>YEAR(Tabla2[[#This Row],[Date created conversion]])</f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 s="9">
        <f t="shared" si="143"/>
        <v>24.27</v>
      </c>
      <c r="Q2266" s="11" t="s">
        <v>8331</v>
      </c>
      <c r="R2266" t="s">
        <v>8349</v>
      </c>
      <c r="S2266" s="15">
        <f t="shared" si="144"/>
        <v>42496.582337962958</v>
      </c>
      <c r="T2266" s="15">
        <f t="shared" si="145"/>
        <v>42513.125</v>
      </c>
      <c r="U2266">
        <f>YEAR(Tabla2[[#This Row],[Date created conversion]])</f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 s="9">
        <f t="shared" si="143"/>
        <v>35.119999999999997</v>
      </c>
      <c r="Q2267" s="11" t="s">
        <v>8331</v>
      </c>
      <c r="R2267" t="s">
        <v>8349</v>
      </c>
      <c r="S2267" s="15">
        <f t="shared" si="144"/>
        <v>42689.853090277778</v>
      </c>
      <c r="T2267" s="15">
        <f t="shared" si="145"/>
        <v>42696.853090277778</v>
      </c>
      <c r="U2267">
        <f>YEAR(Tabla2[[#This Row],[Date created conversion]])</f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 s="9">
        <f t="shared" si="143"/>
        <v>24.76</v>
      </c>
      <c r="Q2268" s="11" t="s">
        <v>8331</v>
      </c>
      <c r="R2268" t="s">
        <v>8349</v>
      </c>
      <c r="S2268" s="15">
        <f t="shared" si="144"/>
        <v>42469.874907407408</v>
      </c>
      <c r="T2268" s="15">
        <f t="shared" si="145"/>
        <v>42487.083333333328</v>
      </c>
      <c r="U2268">
        <f>YEAR(Tabla2[[#This Row],[Date created conversion]])</f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 s="9">
        <f t="shared" si="143"/>
        <v>188.38</v>
      </c>
      <c r="Q2269" s="11" t="s">
        <v>8331</v>
      </c>
      <c r="R2269" t="s">
        <v>8349</v>
      </c>
      <c r="S2269" s="15">
        <f t="shared" si="144"/>
        <v>41968.829826388886</v>
      </c>
      <c r="T2269" s="15">
        <f t="shared" si="145"/>
        <v>41994.041666666672</v>
      </c>
      <c r="U2269">
        <f>YEAR(Tabla2[[#This Row],[Date created conversion]])</f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 s="9">
        <f t="shared" si="143"/>
        <v>148.08000000000001</v>
      </c>
      <c r="Q2270" s="11" t="s">
        <v>8331</v>
      </c>
      <c r="R2270" t="s">
        <v>8349</v>
      </c>
      <c r="S2270" s="15">
        <f t="shared" si="144"/>
        <v>42776.082349537035</v>
      </c>
      <c r="T2270" s="15">
        <f t="shared" si="145"/>
        <v>42806.082349537035</v>
      </c>
      <c r="U2270">
        <f>YEAR(Tabla2[[#This Row],[Date created conversion]])</f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 s="9">
        <f t="shared" si="143"/>
        <v>49.93</v>
      </c>
      <c r="Q2271" s="11" t="s">
        <v>8331</v>
      </c>
      <c r="R2271" t="s">
        <v>8349</v>
      </c>
      <c r="S2271" s="15">
        <f t="shared" si="144"/>
        <v>42776.704432870371</v>
      </c>
      <c r="T2271" s="15">
        <f t="shared" si="145"/>
        <v>42801.208333333328</v>
      </c>
      <c r="U2271">
        <f>YEAR(Tabla2[[#This Row],[Date created conversion]])</f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 s="9">
        <f t="shared" si="143"/>
        <v>107.82</v>
      </c>
      <c r="Q2272" s="11" t="s">
        <v>8331</v>
      </c>
      <c r="R2272" t="s">
        <v>8349</v>
      </c>
      <c r="S2272" s="15">
        <f t="shared" si="144"/>
        <v>42725.869363425925</v>
      </c>
      <c r="T2272" s="15">
        <f t="shared" si="145"/>
        <v>42745.915972222225</v>
      </c>
      <c r="U2272">
        <f>YEAR(Tabla2[[#This Row],[Date created conversion]])</f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 s="9">
        <f t="shared" si="143"/>
        <v>42.63</v>
      </c>
      <c r="Q2273" s="11" t="s">
        <v>8331</v>
      </c>
      <c r="R2273" t="s">
        <v>8349</v>
      </c>
      <c r="S2273" s="15">
        <f t="shared" si="144"/>
        <v>42684.000046296293</v>
      </c>
      <c r="T2273" s="15">
        <f t="shared" si="145"/>
        <v>42714.000046296293</v>
      </c>
      <c r="U2273">
        <f>YEAR(Tabla2[[#This Row],[Date created conversion]])</f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 s="9">
        <f t="shared" si="143"/>
        <v>14.37</v>
      </c>
      <c r="Q2274" s="11" t="s">
        <v>8331</v>
      </c>
      <c r="R2274" t="s">
        <v>8349</v>
      </c>
      <c r="S2274" s="15">
        <f t="shared" si="144"/>
        <v>42315.699490740735</v>
      </c>
      <c r="T2274" s="15">
        <f t="shared" si="145"/>
        <v>42345.699490740735</v>
      </c>
      <c r="U2274">
        <f>YEAR(Tabla2[[#This Row],[Date created conversion]])</f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 s="9">
        <f t="shared" si="143"/>
        <v>37.479999999999997</v>
      </c>
      <c r="Q2275" s="11" t="s">
        <v>8331</v>
      </c>
      <c r="R2275" t="s">
        <v>8349</v>
      </c>
      <c r="S2275" s="15">
        <f t="shared" si="144"/>
        <v>42781.549097222218</v>
      </c>
      <c r="T2275" s="15">
        <f t="shared" si="145"/>
        <v>42806.507430555561</v>
      </c>
      <c r="U2275">
        <f>YEAR(Tabla2[[#This Row],[Date created conversion]])</f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 s="9">
        <f t="shared" si="143"/>
        <v>30.2</v>
      </c>
      <c r="Q2276" s="11" t="s">
        <v>8331</v>
      </c>
      <c r="R2276" t="s">
        <v>8349</v>
      </c>
      <c r="S2276" s="15">
        <f t="shared" si="144"/>
        <v>41663.500659722224</v>
      </c>
      <c r="T2276" s="15">
        <f t="shared" si="145"/>
        <v>41693.500659722224</v>
      </c>
      <c r="U2276">
        <f>YEAR(Tabla2[[#This Row],[Date created conversion]])</f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 s="9">
        <f t="shared" si="143"/>
        <v>33.549999999999997</v>
      </c>
      <c r="Q2277" s="11" t="s">
        <v>8331</v>
      </c>
      <c r="R2277" t="s">
        <v>8349</v>
      </c>
      <c r="S2277" s="15">
        <f t="shared" si="144"/>
        <v>41965.616655092599</v>
      </c>
      <c r="T2277" s="15">
        <f t="shared" si="145"/>
        <v>41995.616655092599</v>
      </c>
      <c r="U2277">
        <f>YEAR(Tabla2[[#This Row],[Date created conversion]])</f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 s="9">
        <f t="shared" si="143"/>
        <v>64.75</v>
      </c>
      <c r="Q2278" s="11" t="s">
        <v>8331</v>
      </c>
      <c r="R2278" t="s">
        <v>8349</v>
      </c>
      <c r="S2278" s="15">
        <f t="shared" si="144"/>
        <v>41614.651493055557</v>
      </c>
      <c r="T2278" s="15">
        <f t="shared" si="145"/>
        <v>41644.651493055557</v>
      </c>
      <c r="U2278">
        <f>YEAR(Tabla2[[#This Row],[Date created conversion]])</f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 s="9">
        <f t="shared" si="143"/>
        <v>57.93</v>
      </c>
      <c r="Q2279" s="11" t="s">
        <v>8331</v>
      </c>
      <c r="R2279" t="s">
        <v>8349</v>
      </c>
      <c r="S2279" s="15">
        <f t="shared" si="144"/>
        <v>40936.678506944445</v>
      </c>
      <c r="T2279" s="15">
        <f t="shared" si="145"/>
        <v>40966.678506944445</v>
      </c>
      <c r="U2279">
        <f>YEAR(Tabla2[[#This Row],[Date created conversion]])</f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 s="9">
        <f t="shared" si="143"/>
        <v>53.08</v>
      </c>
      <c r="Q2280" s="11" t="s">
        <v>8331</v>
      </c>
      <c r="R2280" t="s">
        <v>8349</v>
      </c>
      <c r="S2280" s="15">
        <f t="shared" si="144"/>
        <v>42338.709108796291</v>
      </c>
      <c r="T2280" s="15">
        <f t="shared" si="145"/>
        <v>42372.957638888889</v>
      </c>
      <c r="U2280">
        <f>YEAR(Tabla2[[#This Row],[Date created conversion]])</f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 s="9">
        <f t="shared" si="143"/>
        <v>48.06</v>
      </c>
      <c r="Q2281" s="11" t="s">
        <v>8331</v>
      </c>
      <c r="R2281" t="s">
        <v>8349</v>
      </c>
      <c r="S2281" s="15">
        <f t="shared" si="144"/>
        <v>42020.806701388887</v>
      </c>
      <c r="T2281" s="15">
        <f t="shared" si="145"/>
        <v>42039.166666666672</v>
      </c>
      <c r="U2281">
        <f>YEAR(Tabla2[[#This Row],[Date created conversion]])</f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 s="9">
        <f t="shared" si="143"/>
        <v>82.4</v>
      </c>
      <c r="Q2282" s="11" t="s">
        <v>8331</v>
      </c>
      <c r="R2282" t="s">
        <v>8349</v>
      </c>
      <c r="S2282" s="15">
        <f t="shared" si="144"/>
        <v>42234.624895833331</v>
      </c>
      <c r="T2282" s="15">
        <f t="shared" si="145"/>
        <v>42264.624895833331</v>
      </c>
      <c r="U2282">
        <f>YEAR(Tabla2[[#This Row],[Date created conversion]])</f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 s="9">
        <f t="shared" si="143"/>
        <v>50.45</v>
      </c>
      <c r="Q2283" s="11" t="s">
        <v>8323</v>
      </c>
      <c r="R2283" t="s">
        <v>8324</v>
      </c>
      <c r="S2283" s="15">
        <f t="shared" si="144"/>
        <v>40687.285844907405</v>
      </c>
      <c r="T2283" s="15">
        <f t="shared" si="145"/>
        <v>40749.284722222219</v>
      </c>
      <c r="U2283">
        <f>YEAR(Tabla2[[#This Row],[Date created conversion]])</f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 s="9">
        <f t="shared" si="143"/>
        <v>115.83</v>
      </c>
      <c r="Q2284" s="11" t="s">
        <v>8323</v>
      </c>
      <c r="R2284" t="s">
        <v>8324</v>
      </c>
      <c r="S2284" s="15">
        <f t="shared" si="144"/>
        <v>42323.17460648148</v>
      </c>
      <c r="T2284" s="15">
        <f t="shared" si="145"/>
        <v>42383.17460648148</v>
      </c>
      <c r="U2284">
        <f>YEAR(Tabla2[[#This Row],[Date created conversion]])</f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 s="9">
        <f t="shared" si="143"/>
        <v>63.03</v>
      </c>
      <c r="Q2285" s="11" t="s">
        <v>8323</v>
      </c>
      <c r="R2285" t="s">
        <v>8324</v>
      </c>
      <c r="S2285" s="15">
        <f t="shared" si="144"/>
        <v>40978.125046296293</v>
      </c>
      <c r="T2285" s="15">
        <f t="shared" si="145"/>
        <v>41038.083379629628</v>
      </c>
      <c r="U2285">
        <f>YEAR(Tabla2[[#This Row],[Date created conversion]])</f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 s="9">
        <f t="shared" si="143"/>
        <v>108.02</v>
      </c>
      <c r="Q2286" s="11" t="s">
        <v>8323</v>
      </c>
      <c r="R2286" t="s">
        <v>8324</v>
      </c>
      <c r="S2286" s="15">
        <f t="shared" si="144"/>
        <v>40585.796817129631</v>
      </c>
      <c r="T2286" s="15">
        <f t="shared" si="145"/>
        <v>40614.166666666664</v>
      </c>
      <c r="U2286">
        <f>YEAR(Tabla2[[#This Row],[Date created conversion]])</f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 s="9">
        <f t="shared" si="143"/>
        <v>46.09</v>
      </c>
      <c r="Q2287" s="11" t="s">
        <v>8323</v>
      </c>
      <c r="R2287" t="s">
        <v>8324</v>
      </c>
      <c r="S2287" s="15">
        <f t="shared" si="144"/>
        <v>41059.185682870368</v>
      </c>
      <c r="T2287" s="15">
        <f t="shared" si="145"/>
        <v>41089.185682870368</v>
      </c>
      <c r="U2287">
        <f>YEAR(Tabla2[[#This Row],[Date created conversion]])</f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 s="9">
        <f t="shared" si="143"/>
        <v>107.21</v>
      </c>
      <c r="Q2288" s="11" t="s">
        <v>8323</v>
      </c>
      <c r="R2288" t="s">
        <v>8324</v>
      </c>
      <c r="S2288" s="15">
        <f t="shared" si="144"/>
        <v>41494.963587962964</v>
      </c>
      <c r="T2288" s="15">
        <f t="shared" si="145"/>
        <v>41523.165972222225</v>
      </c>
      <c r="U2288">
        <f>YEAR(Tabla2[[#This Row],[Date created conversion]])</f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 s="9">
        <f t="shared" si="143"/>
        <v>50.93</v>
      </c>
      <c r="Q2289" s="11" t="s">
        <v>8323</v>
      </c>
      <c r="R2289" t="s">
        <v>8324</v>
      </c>
      <c r="S2289" s="15">
        <f t="shared" si="144"/>
        <v>41792.667361111111</v>
      </c>
      <c r="T2289" s="15">
        <f t="shared" si="145"/>
        <v>41813.667361111111</v>
      </c>
      <c r="U2289">
        <f>YEAR(Tabla2[[#This Row],[Date created conversion]])</f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 s="9">
        <f t="shared" si="143"/>
        <v>40.04</v>
      </c>
      <c r="Q2290" s="11" t="s">
        <v>8323</v>
      </c>
      <c r="R2290" t="s">
        <v>8324</v>
      </c>
      <c r="S2290" s="15">
        <f t="shared" si="144"/>
        <v>41067.827418981484</v>
      </c>
      <c r="T2290" s="15">
        <f t="shared" si="145"/>
        <v>41086.75</v>
      </c>
      <c r="U2290">
        <f>YEAR(Tabla2[[#This Row],[Date created conversion]])</f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 s="9">
        <f t="shared" si="143"/>
        <v>64.44</v>
      </c>
      <c r="Q2291" s="11" t="s">
        <v>8323</v>
      </c>
      <c r="R2291" t="s">
        <v>8324</v>
      </c>
      <c r="S2291" s="15">
        <f t="shared" si="144"/>
        <v>41571.998379629629</v>
      </c>
      <c r="T2291" s="15">
        <f t="shared" si="145"/>
        <v>41614.973611111112</v>
      </c>
      <c r="U2291">
        <f>YEAR(Tabla2[[#This Row],[Date created conversion]])</f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 s="9">
        <f t="shared" si="143"/>
        <v>53.83</v>
      </c>
      <c r="Q2292" s="11" t="s">
        <v>8323</v>
      </c>
      <c r="R2292" t="s">
        <v>8324</v>
      </c>
      <c r="S2292" s="15">
        <f t="shared" si="144"/>
        <v>40070.253819444442</v>
      </c>
      <c r="T2292" s="15">
        <f t="shared" si="145"/>
        <v>40148.708333333336</v>
      </c>
      <c r="U2292">
        <f>YEAR(Tabla2[[#This Row],[Date created conversion]])</f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 s="9">
        <f t="shared" si="143"/>
        <v>100.47</v>
      </c>
      <c r="Q2293" s="11" t="s">
        <v>8323</v>
      </c>
      <c r="R2293" t="s">
        <v>8324</v>
      </c>
      <c r="S2293" s="15">
        <f t="shared" si="144"/>
        <v>40987.977060185185</v>
      </c>
      <c r="T2293" s="15">
        <f t="shared" si="145"/>
        <v>41022.166666666664</v>
      </c>
      <c r="U2293">
        <f>YEAR(Tabla2[[#This Row],[Date created conversion]])</f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 s="9">
        <f t="shared" si="143"/>
        <v>46.63</v>
      </c>
      <c r="Q2294" s="11" t="s">
        <v>8323</v>
      </c>
      <c r="R2294" t="s">
        <v>8324</v>
      </c>
      <c r="S2294" s="15">
        <f t="shared" si="144"/>
        <v>40987.697638888887</v>
      </c>
      <c r="T2294" s="15">
        <f t="shared" si="145"/>
        <v>41017.697638888887</v>
      </c>
      <c r="U2294">
        <f>YEAR(Tabla2[[#This Row],[Date created conversion]])</f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 s="9">
        <f t="shared" si="143"/>
        <v>34.07</v>
      </c>
      <c r="Q2295" s="11" t="s">
        <v>8323</v>
      </c>
      <c r="R2295" t="s">
        <v>8324</v>
      </c>
      <c r="S2295" s="15">
        <f t="shared" si="144"/>
        <v>41151.708321759259</v>
      </c>
      <c r="T2295" s="15">
        <f t="shared" si="145"/>
        <v>41177.165972222225</v>
      </c>
      <c r="U2295">
        <f>YEAR(Tabla2[[#This Row],[Date created conversion]])</f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 s="9">
        <f t="shared" si="143"/>
        <v>65.209999999999994</v>
      </c>
      <c r="Q2296" s="11" t="s">
        <v>8323</v>
      </c>
      <c r="R2296" t="s">
        <v>8324</v>
      </c>
      <c r="S2296" s="15">
        <f t="shared" si="144"/>
        <v>41264.72314814815</v>
      </c>
      <c r="T2296" s="15">
        <f t="shared" si="145"/>
        <v>41294.72314814815</v>
      </c>
      <c r="U2296">
        <f>YEAR(Tabla2[[#This Row],[Date created conversion]])</f>
        <v>2012</v>
      </c>
    </row>
    <row r="2297" spans="1:21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 s="9">
        <f t="shared" si="143"/>
        <v>44.21</v>
      </c>
      <c r="Q2297" s="11" t="s">
        <v>8323</v>
      </c>
      <c r="R2297" t="s">
        <v>8324</v>
      </c>
      <c r="S2297" s="15">
        <f t="shared" si="144"/>
        <v>41270.954351851848</v>
      </c>
      <c r="T2297" s="15">
        <f t="shared" si="145"/>
        <v>41300.954351851848</v>
      </c>
      <c r="U2297">
        <f>YEAR(Tabla2[[#This Row],[Date created conversion]])</f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 s="9">
        <f t="shared" si="143"/>
        <v>71.97</v>
      </c>
      <c r="Q2298" s="11" t="s">
        <v>8323</v>
      </c>
      <c r="R2298" t="s">
        <v>8324</v>
      </c>
      <c r="S2298" s="15">
        <f t="shared" si="144"/>
        <v>40927.731782407405</v>
      </c>
      <c r="T2298" s="15">
        <f t="shared" si="145"/>
        <v>40962.731782407405</v>
      </c>
      <c r="U2298">
        <f>YEAR(Tabla2[[#This Row],[Date created conversion]])</f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 s="9">
        <f t="shared" si="143"/>
        <v>52.95</v>
      </c>
      <c r="Q2299" s="11" t="s">
        <v>8323</v>
      </c>
      <c r="R2299" t="s">
        <v>8324</v>
      </c>
      <c r="S2299" s="15">
        <f t="shared" si="144"/>
        <v>40948.042233796295</v>
      </c>
      <c r="T2299" s="15">
        <f t="shared" si="145"/>
        <v>40982.165972222225</v>
      </c>
      <c r="U2299">
        <f>YEAR(Tabla2[[#This Row],[Date created conversion]])</f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 s="9">
        <f t="shared" si="143"/>
        <v>109.45</v>
      </c>
      <c r="Q2300" s="11" t="s">
        <v>8323</v>
      </c>
      <c r="R2300" t="s">
        <v>8324</v>
      </c>
      <c r="S2300" s="15">
        <f t="shared" si="144"/>
        <v>41694.84065972222</v>
      </c>
      <c r="T2300" s="15">
        <f t="shared" si="145"/>
        <v>41724.798993055556</v>
      </c>
      <c r="U2300">
        <f>YEAR(Tabla2[[#This Row],[Date created conversion]])</f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 s="9">
        <f t="shared" si="143"/>
        <v>75.040000000000006</v>
      </c>
      <c r="Q2301" s="11" t="s">
        <v>8323</v>
      </c>
      <c r="R2301" t="s">
        <v>8324</v>
      </c>
      <c r="S2301" s="15">
        <f t="shared" si="144"/>
        <v>40565.032511574071</v>
      </c>
      <c r="T2301" s="15">
        <f t="shared" si="145"/>
        <v>40580.032511574071</v>
      </c>
      <c r="U2301">
        <f>YEAR(Tabla2[[#This Row],[Date created conversion]])</f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 s="9">
        <f t="shared" si="143"/>
        <v>115.71</v>
      </c>
      <c r="Q2302" s="11" t="s">
        <v>8323</v>
      </c>
      <c r="R2302" t="s">
        <v>8324</v>
      </c>
      <c r="S2302" s="15">
        <f t="shared" si="144"/>
        <v>41074.727037037039</v>
      </c>
      <c r="T2302" s="15">
        <f t="shared" si="145"/>
        <v>41088.727037037039</v>
      </c>
      <c r="U2302">
        <f>YEAR(Tabla2[[#This Row],[Date created conversion]])</f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 s="9">
        <f t="shared" si="143"/>
        <v>31.66</v>
      </c>
      <c r="Q2303" s="11" t="s">
        <v>8323</v>
      </c>
      <c r="R2303" t="s">
        <v>8327</v>
      </c>
      <c r="S2303" s="15">
        <f t="shared" si="144"/>
        <v>41416.146944444445</v>
      </c>
      <c r="T2303" s="15">
        <f t="shared" si="145"/>
        <v>41446.146944444445</v>
      </c>
      <c r="U2303">
        <f>YEAR(Tabla2[[#This Row],[Date created conversion]])</f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 s="9">
        <f t="shared" si="143"/>
        <v>46.18</v>
      </c>
      <c r="Q2304" s="11" t="s">
        <v>8323</v>
      </c>
      <c r="R2304" t="s">
        <v>8327</v>
      </c>
      <c r="S2304" s="15">
        <f t="shared" si="144"/>
        <v>41605.868449074071</v>
      </c>
      <c r="T2304" s="15">
        <f t="shared" si="145"/>
        <v>41639.291666666664</v>
      </c>
      <c r="U2304">
        <f>YEAR(Tabla2[[#This Row],[Date created conversion]])</f>
        <v>2013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 s="9">
        <f t="shared" si="143"/>
        <v>68.48</v>
      </c>
      <c r="Q2305" s="11" t="s">
        <v>8323</v>
      </c>
      <c r="R2305" t="s">
        <v>8327</v>
      </c>
      <c r="S2305" s="15">
        <f t="shared" si="144"/>
        <v>40850.111064814817</v>
      </c>
      <c r="T2305" s="15">
        <f t="shared" si="145"/>
        <v>40890.152731481481</v>
      </c>
      <c r="U2305">
        <f>YEAR(Tabla2[[#This Row],[Date created conversion]])</f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 s="9">
        <f t="shared" si="143"/>
        <v>53.47</v>
      </c>
      <c r="Q2306" s="11" t="s">
        <v>8323</v>
      </c>
      <c r="R2306" t="s">
        <v>8327</v>
      </c>
      <c r="S2306" s="15">
        <f t="shared" si="144"/>
        <v>40502.815868055557</v>
      </c>
      <c r="T2306" s="15">
        <f t="shared" si="145"/>
        <v>40544.207638888889</v>
      </c>
      <c r="U2306">
        <f>YEAR(Tabla2[[#This Row],[Date created conversion]])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 s="9">
        <f t="shared" ref="P2307:P2370" si="147">IFERROR(ROUND(E2307/L2307,2),0)</f>
        <v>109.11</v>
      </c>
      <c r="Q2307" s="11" t="s">
        <v>8323</v>
      </c>
      <c r="R2307" t="s">
        <v>8327</v>
      </c>
      <c r="S2307" s="15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  <c r="U2307">
        <f>YEAR(Tabla2[[#This Row],[Date created conversion]])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 s="9">
        <f t="shared" si="147"/>
        <v>51.19</v>
      </c>
      <c r="Q2308" s="11" t="s">
        <v>8323</v>
      </c>
      <c r="R2308" t="s">
        <v>8327</v>
      </c>
      <c r="S2308" s="15">
        <f t="shared" si="148"/>
        <v>40948.16815972222</v>
      </c>
      <c r="T2308" s="15">
        <f t="shared" si="149"/>
        <v>40978.16815972222</v>
      </c>
      <c r="U2308">
        <f>YEAR(Tabla2[[#This Row],[Date created conversion]])</f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 s="9">
        <f t="shared" si="147"/>
        <v>27.94</v>
      </c>
      <c r="Q2309" s="11" t="s">
        <v>8323</v>
      </c>
      <c r="R2309" t="s">
        <v>8327</v>
      </c>
      <c r="S2309" s="15">
        <f t="shared" si="148"/>
        <v>41004.802465277775</v>
      </c>
      <c r="T2309" s="15">
        <f t="shared" si="149"/>
        <v>41034.802407407406</v>
      </c>
      <c r="U2309">
        <f>YEAR(Tabla2[[#This Row],[Date created conversion]])</f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 s="9">
        <f t="shared" si="147"/>
        <v>82.5</v>
      </c>
      <c r="Q2310" s="11" t="s">
        <v>8323</v>
      </c>
      <c r="R2310" t="s">
        <v>8327</v>
      </c>
      <c r="S2310" s="15">
        <f t="shared" si="148"/>
        <v>41851.962916666671</v>
      </c>
      <c r="T2310" s="15">
        <f t="shared" si="149"/>
        <v>41880.041666666664</v>
      </c>
      <c r="U2310">
        <f>YEAR(Tabla2[[#This Row],[Date created conversion]])</f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 s="9">
        <f t="shared" si="147"/>
        <v>59.82</v>
      </c>
      <c r="Q2311" s="11" t="s">
        <v>8323</v>
      </c>
      <c r="R2311" t="s">
        <v>8327</v>
      </c>
      <c r="S2311" s="15">
        <f t="shared" si="148"/>
        <v>41307.987696759257</v>
      </c>
      <c r="T2311" s="15">
        <f t="shared" si="149"/>
        <v>41342.987696759257</v>
      </c>
      <c r="U2311">
        <f>YEAR(Tabla2[[#This Row],[Date created conversion]])</f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 s="9">
        <f t="shared" si="147"/>
        <v>64.819999999999993</v>
      </c>
      <c r="Q2312" s="11" t="s">
        <v>8323</v>
      </c>
      <c r="R2312" t="s">
        <v>8327</v>
      </c>
      <c r="S2312" s="15">
        <f t="shared" si="148"/>
        <v>41324.79415509259</v>
      </c>
      <c r="T2312" s="15">
        <f t="shared" si="149"/>
        <v>41354.752488425926</v>
      </c>
      <c r="U2312">
        <f>YEAR(Tabla2[[#This Row],[Date created conversion]])</f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 s="9">
        <f t="shared" si="147"/>
        <v>90.1</v>
      </c>
      <c r="Q2313" s="11" t="s">
        <v>8323</v>
      </c>
      <c r="R2313" t="s">
        <v>8327</v>
      </c>
      <c r="S2313" s="15">
        <f t="shared" si="148"/>
        <v>41736.004502314812</v>
      </c>
      <c r="T2313" s="15">
        <f t="shared" si="149"/>
        <v>41766.004502314812</v>
      </c>
      <c r="U2313">
        <f>YEAR(Tabla2[[#This Row],[Date created conversion]])</f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 s="9">
        <f t="shared" si="147"/>
        <v>40.96</v>
      </c>
      <c r="Q2314" s="11" t="s">
        <v>8323</v>
      </c>
      <c r="R2314" t="s">
        <v>8327</v>
      </c>
      <c r="S2314" s="15">
        <f t="shared" si="148"/>
        <v>41716.632847222223</v>
      </c>
      <c r="T2314" s="15">
        <f t="shared" si="149"/>
        <v>41747.958333333336</v>
      </c>
      <c r="U2314">
        <f>YEAR(Tabla2[[#This Row],[Date created conversion]])</f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 s="9">
        <f t="shared" si="147"/>
        <v>56</v>
      </c>
      <c r="Q2315" s="11" t="s">
        <v>8323</v>
      </c>
      <c r="R2315" t="s">
        <v>8327</v>
      </c>
      <c r="S2315" s="15">
        <f t="shared" si="148"/>
        <v>41002.958634259259</v>
      </c>
      <c r="T2315" s="15">
        <f t="shared" si="149"/>
        <v>41032.958634259259</v>
      </c>
      <c r="U2315">
        <f>YEAR(Tabla2[[#This Row],[Date created conversion]])</f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 s="9">
        <f t="shared" si="147"/>
        <v>37.67</v>
      </c>
      <c r="Q2316" s="11" t="s">
        <v>8323</v>
      </c>
      <c r="R2316" t="s">
        <v>8327</v>
      </c>
      <c r="S2316" s="15">
        <f t="shared" si="148"/>
        <v>41037.551585648151</v>
      </c>
      <c r="T2316" s="15">
        <f t="shared" si="149"/>
        <v>41067.551585648151</v>
      </c>
      <c r="U2316">
        <f>YEAR(Tabla2[[#This Row],[Date created conversion]])</f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 s="9">
        <f t="shared" si="147"/>
        <v>40.08</v>
      </c>
      <c r="Q2317" s="11" t="s">
        <v>8323</v>
      </c>
      <c r="R2317" t="s">
        <v>8327</v>
      </c>
      <c r="S2317" s="15">
        <f t="shared" si="148"/>
        <v>41004.72619212963</v>
      </c>
      <c r="T2317" s="15">
        <f t="shared" si="149"/>
        <v>41034.72619212963</v>
      </c>
      <c r="U2317">
        <f>YEAR(Tabla2[[#This Row],[Date created conversion]])</f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 s="9">
        <f t="shared" si="147"/>
        <v>78.03</v>
      </c>
      <c r="Q2318" s="11" t="s">
        <v>8323</v>
      </c>
      <c r="R2318" t="s">
        <v>8327</v>
      </c>
      <c r="S2318" s="15">
        <f t="shared" si="148"/>
        <v>40079.725115740745</v>
      </c>
      <c r="T2318" s="15">
        <f t="shared" si="149"/>
        <v>40156.76666666667</v>
      </c>
      <c r="U2318">
        <f>YEAR(Tabla2[[#This Row],[Date created conversion]])</f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 s="9">
        <f t="shared" si="147"/>
        <v>18.91</v>
      </c>
      <c r="Q2319" s="11" t="s">
        <v>8323</v>
      </c>
      <c r="R2319" t="s">
        <v>8327</v>
      </c>
      <c r="S2319" s="15">
        <f t="shared" si="148"/>
        <v>40192.542233796295</v>
      </c>
      <c r="T2319" s="15">
        <f t="shared" si="149"/>
        <v>40224.208333333336</v>
      </c>
      <c r="U2319">
        <f>YEAR(Tabla2[[#This Row],[Date created conversion]])</f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 s="9">
        <f t="shared" si="147"/>
        <v>37.130000000000003</v>
      </c>
      <c r="Q2320" s="11" t="s">
        <v>8323</v>
      </c>
      <c r="R2320" t="s">
        <v>8327</v>
      </c>
      <c r="S2320" s="15">
        <f t="shared" si="148"/>
        <v>40050.643680555557</v>
      </c>
      <c r="T2320" s="15">
        <f t="shared" si="149"/>
        <v>40082.165972222225</v>
      </c>
      <c r="U2320">
        <f>YEAR(Tabla2[[#This Row],[Date created conversion]])</f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 s="9">
        <f t="shared" si="147"/>
        <v>41.96</v>
      </c>
      <c r="Q2321" s="11" t="s">
        <v>8323</v>
      </c>
      <c r="R2321" t="s">
        <v>8327</v>
      </c>
      <c r="S2321" s="15">
        <f t="shared" si="148"/>
        <v>41593.082002314812</v>
      </c>
      <c r="T2321" s="15">
        <f t="shared" si="149"/>
        <v>41623.082002314812</v>
      </c>
      <c r="U2321">
        <f>YEAR(Tabla2[[#This Row],[Date created conversion]])</f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 s="9">
        <f t="shared" si="147"/>
        <v>61.04</v>
      </c>
      <c r="Q2322" s="11" t="s">
        <v>8323</v>
      </c>
      <c r="R2322" t="s">
        <v>8327</v>
      </c>
      <c r="S2322" s="15">
        <f t="shared" si="148"/>
        <v>41696.817129629628</v>
      </c>
      <c r="T2322" s="15">
        <f t="shared" si="149"/>
        <v>41731.775462962964</v>
      </c>
      <c r="U2322">
        <f>YEAR(Tabla2[[#This Row],[Date created conversion]])</f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 s="9">
        <f t="shared" si="147"/>
        <v>64.53</v>
      </c>
      <c r="Q2323" s="11" t="s">
        <v>8334</v>
      </c>
      <c r="R2323" t="s">
        <v>8350</v>
      </c>
      <c r="S2323" s="15">
        <f t="shared" si="148"/>
        <v>42799.260428240741</v>
      </c>
      <c r="T2323" s="15">
        <f t="shared" si="149"/>
        <v>42829.21876157407</v>
      </c>
      <c r="U2323">
        <f>YEAR(Tabla2[[#This Row],[Date created conversion]])</f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 s="9">
        <f t="shared" si="147"/>
        <v>21.25</v>
      </c>
      <c r="Q2324" s="11" t="s">
        <v>8334</v>
      </c>
      <c r="R2324" t="s">
        <v>8350</v>
      </c>
      <c r="S2324" s="15">
        <f t="shared" si="148"/>
        <v>42804.895474537043</v>
      </c>
      <c r="T2324" s="15">
        <f t="shared" si="149"/>
        <v>42834.853807870371</v>
      </c>
      <c r="U2324">
        <f>YEAR(Tabla2[[#This Row],[Date created conversion]])</f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 s="9">
        <f t="shared" si="147"/>
        <v>30</v>
      </c>
      <c r="Q2325" s="11" t="s">
        <v>8334</v>
      </c>
      <c r="R2325" t="s">
        <v>8350</v>
      </c>
      <c r="S2325" s="15">
        <f t="shared" si="148"/>
        <v>42807.755173611105</v>
      </c>
      <c r="T2325" s="15">
        <f t="shared" si="149"/>
        <v>42814.755173611105</v>
      </c>
      <c r="U2325">
        <f>YEAR(Tabla2[[#This Row],[Date created conversion]])</f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 s="9">
        <f t="shared" si="147"/>
        <v>25.49</v>
      </c>
      <c r="Q2326" s="11" t="s">
        <v>8334</v>
      </c>
      <c r="R2326" t="s">
        <v>8350</v>
      </c>
      <c r="S2326" s="15">
        <f t="shared" si="148"/>
        <v>42790.885243055556</v>
      </c>
      <c r="T2326" s="15">
        <f t="shared" si="149"/>
        <v>42820.843576388885</v>
      </c>
      <c r="U2326">
        <f>YEAR(Tabla2[[#This Row],[Date created conversion]])</f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 s="9">
        <f t="shared" si="147"/>
        <v>11.43</v>
      </c>
      <c r="Q2327" s="11" t="s">
        <v>8334</v>
      </c>
      <c r="R2327" t="s">
        <v>8350</v>
      </c>
      <c r="S2327" s="15">
        <f t="shared" si="148"/>
        <v>42794.022349537037</v>
      </c>
      <c r="T2327" s="15">
        <f t="shared" si="149"/>
        <v>42823.980682870373</v>
      </c>
      <c r="U2327">
        <f>YEAR(Tabla2[[#This Row],[Date created conversion]])</f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 s="9">
        <f t="shared" si="147"/>
        <v>108</v>
      </c>
      <c r="Q2328" s="11" t="s">
        <v>8334</v>
      </c>
      <c r="R2328" t="s">
        <v>8350</v>
      </c>
      <c r="S2328" s="15">
        <f t="shared" si="148"/>
        <v>42804.034120370372</v>
      </c>
      <c r="T2328" s="15">
        <f t="shared" si="149"/>
        <v>42855.708333333328</v>
      </c>
      <c r="U2328">
        <f>YEAR(Tabla2[[#This Row],[Date created conversion]])</f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 s="9">
        <f t="shared" si="147"/>
        <v>54.88</v>
      </c>
      <c r="Q2329" s="11" t="s">
        <v>8334</v>
      </c>
      <c r="R2329" t="s">
        <v>8350</v>
      </c>
      <c r="S2329" s="15">
        <f t="shared" si="148"/>
        <v>41842.917129629634</v>
      </c>
      <c r="T2329" s="15">
        <f t="shared" si="149"/>
        <v>41877.917129629634</v>
      </c>
      <c r="U2329">
        <f>YEAR(Tabla2[[#This Row],[Date created conversion]])</f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 s="9">
        <f t="shared" si="147"/>
        <v>47.38</v>
      </c>
      <c r="Q2330" s="11" t="s">
        <v>8334</v>
      </c>
      <c r="R2330" t="s">
        <v>8350</v>
      </c>
      <c r="S2330" s="15">
        <f t="shared" si="148"/>
        <v>42139.781678240746</v>
      </c>
      <c r="T2330" s="15">
        <f t="shared" si="149"/>
        <v>42169.781678240746</v>
      </c>
      <c r="U2330">
        <f>YEAR(Tabla2[[#This Row],[Date created conversion]])</f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 s="9">
        <f t="shared" si="147"/>
        <v>211.84</v>
      </c>
      <c r="Q2331" s="11" t="s">
        <v>8334</v>
      </c>
      <c r="R2331" t="s">
        <v>8350</v>
      </c>
      <c r="S2331" s="15">
        <f t="shared" si="148"/>
        <v>41807.624374999999</v>
      </c>
      <c r="T2331" s="15">
        <f t="shared" si="149"/>
        <v>41837.624374999999</v>
      </c>
      <c r="U2331">
        <f>YEAR(Tabla2[[#This Row],[Date created conversion]])</f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 s="9">
        <f t="shared" si="147"/>
        <v>219.93</v>
      </c>
      <c r="Q2332" s="11" t="s">
        <v>8334</v>
      </c>
      <c r="R2332" t="s">
        <v>8350</v>
      </c>
      <c r="S2332" s="15">
        <f t="shared" si="148"/>
        <v>42332.89980324074</v>
      </c>
      <c r="T2332" s="15">
        <f t="shared" si="149"/>
        <v>42363</v>
      </c>
      <c r="U2332">
        <f>YEAR(Tabla2[[#This Row],[Date created conversion]])</f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 s="9">
        <f t="shared" si="147"/>
        <v>40.799999999999997</v>
      </c>
      <c r="Q2333" s="11" t="s">
        <v>8334</v>
      </c>
      <c r="R2333" t="s">
        <v>8350</v>
      </c>
      <c r="S2333" s="15">
        <f t="shared" si="148"/>
        <v>41839.005671296298</v>
      </c>
      <c r="T2333" s="15">
        <f t="shared" si="149"/>
        <v>41869.005671296298</v>
      </c>
      <c r="U2333">
        <f>YEAR(Tabla2[[#This Row],[Date created conversion]])</f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 s="9">
        <f t="shared" si="147"/>
        <v>75.5</v>
      </c>
      <c r="Q2334" s="11" t="s">
        <v>8334</v>
      </c>
      <c r="R2334" t="s">
        <v>8350</v>
      </c>
      <c r="S2334" s="15">
        <f t="shared" si="148"/>
        <v>42011.628136574072</v>
      </c>
      <c r="T2334" s="15">
        <f t="shared" si="149"/>
        <v>42041.628136574072</v>
      </c>
      <c r="U2334">
        <f>YEAR(Tabla2[[#This Row],[Date created conversion]])</f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 s="9">
        <f t="shared" si="147"/>
        <v>13.54</v>
      </c>
      <c r="Q2335" s="11" t="s">
        <v>8334</v>
      </c>
      <c r="R2335" t="s">
        <v>8350</v>
      </c>
      <c r="S2335" s="15">
        <f t="shared" si="148"/>
        <v>41767.650347222225</v>
      </c>
      <c r="T2335" s="15">
        <f t="shared" si="149"/>
        <v>41788.743055555555</v>
      </c>
      <c r="U2335">
        <f>YEAR(Tabla2[[#This Row],[Date created conversion]])</f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 s="9">
        <f t="shared" si="147"/>
        <v>60.87</v>
      </c>
      <c r="Q2336" s="11" t="s">
        <v>8334</v>
      </c>
      <c r="R2336" t="s">
        <v>8350</v>
      </c>
      <c r="S2336" s="15">
        <f t="shared" si="148"/>
        <v>41918.670115740737</v>
      </c>
      <c r="T2336" s="15">
        <f t="shared" si="149"/>
        <v>41948.731944444444</v>
      </c>
      <c r="U2336">
        <f>YEAR(Tabla2[[#This Row],[Date created conversion]])</f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 s="9">
        <f t="shared" si="147"/>
        <v>115.69</v>
      </c>
      <c r="Q2337" s="11" t="s">
        <v>8334</v>
      </c>
      <c r="R2337" t="s">
        <v>8350</v>
      </c>
      <c r="S2337" s="15">
        <f t="shared" si="148"/>
        <v>41771.572256944448</v>
      </c>
      <c r="T2337" s="15">
        <f t="shared" si="149"/>
        <v>41801.572256944448</v>
      </c>
      <c r="U2337">
        <f>YEAR(Tabla2[[#This Row],[Date created conversion]])</f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 s="9">
        <f t="shared" si="147"/>
        <v>48.1</v>
      </c>
      <c r="Q2338" s="11" t="s">
        <v>8334</v>
      </c>
      <c r="R2338" t="s">
        <v>8350</v>
      </c>
      <c r="S2338" s="15">
        <f t="shared" si="148"/>
        <v>41666.924710648149</v>
      </c>
      <c r="T2338" s="15">
        <f t="shared" si="149"/>
        <v>41706.924710648149</v>
      </c>
      <c r="U2338">
        <f>YEAR(Tabla2[[#This Row],[Date created conversion]])</f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 s="9">
        <f t="shared" si="147"/>
        <v>74.180000000000007</v>
      </c>
      <c r="Q2339" s="11" t="s">
        <v>8334</v>
      </c>
      <c r="R2339" t="s">
        <v>8350</v>
      </c>
      <c r="S2339" s="15">
        <f t="shared" si="148"/>
        <v>41786.640543981484</v>
      </c>
      <c r="T2339" s="15">
        <f t="shared" si="149"/>
        <v>41816.640543981484</v>
      </c>
      <c r="U2339">
        <f>YEAR(Tabla2[[#This Row],[Date created conversion]])</f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 s="9">
        <f t="shared" si="147"/>
        <v>123.35</v>
      </c>
      <c r="Q2340" s="11" t="s">
        <v>8334</v>
      </c>
      <c r="R2340" t="s">
        <v>8350</v>
      </c>
      <c r="S2340" s="15">
        <f t="shared" si="148"/>
        <v>41789.896805555552</v>
      </c>
      <c r="T2340" s="15">
        <f t="shared" si="149"/>
        <v>41819.896805555552</v>
      </c>
      <c r="U2340">
        <f>YEAR(Tabla2[[#This Row],[Date created conversion]])</f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 s="9">
        <f t="shared" si="147"/>
        <v>66.62</v>
      </c>
      <c r="Q2341" s="11" t="s">
        <v>8334</v>
      </c>
      <c r="R2341" t="s">
        <v>8350</v>
      </c>
      <c r="S2341" s="15">
        <f t="shared" si="148"/>
        <v>42692.79987268518</v>
      </c>
      <c r="T2341" s="15">
        <f t="shared" si="149"/>
        <v>42723.332638888889</v>
      </c>
      <c r="U2341">
        <f>YEAR(Tabla2[[#This Row],[Date created conversion]])</f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 s="9">
        <f t="shared" si="147"/>
        <v>104.99</v>
      </c>
      <c r="Q2342" s="11" t="s">
        <v>8334</v>
      </c>
      <c r="R2342" t="s">
        <v>8350</v>
      </c>
      <c r="S2342" s="15">
        <f t="shared" si="148"/>
        <v>42643.642800925925</v>
      </c>
      <c r="T2342" s="15">
        <f t="shared" si="149"/>
        <v>42673.642800925925</v>
      </c>
      <c r="U2342">
        <f>YEAR(Tabla2[[#This Row],[Date created conversion]])</f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 s="9">
        <f t="shared" si="147"/>
        <v>0</v>
      </c>
      <c r="Q2343" s="11" t="s">
        <v>8317</v>
      </c>
      <c r="R2343" t="s">
        <v>8318</v>
      </c>
      <c r="S2343" s="15">
        <f t="shared" si="148"/>
        <v>42167.813703703709</v>
      </c>
      <c r="T2343" s="15">
        <f t="shared" si="149"/>
        <v>42197.813703703709</v>
      </c>
      <c r="U2343">
        <f>YEAR(Tabla2[[#This Row],[Date created conversion]])</f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 s="9">
        <f t="shared" si="147"/>
        <v>0</v>
      </c>
      <c r="Q2344" s="11" t="s">
        <v>8317</v>
      </c>
      <c r="R2344" t="s">
        <v>8318</v>
      </c>
      <c r="S2344" s="15">
        <f t="shared" si="148"/>
        <v>41897.702199074076</v>
      </c>
      <c r="T2344" s="15">
        <f t="shared" si="149"/>
        <v>41918.208333333336</v>
      </c>
      <c r="U2344">
        <f>YEAR(Tabla2[[#This Row],[Date created conversion]])</f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 s="9">
        <f t="shared" si="147"/>
        <v>300</v>
      </c>
      <c r="Q2345" s="11" t="s">
        <v>8317</v>
      </c>
      <c r="R2345" t="s">
        <v>8318</v>
      </c>
      <c r="S2345" s="15">
        <f t="shared" si="148"/>
        <v>42327.825289351851</v>
      </c>
      <c r="T2345" s="15">
        <f t="shared" si="149"/>
        <v>42377.82430555555</v>
      </c>
      <c r="U2345">
        <f>YEAR(Tabla2[[#This Row],[Date created conversion]])</f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 s="9">
        <f t="shared" si="147"/>
        <v>1</v>
      </c>
      <c r="Q2346" s="11" t="s">
        <v>8317</v>
      </c>
      <c r="R2346" t="s">
        <v>8318</v>
      </c>
      <c r="S2346" s="15">
        <f t="shared" si="148"/>
        <v>42515.727650462963</v>
      </c>
      <c r="T2346" s="15">
        <f t="shared" si="149"/>
        <v>42545.727650462963</v>
      </c>
      <c r="U2346">
        <f>YEAR(Tabla2[[#This Row],[Date created conversion]])</f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 s="9">
        <f t="shared" si="147"/>
        <v>0</v>
      </c>
      <c r="Q2347" s="11" t="s">
        <v>8317</v>
      </c>
      <c r="R2347" t="s">
        <v>8318</v>
      </c>
      <c r="S2347" s="15">
        <f t="shared" si="148"/>
        <v>42060.001805555556</v>
      </c>
      <c r="T2347" s="15">
        <f t="shared" si="149"/>
        <v>42094.985416666663</v>
      </c>
      <c r="U2347">
        <f>YEAR(Tabla2[[#This Row],[Date created conversion]])</f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 s="9">
        <f t="shared" si="147"/>
        <v>13</v>
      </c>
      <c r="Q2348" s="11" t="s">
        <v>8317</v>
      </c>
      <c r="R2348" t="s">
        <v>8318</v>
      </c>
      <c r="S2348" s="15">
        <f t="shared" si="148"/>
        <v>42615.79896990741</v>
      </c>
      <c r="T2348" s="15">
        <f t="shared" si="149"/>
        <v>42660.79896990741</v>
      </c>
      <c r="U2348">
        <f>YEAR(Tabla2[[#This Row],[Date created conversion]])</f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 s="9">
        <f t="shared" si="147"/>
        <v>15</v>
      </c>
      <c r="Q2349" s="11" t="s">
        <v>8317</v>
      </c>
      <c r="R2349" t="s">
        <v>8318</v>
      </c>
      <c r="S2349" s="15">
        <f t="shared" si="148"/>
        <v>42577.607361111113</v>
      </c>
      <c r="T2349" s="15">
        <f t="shared" si="149"/>
        <v>42607.607361111113</v>
      </c>
      <c r="U2349">
        <f>YEAR(Tabla2[[#This Row],[Date created conversion]])</f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 s="9">
        <f t="shared" si="147"/>
        <v>54</v>
      </c>
      <c r="Q2350" s="11" t="s">
        <v>8317</v>
      </c>
      <c r="R2350" t="s">
        <v>8318</v>
      </c>
      <c r="S2350" s="15">
        <f t="shared" si="148"/>
        <v>42360.932152777779</v>
      </c>
      <c r="T2350" s="15">
        <f t="shared" si="149"/>
        <v>42420.932152777779</v>
      </c>
      <c r="U2350">
        <f>YEAR(Tabla2[[#This Row],[Date created conversion]])</f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 s="9">
        <f t="shared" si="147"/>
        <v>0</v>
      </c>
      <c r="Q2351" s="11" t="s">
        <v>8317</v>
      </c>
      <c r="R2351" t="s">
        <v>8318</v>
      </c>
      <c r="S2351" s="15">
        <f t="shared" si="148"/>
        <v>42198.775787037041</v>
      </c>
      <c r="T2351" s="15">
        <f t="shared" si="149"/>
        <v>42227.775787037041</v>
      </c>
      <c r="U2351">
        <f>YEAR(Tabla2[[#This Row],[Date created conversion]])</f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 s="9">
        <f t="shared" si="147"/>
        <v>0</v>
      </c>
      <c r="Q2352" s="11" t="s">
        <v>8317</v>
      </c>
      <c r="R2352" t="s">
        <v>8318</v>
      </c>
      <c r="S2352" s="15">
        <f t="shared" si="148"/>
        <v>42708.842245370368</v>
      </c>
      <c r="T2352" s="15">
        <f t="shared" si="149"/>
        <v>42738.842245370368</v>
      </c>
      <c r="U2352">
        <f>YEAR(Tabla2[[#This Row],[Date created conversion]])</f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 s="9">
        <f t="shared" si="147"/>
        <v>15.43</v>
      </c>
      <c r="Q2353" s="11" t="s">
        <v>8317</v>
      </c>
      <c r="R2353" t="s">
        <v>8318</v>
      </c>
      <c r="S2353" s="15">
        <f t="shared" si="148"/>
        <v>42094.101145833338</v>
      </c>
      <c r="T2353" s="15">
        <f t="shared" si="149"/>
        <v>42124.101145833338</v>
      </c>
      <c r="U2353">
        <f>YEAR(Tabla2[[#This Row],[Date created conversion]])</f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 s="9">
        <f t="shared" si="147"/>
        <v>0</v>
      </c>
      <c r="Q2354" s="11" t="s">
        <v>8317</v>
      </c>
      <c r="R2354" t="s">
        <v>8318</v>
      </c>
      <c r="S2354" s="15">
        <f t="shared" si="148"/>
        <v>42101.633703703701</v>
      </c>
      <c r="T2354" s="15">
        <f t="shared" si="149"/>
        <v>42161.633703703701</v>
      </c>
      <c r="U2354">
        <f>YEAR(Tabla2[[#This Row],[Date created conversion]])</f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 s="9">
        <f t="shared" si="147"/>
        <v>0</v>
      </c>
      <c r="Q2355" s="11" t="s">
        <v>8317</v>
      </c>
      <c r="R2355" t="s">
        <v>8318</v>
      </c>
      <c r="S2355" s="15">
        <f t="shared" si="148"/>
        <v>42103.676180555558</v>
      </c>
      <c r="T2355" s="15">
        <f t="shared" si="149"/>
        <v>42115.676180555558</v>
      </c>
      <c r="U2355">
        <f>YEAR(Tabla2[[#This Row],[Date created conversion]])</f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 s="9">
        <f t="shared" si="147"/>
        <v>25</v>
      </c>
      <c r="Q2356" s="11" t="s">
        <v>8317</v>
      </c>
      <c r="R2356" t="s">
        <v>8318</v>
      </c>
      <c r="S2356" s="15">
        <f t="shared" si="148"/>
        <v>41954.722916666666</v>
      </c>
      <c r="T2356" s="15">
        <f t="shared" si="149"/>
        <v>42014.722916666666</v>
      </c>
      <c r="U2356">
        <f>YEAR(Tabla2[[#This Row],[Date created conversion]])</f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 s="9">
        <f t="shared" si="147"/>
        <v>27.5</v>
      </c>
      <c r="Q2357" s="11" t="s">
        <v>8317</v>
      </c>
      <c r="R2357" t="s">
        <v>8318</v>
      </c>
      <c r="S2357" s="15">
        <f t="shared" si="148"/>
        <v>42096.918240740735</v>
      </c>
      <c r="T2357" s="15">
        <f t="shared" si="149"/>
        <v>42126.918240740735</v>
      </c>
      <c r="U2357">
        <f>YEAR(Tabla2[[#This Row],[Date created conversion]])</f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 s="9">
        <f t="shared" si="147"/>
        <v>0</v>
      </c>
      <c r="Q2358" s="11" t="s">
        <v>8317</v>
      </c>
      <c r="R2358" t="s">
        <v>8318</v>
      </c>
      <c r="S2358" s="15">
        <f t="shared" si="148"/>
        <v>42130.78361111111</v>
      </c>
      <c r="T2358" s="15">
        <f t="shared" si="149"/>
        <v>42160.78361111111</v>
      </c>
      <c r="U2358">
        <f>YEAR(Tabla2[[#This Row],[Date created conversion]])</f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 s="9">
        <f t="shared" si="147"/>
        <v>0</v>
      </c>
      <c r="Q2359" s="11" t="s">
        <v>8317</v>
      </c>
      <c r="R2359" t="s">
        <v>8318</v>
      </c>
      <c r="S2359" s="15">
        <f t="shared" si="148"/>
        <v>42264.620115740734</v>
      </c>
      <c r="T2359" s="15">
        <f t="shared" si="149"/>
        <v>42294.620115740734</v>
      </c>
      <c r="U2359">
        <f>YEAR(Tabla2[[#This Row],[Date created conversion]])</f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 s="9">
        <f t="shared" si="147"/>
        <v>0</v>
      </c>
      <c r="Q2360" s="11" t="s">
        <v>8317</v>
      </c>
      <c r="R2360" t="s">
        <v>8318</v>
      </c>
      <c r="S2360" s="15">
        <f t="shared" si="148"/>
        <v>41978.930972222224</v>
      </c>
      <c r="T2360" s="15">
        <f t="shared" si="149"/>
        <v>42035.027083333334</v>
      </c>
      <c r="U2360">
        <f>YEAR(Tabla2[[#This Row],[Date created conversion]])</f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 s="9">
        <f t="shared" si="147"/>
        <v>367</v>
      </c>
      <c r="Q2361" s="11" t="s">
        <v>8317</v>
      </c>
      <c r="R2361" t="s">
        <v>8318</v>
      </c>
      <c r="S2361" s="15">
        <f t="shared" si="148"/>
        <v>42159.649583333332</v>
      </c>
      <c r="T2361" s="15">
        <f t="shared" si="149"/>
        <v>42219.649583333332</v>
      </c>
      <c r="U2361">
        <f>YEAR(Tabla2[[#This Row],[Date created conversion]])</f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 s="9">
        <f t="shared" si="147"/>
        <v>2</v>
      </c>
      <c r="Q2362" s="11" t="s">
        <v>8317</v>
      </c>
      <c r="R2362" t="s">
        <v>8318</v>
      </c>
      <c r="S2362" s="15">
        <f t="shared" si="148"/>
        <v>42377.70694444445</v>
      </c>
      <c r="T2362" s="15">
        <f t="shared" si="149"/>
        <v>42407.70694444445</v>
      </c>
      <c r="U2362">
        <f>YEAR(Tabla2[[#This Row],[Date created conversion]])</f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 s="9">
        <f t="shared" si="147"/>
        <v>0</v>
      </c>
      <c r="Q2363" s="11" t="s">
        <v>8317</v>
      </c>
      <c r="R2363" t="s">
        <v>8318</v>
      </c>
      <c r="S2363" s="15">
        <f t="shared" si="148"/>
        <v>42466.858888888892</v>
      </c>
      <c r="T2363" s="15">
        <f t="shared" si="149"/>
        <v>42490.916666666672</v>
      </c>
      <c r="U2363">
        <f>YEAR(Tabla2[[#This Row],[Date created conversion]])</f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 s="9">
        <f t="shared" si="147"/>
        <v>60</v>
      </c>
      <c r="Q2364" s="11" t="s">
        <v>8317</v>
      </c>
      <c r="R2364" t="s">
        <v>8318</v>
      </c>
      <c r="S2364" s="15">
        <f t="shared" si="148"/>
        <v>41954.688310185185</v>
      </c>
      <c r="T2364" s="15">
        <f t="shared" si="149"/>
        <v>41984.688310185185</v>
      </c>
      <c r="U2364">
        <f>YEAR(Tabla2[[#This Row],[Date created conversion]])</f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 s="9">
        <f t="shared" si="147"/>
        <v>0</v>
      </c>
      <c r="Q2365" s="11" t="s">
        <v>8317</v>
      </c>
      <c r="R2365" t="s">
        <v>8318</v>
      </c>
      <c r="S2365" s="15">
        <f t="shared" si="148"/>
        <v>42322.011574074073</v>
      </c>
      <c r="T2365" s="15">
        <f t="shared" si="149"/>
        <v>42367.011574074073</v>
      </c>
      <c r="U2365">
        <f>YEAR(Tabla2[[#This Row],[Date created conversion]])</f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 s="9">
        <f t="shared" si="147"/>
        <v>0</v>
      </c>
      <c r="Q2366" s="11" t="s">
        <v>8317</v>
      </c>
      <c r="R2366" t="s">
        <v>8318</v>
      </c>
      <c r="S2366" s="15">
        <f t="shared" si="148"/>
        <v>42248.934675925921</v>
      </c>
      <c r="T2366" s="15">
        <f t="shared" si="149"/>
        <v>42303.934675925921</v>
      </c>
      <c r="U2366">
        <f>YEAR(Tabla2[[#This Row],[Date created conversion]])</f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 s="9">
        <f t="shared" si="147"/>
        <v>0</v>
      </c>
      <c r="Q2367" s="11" t="s">
        <v>8317</v>
      </c>
      <c r="R2367" t="s">
        <v>8318</v>
      </c>
      <c r="S2367" s="15">
        <f t="shared" si="148"/>
        <v>42346.736400462964</v>
      </c>
      <c r="T2367" s="15">
        <f t="shared" si="149"/>
        <v>42386.958333333328</v>
      </c>
      <c r="U2367">
        <f>YEAR(Tabla2[[#This Row],[Date created conversion]])</f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 s="9">
        <f t="shared" si="147"/>
        <v>97.41</v>
      </c>
      <c r="Q2368" s="11" t="s">
        <v>8317</v>
      </c>
      <c r="R2368" t="s">
        <v>8318</v>
      </c>
      <c r="S2368" s="15">
        <f t="shared" si="148"/>
        <v>42268.531631944439</v>
      </c>
      <c r="T2368" s="15">
        <f t="shared" si="149"/>
        <v>42298.531631944439</v>
      </c>
      <c r="U2368">
        <f>YEAR(Tabla2[[#This Row],[Date created conversion]])</f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 s="9">
        <f t="shared" si="147"/>
        <v>47.86</v>
      </c>
      <c r="Q2369" s="11" t="s">
        <v>8317</v>
      </c>
      <c r="R2369" t="s">
        <v>8318</v>
      </c>
      <c r="S2369" s="15">
        <f t="shared" si="148"/>
        <v>42425.970092592594</v>
      </c>
      <c r="T2369" s="15">
        <f t="shared" si="149"/>
        <v>42485.928425925929</v>
      </c>
      <c r="U2369">
        <f>YEAR(Tabla2[[#This Row],[Date created conversion]])</f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 s="9">
        <f t="shared" si="147"/>
        <v>50</v>
      </c>
      <c r="Q2370" s="11" t="s">
        <v>8317</v>
      </c>
      <c r="R2370" t="s">
        <v>8318</v>
      </c>
      <c r="S2370" s="15">
        <f t="shared" si="148"/>
        <v>42063.721817129626</v>
      </c>
      <c r="T2370" s="15">
        <f t="shared" si="149"/>
        <v>42108.680150462969</v>
      </c>
      <c r="U2370">
        <f>YEAR(Tabla2[[#This Row],[Date created conversion]])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 s="9">
        <f t="shared" ref="P2371:P2434" si="151">IFERROR(ROUND(E2371/L2371,2),0)</f>
        <v>0</v>
      </c>
      <c r="Q2371" s="11" t="s">
        <v>8317</v>
      </c>
      <c r="R2371" t="s">
        <v>8318</v>
      </c>
      <c r="S2371" s="15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  <c r="U2371">
        <f>YEAR(Tabla2[[#This Row],[Date created conversion]])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 s="9">
        <f t="shared" si="151"/>
        <v>20.5</v>
      </c>
      <c r="Q2372" s="11" t="s">
        <v>8317</v>
      </c>
      <c r="R2372" t="s">
        <v>8318</v>
      </c>
      <c r="S2372" s="15">
        <f t="shared" si="152"/>
        <v>41961.18913194444</v>
      </c>
      <c r="T2372" s="15">
        <f t="shared" si="153"/>
        <v>41991.18913194444</v>
      </c>
      <c r="U2372">
        <f>YEAR(Tabla2[[#This Row],[Date created conversion]])</f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 s="9">
        <f t="shared" si="151"/>
        <v>0</v>
      </c>
      <c r="Q2373" s="11" t="s">
        <v>8317</v>
      </c>
      <c r="R2373" t="s">
        <v>8318</v>
      </c>
      <c r="S2373" s="15">
        <f t="shared" si="152"/>
        <v>42150.777731481481</v>
      </c>
      <c r="T2373" s="15">
        <f t="shared" si="153"/>
        <v>42180.777731481481</v>
      </c>
      <c r="U2373">
        <f>YEAR(Tabla2[[#This Row],[Date created conversion]])</f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 s="9">
        <f t="shared" si="151"/>
        <v>30</v>
      </c>
      <c r="Q2374" s="11" t="s">
        <v>8317</v>
      </c>
      <c r="R2374" t="s">
        <v>8318</v>
      </c>
      <c r="S2374" s="15">
        <f t="shared" si="152"/>
        <v>42088.069108796291</v>
      </c>
      <c r="T2374" s="15">
        <f t="shared" si="153"/>
        <v>42118.069108796291</v>
      </c>
      <c r="U2374">
        <f>YEAR(Tabla2[[#This Row],[Date created conversion]])</f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 s="9">
        <f t="shared" si="151"/>
        <v>50</v>
      </c>
      <c r="Q2375" s="11" t="s">
        <v>8317</v>
      </c>
      <c r="R2375" t="s">
        <v>8318</v>
      </c>
      <c r="S2375" s="15">
        <f t="shared" si="152"/>
        <v>42215.662314814821</v>
      </c>
      <c r="T2375" s="15">
        <f t="shared" si="153"/>
        <v>42245.662314814821</v>
      </c>
      <c r="U2375">
        <f>YEAR(Tabla2[[#This Row],[Date created conversion]])</f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 s="9">
        <f t="shared" si="151"/>
        <v>10</v>
      </c>
      <c r="Q2376" s="11" t="s">
        <v>8317</v>
      </c>
      <c r="R2376" t="s">
        <v>8318</v>
      </c>
      <c r="S2376" s="15">
        <f t="shared" si="152"/>
        <v>42017.843287037031</v>
      </c>
      <c r="T2376" s="15">
        <f t="shared" si="153"/>
        <v>42047.843287037031</v>
      </c>
      <c r="U2376">
        <f>YEAR(Tabla2[[#This Row],[Date created conversion]])</f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 s="9">
        <f t="shared" si="151"/>
        <v>0</v>
      </c>
      <c r="Q2377" s="11" t="s">
        <v>8317</v>
      </c>
      <c r="R2377" t="s">
        <v>8318</v>
      </c>
      <c r="S2377" s="15">
        <f t="shared" si="152"/>
        <v>42592.836076388892</v>
      </c>
      <c r="T2377" s="15">
        <f t="shared" si="153"/>
        <v>42622.836076388892</v>
      </c>
      <c r="U2377">
        <f>YEAR(Tabla2[[#This Row],[Date created conversion]])</f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 s="9">
        <f t="shared" si="151"/>
        <v>81.58</v>
      </c>
      <c r="Q2378" s="11" t="s">
        <v>8317</v>
      </c>
      <c r="R2378" t="s">
        <v>8318</v>
      </c>
      <c r="S2378" s="15">
        <f t="shared" si="152"/>
        <v>42318.925532407404</v>
      </c>
      <c r="T2378" s="15">
        <f t="shared" si="153"/>
        <v>42348.925532407404</v>
      </c>
      <c r="U2378">
        <f>YEAR(Tabla2[[#This Row],[Date created conversion]])</f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 s="9">
        <f t="shared" si="151"/>
        <v>0</v>
      </c>
      <c r="Q2379" s="11" t="s">
        <v>8317</v>
      </c>
      <c r="R2379" t="s">
        <v>8318</v>
      </c>
      <c r="S2379" s="15">
        <f t="shared" si="152"/>
        <v>42669.870173611111</v>
      </c>
      <c r="T2379" s="15">
        <f t="shared" si="153"/>
        <v>42699.911840277782</v>
      </c>
      <c r="U2379">
        <f>YEAR(Tabla2[[#This Row],[Date created conversion]])</f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 s="9">
        <f t="shared" si="151"/>
        <v>0</v>
      </c>
      <c r="Q2380" s="11" t="s">
        <v>8317</v>
      </c>
      <c r="R2380" t="s">
        <v>8318</v>
      </c>
      <c r="S2380" s="15">
        <f t="shared" si="152"/>
        <v>42213.013078703705</v>
      </c>
      <c r="T2380" s="15">
        <f t="shared" si="153"/>
        <v>42242.013078703705</v>
      </c>
      <c r="U2380">
        <f>YEAR(Tabla2[[#This Row],[Date created conversion]])</f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 s="9">
        <f t="shared" si="151"/>
        <v>0</v>
      </c>
      <c r="Q2381" s="11" t="s">
        <v>8317</v>
      </c>
      <c r="R2381" t="s">
        <v>8318</v>
      </c>
      <c r="S2381" s="15">
        <f t="shared" si="152"/>
        <v>42237.016388888893</v>
      </c>
      <c r="T2381" s="15">
        <f t="shared" si="153"/>
        <v>42282.016388888893</v>
      </c>
      <c r="U2381">
        <f>YEAR(Tabla2[[#This Row],[Date created conversion]])</f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 s="9">
        <f t="shared" si="151"/>
        <v>18.329999999999998</v>
      </c>
      <c r="Q2382" s="11" t="s">
        <v>8317</v>
      </c>
      <c r="R2382" t="s">
        <v>8318</v>
      </c>
      <c r="S2382" s="15">
        <f t="shared" si="152"/>
        <v>42248.793310185181</v>
      </c>
      <c r="T2382" s="15">
        <f t="shared" si="153"/>
        <v>42278.793310185181</v>
      </c>
      <c r="U2382">
        <f>YEAR(Tabla2[[#This Row],[Date created conversion]])</f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 s="9">
        <f t="shared" si="151"/>
        <v>224.43</v>
      </c>
      <c r="Q2383" s="11" t="s">
        <v>8317</v>
      </c>
      <c r="R2383" t="s">
        <v>8318</v>
      </c>
      <c r="S2383" s="15">
        <f t="shared" si="152"/>
        <v>42074.935740740737</v>
      </c>
      <c r="T2383" s="15">
        <f t="shared" si="153"/>
        <v>42104.935740740737</v>
      </c>
      <c r="U2383">
        <f>YEAR(Tabla2[[#This Row],[Date created conversion]])</f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 s="9">
        <f t="shared" si="151"/>
        <v>37.5</v>
      </c>
      <c r="Q2384" s="11" t="s">
        <v>8317</v>
      </c>
      <c r="R2384" t="s">
        <v>8318</v>
      </c>
      <c r="S2384" s="15">
        <f t="shared" si="152"/>
        <v>42195.187534722223</v>
      </c>
      <c r="T2384" s="15">
        <f t="shared" si="153"/>
        <v>42220.187534722223</v>
      </c>
      <c r="U2384">
        <f>YEAR(Tabla2[[#This Row],[Date created conversion]])</f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 s="9">
        <f t="shared" si="151"/>
        <v>145</v>
      </c>
      <c r="Q2385" s="11" t="s">
        <v>8317</v>
      </c>
      <c r="R2385" t="s">
        <v>8318</v>
      </c>
      <c r="S2385" s="15">
        <f t="shared" si="152"/>
        <v>42027.056793981479</v>
      </c>
      <c r="T2385" s="15">
        <f t="shared" si="153"/>
        <v>42057.056793981479</v>
      </c>
      <c r="U2385">
        <f>YEAR(Tabla2[[#This Row],[Date created conversion]])</f>
        <v>2015</v>
      </c>
    </row>
    <row r="2386" spans="1:21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 s="9">
        <f t="shared" si="151"/>
        <v>1</v>
      </c>
      <c r="Q2386" s="11" t="s">
        <v>8317</v>
      </c>
      <c r="R2386" t="s">
        <v>8318</v>
      </c>
      <c r="S2386" s="15">
        <f t="shared" si="152"/>
        <v>41927.067627314813</v>
      </c>
      <c r="T2386" s="15">
        <f t="shared" si="153"/>
        <v>41957.109293981484</v>
      </c>
      <c r="U2386">
        <f>YEAR(Tabla2[[#This Row],[Date created conversion]])</f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 s="9">
        <f t="shared" si="151"/>
        <v>112.57</v>
      </c>
      <c r="Q2387" s="11" t="s">
        <v>8317</v>
      </c>
      <c r="R2387" t="s">
        <v>8318</v>
      </c>
      <c r="S2387" s="15">
        <f t="shared" si="152"/>
        <v>42191.70175925926</v>
      </c>
      <c r="T2387" s="15">
        <f t="shared" si="153"/>
        <v>42221.70175925926</v>
      </c>
      <c r="U2387">
        <f>YEAR(Tabla2[[#This Row],[Date created conversion]])</f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 s="9">
        <f t="shared" si="151"/>
        <v>0</v>
      </c>
      <c r="Q2388" s="11" t="s">
        <v>8317</v>
      </c>
      <c r="R2388" t="s">
        <v>8318</v>
      </c>
      <c r="S2388" s="15">
        <f t="shared" si="152"/>
        <v>41954.838240740741</v>
      </c>
      <c r="T2388" s="15">
        <f t="shared" si="153"/>
        <v>42014.838240740741</v>
      </c>
      <c r="U2388">
        <f>YEAR(Tabla2[[#This Row],[Date created conversion]])</f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 s="9">
        <f t="shared" si="151"/>
        <v>342</v>
      </c>
      <c r="Q2389" s="11" t="s">
        <v>8317</v>
      </c>
      <c r="R2389" t="s">
        <v>8318</v>
      </c>
      <c r="S2389" s="15">
        <f t="shared" si="152"/>
        <v>42528.626620370371</v>
      </c>
      <c r="T2389" s="15">
        <f t="shared" si="153"/>
        <v>42573.626620370371</v>
      </c>
      <c r="U2389">
        <f>YEAR(Tabla2[[#This Row],[Date created conversion]])</f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 s="9">
        <f t="shared" si="151"/>
        <v>57.88</v>
      </c>
      <c r="Q2390" s="11" t="s">
        <v>8317</v>
      </c>
      <c r="R2390" t="s">
        <v>8318</v>
      </c>
      <c r="S2390" s="15">
        <f t="shared" si="152"/>
        <v>41989.853692129633</v>
      </c>
      <c r="T2390" s="15">
        <f t="shared" si="153"/>
        <v>42019.811805555553</v>
      </c>
      <c r="U2390">
        <f>YEAR(Tabla2[[#This Row],[Date created conversion]])</f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 s="9">
        <f t="shared" si="151"/>
        <v>30</v>
      </c>
      <c r="Q2391" s="11" t="s">
        <v>8317</v>
      </c>
      <c r="R2391" t="s">
        <v>8318</v>
      </c>
      <c r="S2391" s="15">
        <f t="shared" si="152"/>
        <v>42179.653379629628</v>
      </c>
      <c r="T2391" s="15">
        <f t="shared" si="153"/>
        <v>42210.915972222225</v>
      </c>
      <c r="U2391">
        <f>YEAR(Tabla2[[#This Row],[Date created conversion]])</f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 s="9">
        <f t="shared" si="151"/>
        <v>0</v>
      </c>
      <c r="Q2392" s="11" t="s">
        <v>8317</v>
      </c>
      <c r="R2392" t="s">
        <v>8318</v>
      </c>
      <c r="S2392" s="15">
        <f t="shared" si="152"/>
        <v>41968.262314814812</v>
      </c>
      <c r="T2392" s="15">
        <f t="shared" si="153"/>
        <v>42008.262314814812</v>
      </c>
      <c r="U2392">
        <f>YEAR(Tabla2[[#This Row],[Date created conversion]])</f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 s="9">
        <f t="shared" si="151"/>
        <v>25</v>
      </c>
      <c r="Q2393" s="11" t="s">
        <v>8317</v>
      </c>
      <c r="R2393" t="s">
        <v>8318</v>
      </c>
      <c r="S2393" s="15">
        <f t="shared" si="152"/>
        <v>42064.794490740736</v>
      </c>
      <c r="T2393" s="15">
        <f t="shared" si="153"/>
        <v>42094.752824074079</v>
      </c>
      <c r="U2393">
        <f>YEAR(Tabla2[[#This Row],[Date created conversion]])</f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 s="9">
        <f t="shared" si="151"/>
        <v>0</v>
      </c>
      <c r="Q2394" s="11" t="s">
        <v>8317</v>
      </c>
      <c r="R2394" t="s">
        <v>8318</v>
      </c>
      <c r="S2394" s="15">
        <f t="shared" si="152"/>
        <v>42276.120636574073</v>
      </c>
      <c r="T2394" s="15">
        <f t="shared" si="153"/>
        <v>42306.120636574073</v>
      </c>
      <c r="U2394">
        <f>YEAR(Tabla2[[#This Row],[Date created conversion]])</f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 s="9">
        <f t="shared" si="151"/>
        <v>50</v>
      </c>
      <c r="Q2395" s="11" t="s">
        <v>8317</v>
      </c>
      <c r="R2395" t="s">
        <v>8318</v>
      </c>
      <c r="S2395" s="15">
        <f t="shared" si="152"/>
        <v>42194.648344907408</v>
      </c>
      <c r="T2395" s="15">
        <f t="shared" si="153"/>
        <v>42224.648344907408</v>
      </c>
      <c r="U2395">
        <f>YEAR(Tabla2[[#This Row],[Date created conversion]])</f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 s="9">
        <f t="shared" si="151"/>
        <v>1.5</v>
      </c>
      <c r="Q2396" s="11" t="s">
        <v>8317</v>
      </c>
      <c r="R2396" t="s">
        <v>8318</v>
      </c>
      <c r="S2396" s="15">
        <f t="shared" si="152"/>
        <v>42031.362187499995</v>
      </c>
      <c r="T2396" s="15">
        <f t="shared" si="153"/>
        <v>42061.362187499995</v>
      </c>
      <c r="U2396">
        <f>YEAR(Tabla2[[#This Row],[Date created conversion]])</f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 s="9">
        <f t="shared" si="151"/>
        <v>0</v>
      </c>
      <c r="Q2397" s="11" t="s">
        <v>8317</v>
      </c>
      <c r="R2397" t="s">
        <v>8318</v>
      </c>
      <c r="S2397" s="15">
        <f t="shared" si="152"/>
        <v>42717.121377314819</v>
      </c>
      <c r="T2397" s="15">
        <f t="shared" si="153"/>
        <v>42745.372916666667</v>
      </c>
      <c r="U2397">
        <f>YEAR(Tabla2[[#This Row],[Date created conversion]])</f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 s="9">
        <f t="shared" si="151"/>
        <v>10</v>
      </c>
      <c r="Q2398" s="11" t="s">
        <v>8317</v>
      </c>
      <c r="R2398" t="s">
        <v>8318</v>
      </c>
      <c r="S2398" s="15">
        <f t="shared" si="152"/>
        <v>42262.849050925928</v>
      </c>
      <c r="T2398" s="15">
        <f t="shared" si="153"/>
        <v>42292.849050925928</v>
      </c>
      <c r="U2398">
        <f>YEAR(Tabla2[[#This Row],[Date created conversion]])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 s="9">
        <f t="shared" si="151"/>
        <v>0</v>
      </c>
      <c r="Q2399" s="11" t="s">
        <v>8317</v>
      </c>
      <c r="R2399" t="s">
        <v>8318</v>
      </c>
      <c r="S2399" s="15">
        <f t="shared" si="152"/>
        <v>41976.88490740741</v>
      </c>
      <c r="T2399" s="15">
        <f t="shared" si="153"/>
        <v>42006.88490740741</v>
      </c>
      <c r="U2399">
        <f>YEAR(Tabla2[[#This Row],[Date created conversion]])</f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 s="9">
        <f t="shared" si="151"/>
        <v>0</v>
      </c>
      <c r="Q2400" s="11" t="s">
        <v>8317</v>
      </c>
      <c r="R2400" t="s">
        <v>8318</v>
      </c>
      <c r="S2400" s="15">
        <f t="shared" si="152"/>
        <v>42157.916481481487</v>
      </c>
      <c r="T2400" s="15">
        <f t="shared" si="153"/>
        <v>42187.916481481487</v>
      </c>
      <c r="U2400">
        <f>YEAR(Tabla2[[#This Row],[Date created conversion]])</f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 s="9">
        <f t="shared" si="151"/>
        <v>0</v>
      </c>
      <c r="Q2401" s="11" t="s">
        <v>8317</v>
      </c>
      <c r="R2401" t="s">
        <v>8318</v>
      </c>
      <c r="S2401" s="15">
        <f t="shared" si="152"/>
        <v>41956.853078703702</v>
      </c>
      <c r="T2401" s="15">
        <f t="shared" si="153"/>
        <v>41991.853078703702</v>
      </c>
      <c r="U2401">
        <f>YEAR(Tabla2[[#This Row],[Date created conversion]])</f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 s="9">
        <f t="shared" si="151"/>
        <v>0</v>
      </c>
      <c r="Q2402" s="11" t="s">
        <v>8317</v>
      </c>
      <c r="R2402" t="s">
        <v>8318</v>
      </c>
      <c r="S2402" s="15">
        <f t="shared" si="152"/>
        <v>42444.268101851849</v>
      </c>
      <c r="T2402" s="15">
        <f t="shared" si="153"/>
        <v>42474.268101851849</v>
      </c>
      <c r="U2402">
        <f>YEAR(Tabla2[[#This Row],[Date created conversion]])</f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 s="9">
        <f t="shared" si="151"/>
        <v>22.33</v>
      </c>
      <c r="Q2403" s="11" t="s">
        <v>8334</v>
      </c>
      <c r="R2403" t="s">
        <v>8335</v>
      </c>
      <c r="S2403" s="15">
        <f t="shared" si="152"/>
        <v>42374.822870370372</v>
      </c>
      <c r="T2403" s="15">
        <f t="shared" si="153"/>
        <v>42434.822870370372</v>
      </c>
      <c r="U2403">
        <f>YEAR(Tabla2[[#This Row],[Date created conversion]])</f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 s="9">
        <f t="shared" si="151"/>
        <v>52</v>
      </c>
      <c r="Q2404" s="11" t="s">
        <v>8334</v>
      </c>
      <c r="R2404" t="s">
        <v>8335</v>
      </c>
      <c r="S2404" s="15">
        <f t="shared" si="152"/>
        <v>42107.679756944446</v>
      </c>
      <c r="T2404" s="15">
        <f t="shared" si="153"/>
        <v>42137.679756944446</v>
      </c>
      <c r="U2404">
        <f>YEAR(Tabla2[[#This Row],[Date created conversion]])</f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 s="9">
        <f t="shared" si="151"/>
        <v>16.829999999999998</v>
      </c>
      <c r="Q2405" s="11" t="s">
        <v>8334</v>
      </c>
      <c r="R2405" t="s">
        <v>8335</v>
      </c>
      <c r="S2405" s="15">
        <f t="shared" si="152"/>
        <v>42399.882615740738</v>
      </c>
      <c r="T2405" s="15">
        <f t="shared" si="153"/>
        <v>42459.840949074074</v>
      </c>
      <c r="U2405">
        <f>YEAR(Tabla2[[#This Row],[Date created conversion]])</f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 s="9">
        <f t="shared" si="151"/>
        <v>0</v>
      </c>
      <c r="Q2406" s="11" t="s">
        <v>8334</v>
      </c>
      <c r="R2406" t="s">
        <v>8335</v>
      </c>
      <c r="S2406" s="15">
        <f t="shared" si="152"/>
        <v>42342.03943287037</v>
      </c>
      <c r="T2406" s="15">
        <f t="shared" si="153"/>
        <v>42372.03943287037</v>
      </c>
      <c r="U2406">
        <f>YEAR(Tabla2[[#This Row],[Date created conversion]])</f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 s="9">
        <f t="shared" si="151"/>
        <v>56.3</v>
      </c>
      <c r="Q2407" s="11" t="s">
        <v>8334</v>
      </c>
      <c r="R2407" t="s">
        <v>8335</v>
      </c>
      <c r="S2407" s="15">
        <f t="shared" si="152"/>
        <v>42595.585358796292</v>
      </c>
      <c r="T2407" s="15">
        <f t="shared" si="153"/>
        <v>42616.585358796292</v>
      </c>
      <c r="U2407">
        <f>YEAR(Tabla2[[#This Row],[Date created conversion]])</f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 s="9">
        <f t="shared" si="151"/>
        <v>84.06</v>
      </c>
      <c r="Q2408" s="11" t="s">
        <v>8334</v>
      </c>
      <c r="R2408" t="s">
        <v>8335</v>
      </c>
      <c r="S2408" s="15">
        <f t="shared" si="152"/>
        <v>41983.110995370371</v>
      </c>
      <c r="T2408" s="15">
        <f t="shared" si="153"/>
        <v>42023.110995370371</v>
      </c>
      <c r="U2408">
        <f>YEAR(Tabla2[[#This Row],[Date created conversion]])</f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 s="9">
        <f t="shared" si="151"/>
        <v>168.39</v>
      </c>
      <c r="Q2409" s="11" t="s">
        <v>8334</v>
      </c>
      <c r="R2409" t="s">
        <v>8335</v>
      </c>
      <c r="S2409" s="15">
        <f t="shared" si="152"/>
        <v>42082.575555555552</v>
      </c>
      <c r="T2409" s="15">
        <f t="shared" si="153"/>
        <v>42105.25</v>
      </c>
      <c r="U2409">
        <f>YEAR(Tabla2[[#This Row],[Date created conversion]])</f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 s="9">
        <f t="shared" si="151"/>
        <v>15</v>
      </c>
      <c r="Q2410" s="11" t="s">
        <v>8334</v>
      </c>
      <c r="R2410" t="s">
        <v>8335</v>
      </c>
      <c r="S2410" s="15">
        <f t="shared" si="152"/>
        <v>41919.140706018516</v>
      </c>
      <c r="T2410" s="15">
        <f t="shared" si="153"/>
        <v>41949.182372685187</v>
      </c>
      <c r="U2410">
        <f>YEAR(Tabla2[[#This Row],[Date created conversion]])</f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 s="9">
        <f t="shared" si="151"/>
        <v>76.67</v>
      </c>
      <c r="Q2411" s="11" t="s">
        <v>8334</v>
      </c>
      <c r="R2411" t="s">
        <v>8335</v>
      </c>
      <c r="S2411" s="15">
        <f t="shared" si="152"/>
        <v>42204.875868055555</v>
      </c>
      <c r="T2411" s="15">
        <f t="shared" si="153"/>
        <v>42234.875868055555</v>
      </c>
      <c r="U2411">
        <f>YEAR(Tabla2[[#This Row],[Date created conversion]])</f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 s="9">
        <f t="shared" si="151"/>
        <v>0</v>
      </c>
      <c r="Q2412" s="11" t="s">
        <v>8334</v>
      </c>
      <c r="R2412" t="s">
        <v>8335</v>
      </c>
      <c r="S2412" s="15">
        <f t="shared" si="152"/>
        <v>42224.408275462964</v>
      </c>
      <c r="T2412" s="15">
        <f t="shared" si="153"/>
        <v>42254.408275462964</v>
      </c>
      <c r="U2412">
        <f>YEAR(Tabla2[[#This Row],[Date created conversion]])</f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 s="9">
        <f t="shared" si="151"/>
        <v>50.33</v>
      </c>
      <c r="Q2413" s="11" t="s">
        <v>8334</v>
      </c>
      <c r="R2413" t="s">
        <v>8335</v>
      </c>
      <c r="S2413" s="15">
        <f t="shared" si="152"/>
        <v>42211.732430555552</v>
      </c>
      <c r="T2413" s="15">
        <f t="shared" si="153"/>
        <v>42241.732430555552</v>
      </c>
      <c r="U2413">
        <f>YEAR(Tabla2[[#This Row],[Date created conversion]])</f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 s="9">
        <f t="shared" si="151"/>
        <v>0</v>
      </c>
      <c r="Q2414" s="11" t="s">
        <v>8334</v>
      </c>
      <c r="R2414" t="s">
        <v>8335</v>
      </c>
      <c r="S2414" s="15">
        <f t="shared" si="152"/>
        <v>42655.736956018518</v>
      </c>
      <c r="T2414" s="15">
        <f t="shared" si="153"/>
        <v>42700.778622685189</v>
      </c>
      <c r="U2414">
        <f>YEAR(Tabla2[[#This Row],[Date created conversion]])</f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 s="9">
        <f t="shared" si="151"/>
        <v>8.33</v>
      </c>
      <c r="Q2415" s="11" t="s">
        <v>8334</v>
      </c>
      <c r="R2415" t="s">
        <v>8335</v>
      </c>
      <c r="S2415" s="15">
        <f t="shared" si="152"/>
        <v>41760.10974537037</v>
      </c>
      <c r="T2415" s="15">
        <f t="shared" si="153"/>
        <v>41790.979166666664</v>
      </c>
      <c r="U2415">
        <f>YEAR(Tabla2[[#This Row],[Date created conversion]])</f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 s="9">
        <f t="shared" si="151"/>
        <v>35.380000000000003</v>
      </c>
      <c r="Q2416" s="11" t="s">
        <v>8334</v>
      </c>
      <c r="R2416" t="s">
        <v>8335</v>
      </c>
      <c r="S2416" s="15">
        <f t="shared" si="152"/>
        <v>42198.695138888885</v>
      </c>
      <c r="T2416" s="15">
        <f t="shared" si="153"/>
        <v>42238.165972222225</v>
      </c>
      <c r="U2416">
        <f>YEAR(Tabla2[[#This Row],[Date created conversion]])</f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 s="9">
        <f t="shared" si="151"/>
        <v>55.83</v>
      </c>
      <c r="Q2417" s="11" t="s">
        <v>8334</v>
      </c>
      <c r="R2417" t="s">
        <v>8335</v>
      </c>
      <c r="S2417" s="15">
        <f t="shared" si="152"/>
        <v>42536.862800925926</v>
      </c>
      <c r="T2417" s="15">
        <f t="shared" si="153"/>
        <v>42566.862800925926</v>
      </c>
      <c r="U2417">
        <f>YEAR(Tabla2[[#This Row],[Date created conversion]])</f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 s="9">
        <f t="shared" si="151"/>
        <v>5</v>
      </c>
      <c r="Q2418" s="11" t="s">
        <v>8334</v>
      </c>
      <c r="R2418" t="s">
        <v>8335</v>
      </c>
      <c r="S2418" s="15">
        <f t="shared" si="152"/>
        <v>42019.737766203703</v>
      </c>
      <c r="T2418" s="15">
        <f t="shared" si="153"/>
        <v>42077.625</v>
      </c>
      <c r="U2418">
        <f>YEAR(Tabla2[[#This Row],[Date created conversion]])</f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 s="9">
        <f t="shared" si="151"/>
        <v>0</v>
      </c>
      <c r="Q2419" s="11" t="s">
        <v>8334</v>
      </c>
      <c r="R2419" t="s">
        <v>8335</v>
      </c>
      <c r="S2419" s="15">
        <f t="shared" si="152"/>
        <v>41831.884108796294</v>
      </c>
      <c r="T2419" s="15">
        <f t="shared" si="153"/>
        <v>41861.884108796294</v>
      </c>
      <c r="U2419">
        <f>YEAR(Tabla2[[#This Row],[Date created conversion]])</f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 s="9">
        <f t="shared" si="151"/>
        <v>1</v>
      </c>
      <c r="Q2420" s="11" t="s">
        <v>8334</v>
      </c>
      <c r="R2420" t="s">
        <v>8335</v>
      </c>
      <c r="S2420" s="15">
        <f t="shared" si="152"/>
        <v>42027.856990740736</v>
      </c>
      <c r="T2420" s="15">
        <f t="shared" si="153"/>
        <v>42087.815324074079</v>
      </c>
      <c r="U2420">
        <f>YEAR(Tabla2[[#This Row],[Date created conversion]])</f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 s="9">
        <f t="shared" si="151"/>
        <v>0</v>
      </c>
      <c r="Q2421" s="11" t="s">
        <v>8334</v>
      </c>
      <c r="R2421" t="s">
        <v>8335</v>
      </c>
      <c r="S2421" s="15">
        <f t="shared" si="152"/>
        <v>41993.738298611104</v>
      </c>
      <c r="T2421" s="15">
        <f t="shared" si="153"/>
        <v>42053.738298611104</v>
      </c>
      <c r="U2421">
        <f>YEAR(Tabla2[[#This Row],[Date created conversion]])</f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 s="9">
        <f t="shared" si="151"/>
        <v>69.47</v>
      </c>
      <c r="Q2422" s="11" t="s">
        <v>8334</v>
      </c>
      <c r="R2422" t="s">
        <v>8335</v>
      </c>
      <c r="S2422" s="15">
        <f t="shared" si="152"/>
        <v>41893.028877314813</v>
      </c>
      <c r="T2422" s="15">
        <f t="shared" si="153"/>
        <v>41953.070543981477</v>
      </c>
      <c r="U2422">
        <f>YEAR(Tabla2[[#This Row],[Date created conversion]])</f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 s="9">
        <f t="shared" si="151"/>
        <v>1</v>
      </c>
      <c r="Q2423" s="11" t="s">
        <v>8334</v>
      </c>
      <c r="R2423" t="s">
        <v>8335</v>
      </c>
      <c r="S2423" s="15">
        <f t="shared" si="152"/>
        <v>42026.687453703707</v>
      </c>
      <c r="T2423" s="15">
        <f t="shared" si="153"/>
        <v>42056.687453703707</v>
      </c>
      <c r="U2423">
        <f>YEAR(Tabla2[[#This Row],[Date created conversion]])</f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 s="9">
        <f t="shared" si="151"/>
        <v>1</v>
      </c>
      <c r="Q2424" s="11" t="s">
        <v>8334</v>
      </c>
      <c r="R2424" t="s">
        <v>8335</v>
      </c>
      <c r="S2424" s="15">
        <f t="shared" si="152"/>
        <v>42044.724953703699</v>
      </c>
      <c r="T2424" s="15">
        <f t="shared" si="153"/>
        <v>42074.683287037042</v>
      </c>
      <c r="U2424">
        <f>YEAR(Tabla2[[#This Row],[Date created conversion]])</f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 s="9">
        <f t="shared" si="151"/>
        <v>8</v>
      </c>
      <c r="Q2425" s="11" t="s">
        <v>8334</v>
      </c>
      <c r="R2425" t="s">
        <v>8335</v>
      </c>
      <c r="S2425" s="15">
        <f t="shared" si="152"/>
        <v>41974.704745370371</v>
      </c>
      <c r="T2425" s="15">
        <f t="shared" si="153"/>
        <v>42004.704745370371</v>
      </c>
      <c r="U2425">
        <f>YEAR(Tabla2[[#This Row],[Date created conversion]])</f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 s="9">
        <f t="shared" si="151"/>
        <v>34.44</v>
      </c>
      <c r="Q2426" s="11" t="s">
        <v>8334</v>
      </c>
      <c r="R2426" t="s">
        <v>8335</v>
      </c>
      <c r="S2426" s="15">
        <f t="shared" si="152"/>
        <v>41909.892453703702</v>
      </c>
      <c r="T2426" s="15">
        <f t="shared" si="153"/>
        <v>41939.892453703702</v>
      </c>
      <c r="U2426">
        <f>YEAR(Tabla2[[#This Row],[Date created conversion]])</f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 s="9">
        <f t="shared" si="151"/>
        <v>1</v>
      </c>
      <c r="Q2427" s="11" t="s">
        <v>8334</v>
      </c>
      <c r="R2427" t="s">
        <v>8335</v>
      </c>
      <c r="S2427" s="15">
        <f t="shared" si="152"/>
        <v>42502.913761574076</v>
      </c>
      <c r="T2427" s="15">
        <f t="shared" si="153"/>
        <v>42517.919444444444</v>
      </c>
      <c r="U2427">
        <f>YEAR(Tabla2[[#This Row],[Date created conversion]])</f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 s="9">
        <f t="shared" si="151"/>
        <v>0</v>
      </c>
      <c r="Q2428" s="11" t="s">
        <v>8334</v>
      </c>
      <c r="R2428" t="s">
        <v>8335</v>
      </c>
      <c r="S2428" s="15">
        <f t="shared" si="152"/>
        <v>42164.170046296291</v>
      </c>
      <c r="T2428" s="15">
        <f t="shared" si="153"/>
        <v>42224.170046296291</v>
      </c>
      <c r="U2428">
        <f>YEAR(Tabla2[[#This Row],[Date created conversion]])</f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 s="9">
        <f t="shared" si="151"/>
        <v>1</v>
      </c>
      <c r="Q2429" s="11" t="s">
        <v>8334</v>
      </c>
      <c r="R2429" t="s">
        <v>8335</v>
      </c>
      <c r="S2429" s="15">
        <f t="shared" si="152"/>
        <v>42412.318668981476</v>
      </c>
      <c r="T2429" s="15">
        <f t="shared" si="153"/>
        <v>42452.277002314819</v>
      </c>
      <c r="U2429">
        <f>YEAR(Tabla2[[#This Row],[Date created conversion]])</f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 s="9">
        <f t="shared" si="151"/>
        <v>1</v>
      </c>
      <c r="Q2430" s="11" t="s">
        <v>8334</v>
      </c>
      <c r="R2430" t="s">
        <v>8335</v>
      </c>
      <c r="S2430" s="15">
        <f t="shared" si="152"/>
        <v>42045.784155092595</v>
      </c>
      <c r="T2430" s="15">
        <f t="shared" si="153"/>
        <v>42075.742488425924</v>
      </c>
      <c r="U2430">
        <f>YEAR(Tabla2[[#This Row],[Date created conversion]])</f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 s="9">
        <f t="shared" si="151"/>
        <v>501.25</v>
      </c>
      <c r="Q2431" s="11" t="s">
        <v>8334</v>
      </c>
      <c r="R2431" t="s">
        <v>8335</v>
      </c>
      <c r="S2431" s="15">
        <f t="shared" si="152"/>
        <v>42734.879236111112</v>
      </c>
      <c r="T2431" s="15">
        <f t="shared" si="153"/>
        <v>42771.697222222225</v>
      </c>
      <c r="U2431">
        <f>YEAR(Tabla2[[#This Row],[Date created conversion]])</f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 s="9">
        <f t="shared" si="151"/>
        <v>10.5</v>
      </c>
      <c r="Q2432" s="11" t="s">
        <v>8334</v>
      </c>
      <c r="R2432" t="s">
        <v>8335</v>
      </c>
      <c r="S2432" s="15">
        <f t="shared" si="152"/>
        <v>42382.130833333329</v>
      </c>
      <c r="T2432" s="15">
        <f t="shared" si="153"/>
        <v>42412.130833333329</v>
      </c>
      <c r="U2432">
        <f>YEAR(Tabla2[[#This Row],[Date created conversion]])</f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 s="9">
        <f t="shared" si="151"/>
        <v>1</v>
      </c>
      <c r="Q2433" s="11" t="s">
        <v>8334</v>
      </c>
      <c r="R2433" t="s">
        <v>8335</v>
      </c>
      <c r="S2433" s="15">
        <f t="shared" si="152"/>
        <v>42489.099687499998</v>
      </c>
      <c r="T2433" s="15">
        <f t="shared" si="153"/>
        <v>42549.099687499998</v>
      </c>
      <c r="U2433">
        <f>YEAR(Tabla2[[#This Row],[Date created conversion]])</f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 s="9">
        <f t="shared" si="151"/>
        <v>1</v>
      </c>
      <c r="Q2434" s="11" t="s">
        <v>8334</v>
      </c>
      <c r="R2434" t="s">
        <v>8335</v>
      </c>
      <c r="S2434" s="15">
        <f t="shared" si="152"/>
        <v>42041.218715277777</v>
      </c>
      <c r="T2434" s="15">
        <f t="shared" si="153"/>
        <v>42071.218715277777</v>
      </c>
      <c r="U2434">
        <f>YEAR(Tabla2[[#This Row],[Date created conversion]])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 s="9">
        <f t="shared" ref="P2435:P2498" si="155">IFERROR(ROUND(E2435/L2435,2),0)</f>
        <v>0</v>
      </c>
      <c r="Q2435" s="11" t="s">
        <v>8334</v>
      </c>
      <c r="R2435" t="s">
        <v>8335</v>
      </c>
      <c r="S2435" s="15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  <c r="U2435">
        <f>YEAR(Tabla2[[#This Row],[Date created conversion]])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 s="9">
        <f t="shared" si="155"/>
        <v>13</v>
      </c>
      <c r="Q2436" s="11" t="s">
        <v>8334</v>
      </c>
      <c r="R2436" t="s">
        <v>8335</v>
      </c>
      <c r="S2436" s="15">
        <f t="shared" si="156"/>
        <v>42180.18604166666</v>
      </c>
      <c r="T2436" s="15">
        <f t="shared" si="157"/>
        <v>42220.18604166666</v>
      </c>
      <c r="U2436">
        <f>YEAR(Tabla2[[#This Row],[Date created conversion]])</f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 s="9">
        <f t="shared" si="155"/>
        <v>306</v>
      </c>
      <c r="Q2437" s="11" t="s">
        <v>8334</v>
      </c>
      <c r="R2437" t="s">
        <v>8335</v>
      </c>
      <c r="S2437" s="15">
        <f t="shared" si="156"/>
        <v>42252.277615740735</v>
      </c>
      <c r="T2437" s="15">
        <f t="shared" si="157"/>
        <v>42282.277615740735</v>
      </c>
      <c r="U2437">
        <f>YEAR(Tabla2[[#This Row],[Date created conversion]])</f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 s="9">
        <f t="shared" si="155"/>
        <v>22.5</v>
      </c>
      <c r="Q2438" s="11" t="s">
        <v>8334</v>
      </c>
      <c r="R2438" t="s">
        <v>8335</v>
      </c>
      <c r="S2438" s="15">
        <f t="shared" si="156"/>
        <v>42338.615393518514</v>
      </c>
      <c r="T2438" s="15">
        <f t="shared" si="157"/>
        <v>42398.615393518514</v>
      </c>
      <c r="U2438">
        <f>YEAR(Tabla2[[#This Row],[Date created conversion]])</f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 s="9">
        <f t="shared" si="155"/>
        <v>0</v>
      </c>
      <c r="Q2439" s="11" t="s">
        <v>8334</v>
      </c>
      <c r="R2439" t="s">
        <v>8335</v>
      </c>
      <c r="S2439" s="15">
        <f t="shared" si="156"/>
        <v>42031.965138888889</v>
      </c>
      <c r="T2439" s="15">
        <f t="shared" si="157"/>
        <v>42080.75</v>
      </c>
      <c r="U2439">
        <f>YEAR(Tabla2[[#This Row],[Date created conversion]])</f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 s="9">
        <f t="shared" si="155"/>
        <v>50</v>
      </c>
      <c r="Q2440" s="11" t="s">
        <v>8334</v>
      </c>
      <c r="R2440" t="s">
        <v>8335</v>
      </c>
      <c r="S2440" s="15">
        <f t="shared" si="156"/>
        <v>42285.91506944444</v>
      </c>
      <c r="T2440" s="15">
        <f t="shared" si="157"/>
        <v>42345.956736111111</v>
      </c>
      <c r="U2440">
        <f>YEAR(Tabla2[[#This Row],[Date created conversion]])</f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 s="9">
        <f t="shared" si="155"/>
        <v>0</v>
      </c>
      <c r="Q2441" s="11" t="s">
        <v>8334</v>
      </c>
      <c r="R2441" t="s">
        <v>8335</v>
      </c>
      <c r="S2441" s="15">
        <f t="shared" si="156"/>
        <v>42265.818622685183</v>
      </c>
      <c r="T2441" s="15">
        <f t="shared" si="157"/>
        <v>42295.818622685183</v>
      </c>
      <c r="U2441">
        <f>YEAR(Tabla2[[#This Row],[Date created conversion]])</f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 s="9">
        <f t="shared" si="155"/>
        <v>5</v>
      </c>
      <c r="Q2442" s="11" t="s">
        <v>8334</v>
      </c>
      <c r="R2442" t="s">
        <v>8335</v>
      </c>
      <c r="S2442" s="15">
        <f t="shared" si="156"/>
        <v>42383.899456018517</v>
      </c>
      <c r="T2442" s="15">
        <f t="shared" si="157"/>
        <v>42413.899456018517</v>
      </c>
      <c r="U2442">
        <f>YEAR(Tabla2[[#This Row],[Date created conversion]])</f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 s="9">
        <f t="shared" si="155"/>
        <v>74.23</v>
      </c>
      <c r="Q2443" s="11" t="s">
        <v>8334</v>
      </c>
      <c r="R2443" t="s">
        <v>8350</v>
      </c>
      <c r="S2443" s="15">
        <f t="shared" si="156"/>
        <v>42187.125625000001</v>
      </c>
      <c r="T2443" s="15">
        <f t="shared" si="157"/>
        <v>42208.207638888889</v>
      </c>
      <c r="U2443">
        <f>YEAR(Tabla2[[#This Row],[Date created conversion]])</f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 s="9">
        <f t="shared" si="155"/>
        <v>81.25</v>
      </c>
      <c r="Q2444" s="11" t="s">
        <v>8334</v>
      </c>
      <c r="R2444" t="s">
        <v>8350</v>
      </c>
      <c r="S2444" s="15">
        <f t="shared" si="156"/>
        <v>42052.666990740734</v>
      </c>
      <c r="T2444" s="15">
        <f t="shared" si="157"/>
        <v>42082.625324074077</v>
      </c>
      <c r="U2444">
        <f>YEAR(Tabla2[[#This Row],[Date created conversion]])</f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 s="9">
        <f t="shared" si="155"/>
        <v>130.22999999999999</v>
      </c>
      <c r="Q2445" s="11" t="s">
        <v>8334</v>
      </c>
      <c r="R2445" t="s">
        <v>8350</v>
      </c>
      <c r="S2445" s="15">
        <f t="shared" si="156"/>
        <v>41836.625254629631</v>
      </c>
      <c r="T2445" s="15">
        <f t="shared" si="157"/>
        <v>41866.625254629631</v>
      </c>
      <c r="U2445">
        <f>YEAR(Tabla2[[#This Row],[Date created conversion]])</f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 s="9">
        <f t="shared" si="155"/>
        <v>53.41</v>
      </c>
      <c r="Q2446" s="11" t="s">
        <v>8334</v>
      </c>
      <c r="R2446" t="s">
        <v>8350</v>
      </c>
      <c r="S2446" s="15">
        <f t="shared" si="156"/>
        <v>42485.754525462966</v>
      </c>
      <c r="T2446" s="15">
        <f t="shared" si="157"/>
        <v>42515.754525462966</v>
      </c>
      <c r="U2446">
        <f>YEAR(Tabla2[[#This Row],[Date created conversion]])</f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 s="9">
        <f t="shared" si="155"/>
        <v>75.13</v>
      </c>
      <c r="Q2447" s="11" t="s">
        <v>8334</v>
      </c>
      <c r="R2447" t="s">
        <v>8350</v>
      </c>
      <c r="S2447" s="15">
        <f t="shared" si="156"/>
        <v>42243.190057870372</v>
      </c>
      <c r="T2447" s="15">
        <f t="shared" si="157"/>
        <v>42273.190057870372</v>
      </c>
      <c r="U2447">
        <f>YEAR(Tabla2[[#This Row],[Date created conversion]])</f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 s="9">
        <f t="shared" si="155"/>
        <v>75.67</v>
      </c>
      <c r="Q2448" s="11" t="s">
        <v>8334</v>
      </c>
      <c r="R2448" t="s">
        <v>8350</v>
      </c>
      <c r="S2448" s="15">
        <f t="shared" si="156"/>
        <v>42670.602673611109</v>
      </c>
      <c r="T2448" s="15">
        <f t="shared" si="157"/>
        <v>42700.64434027778</v>
      </c>
      <c r="U2448">
        <f>YEAR(Tabla2[[#This Row],[Date created conversion]])</f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 s="9">
        <f t="shared" si="155"/>
        <v>31.69</v>
      </c>
      <c r="Q2449" s="11" t="s">
        <v>8334</v>
      </c>
      <c r="R2449" t="s">
        <v>8350</v>
      </c>
      <c r="S2449" s="15">
        <f t="shared" si="156"/>
        <v>42654.469826388886</v>
      </c>
      <c r="T2449" s="15">
        <f t="shared" si="157"/>
        <v>42686.166666666672</v>
      </c>
      <c r="U2449">
        <f>YEAR(Tabla2[[#This Row],[Date created conversion]])</f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 s="9">
        <f t="shared" si="155"/>
        <v>47.78</v>
      </c>
      <c r="Q2450" s="11" t="s">
        <v>8334</v>
      </c>
      <c r="R2450" t="s">
        <v>8350</v>
      </c>
      <c r="S2450" s="15">
        <f t="shared" si="156"/>
        <v>42607.316122685181</v>
      </c>
      <c r="T2450" s="15">
        <f t="shared" si="157"/>
        <v>42613.233333333337</v>
      </c>
      <c r="U2450">
        <f>YEAR(Tabla2[[#This Row],[Date created conversion]])</f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 s="9">
        <f t="shared" si="155"/>
        <v>90</v>
      </c>
      <c r="Q2451" s="11" t="s">
        <v>8334</v>
      </c>
      <c r="R2451" t="s">
        <v>8350</v>
      </c>
      <c r="S2451" s="15">
        <f t="shared" si="156"/>
        <v>41943.142534722225</v>
      </c>
      <c r="T2451" s="15">
        <f t="shared" si="157"/>
        <v>41973.184201388889</v>
      </c>
      <c r="U2451">
        <f>YEAR(Tabla2[[#This Row],[Date created conversion]])</f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 s="9">
        <f t="shared" si="155"/>
        <v>149.31</v>
      </c>
      <c r="Q2452" s="11" t="s">
        <v>8334</v>
      </c>
      <c r="R2452" t="s">
        <v>8350</v>
      </c>
      <c r="S2452" s="15">
        <f t="shared" si="156"/>
        <v>41902.07240740741</v>
      </c>
      <c r="T2452" s="15">
        <f t="shared" si="157"/>
        <v>41940.132638888892</v>
      </c>
      <c r="U2452">
        <f>YEAR(Tabla2[[#This Row],[Date created conversion]])</f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 s="9">
        <f t="shared" si="155"/>
        <v>62.07</v>
      </c>
      <c r="Q2453" s="11" t="s">
        <v>8334</v>
      </c>
      <c r="R2453" t="s">
        <v>8350</v>
      </c>
      <c r="S2453" s="15">
        <f t="shared" si="156"/>
        <v>42779.908449074079</v>
      </c>
      <c r="T2453" s="15">
        <f t="shared" si="157"/>
        <v>42799.908449074079</v>
      </c>
      <c r="U2453">
        <f>YEAR(Tabla2[[#This Row],[Date created conversion]])</f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 s="9">
        <f t="shared" si="155"/>
        <v>53.4</v>
      </c>
      <c r="Q2454" s="11" t="s">
        <v>8334</v>
      </c>
      <c r="R2454" t="s">
        <v>8350</v>
      </c>
      <c r="S2454" s="15">
        <f t="shared" si="156"/>
        <v>42338.84375</v>
      </c>
      <c r="T2454" s="15">
        <f t="shared" si="157"/>
        <v>42367.958333333328</v>
      </c>
      <c r="U2454">
        <f>YEAR(Tabla2[[#This Row],[Date created conversion]])</f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 s="9">
        <f t="shared" si="155"/>
        <v>69.27</v>
      </c>
      <c r="Q2455" s="11" t="s">
        <v>8334</v>
      </c>
      <c r="R2455" t="s">
        <v>8350</v>
      </c>
      <c r="S2455" s="15">
        <f t="shared" si="156"/>
        <v>42738.692233796297</v>
      </c>
      <c r="T2455" s="15">
        <f t="shared" si="157"/>
        <v>42768.692233796297</v>
      </c>
      <c r="U2455">
        <f>YEAR(Tabla2[[#This Row],[Date created conversion]])</f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 s="9">
        <f t="shared" si="155"/>
        <v>271.51</v>
      </c>
      <c r="Q2456" s="11" t="s">
        <v>8334</v>
      </c>
      <c r="R2456" t="s">
        <v>8350</v>
      </c>
      <c r="S2456" s="15">
        <f t="shared" si="156"/>
        <v>42770.201481481476</v>
      </c>
      <c r="T2456" s="15">
        <f t="shared" si="157"/>
        <v>42805.201481481476</v>
      </c>
      <c r="U2456">
        <f>YEAR(Tabla2[[#This Row],[Date created conversion]])</f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 s="9">
        <f t="shared" si="155"/>
        <v>34.130000000000003</v>
      </c>
      <c r="Q2457" s="11" t="s">
        <v>8334</v>
      </c>
      <c r="R2457" t="s">
        <v>8350</v>
      </c>
      <c r="S2457" s="15">
        <f t="shared" si="156"/>
        <v>42452.781828703708</v>
      </c>
      <c r="T2457" s="15">
        <f t="shared" si="157"/>
        <v>42480.781828703708</v>
      </c>
      <c r="U2457">
        <f>YEAR(Tabla2[[#This Row],[Date created conversion]])</f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 s="9">
        <f t="shared" si="155"/>
        <v>40.49</v>
      </c>
      <c r="Q2458" s="11" t="s">
        <v>8334</v>
      </c>
      <c r="R2458" t="s">
        <v>8350</v>
      </c>
      <c r="S2458" s="15">
        <f t="shared" si="156"/>
        <v>42761.961099537039</v>
      </c>
      <c r="T2458" s="15">
        <f t="shared" si="157"/>
        <v>42791.961099537039</v>
      </c>
      <c r="U2458">
        <f>YEAR(Tabla2[[#This Row],[Date created conversion]])</f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 s="9">
        <f t="shared" si="155"/>
        <v>189.76</v>
      </c>
      <c r="Q2459" s="11" t="s">
        <v>8334</v>
      </c>
      <c r="R2459" t="s">
        <v>8350</v>
      </c>
      <c r="S2459" s="15">
        <f t="shared" si="156"/>
        <v>42423.602500000001</v>
      </c>
      <c r="T2459" s="15">
        <f t="shared" si="157"/>
        <v>42453.560833333337</v>
      </c>
      <c r="U2459">
        <f>YEAR(Tabla2[[#This Row],[Date created conversion]])</f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 s="9">
        <f t="shared" si="155"/>
        <v>68.86</v>
      </c>
      <c r="Q2460" s="11" t="s">
        <v>8334</v>
      </c>
      <c r="R2460" t="s">
        <v>8350</v>
      </c>
      <c r="S2460" s="15">
        <f t="shared" si="156"/>
        <v>42495.871736111112</v>
      </c>
      <c r="T2460" s="15">
        <f t="shared" si="157"/>
        <v>42530.791666666672</v>
      </c>
      <c r="U2460">
        <f>YEAR(Tabla2[[#This Row],[Date created conversion]])</f>
        <v>2016</v>
      </c>
    </row>
    <row r="2461" spans="1:21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 s="9">
        <f t="shared" si="155"/>
        <v>108.78</v>
      </c>
      <c r="Q2461" s="11" t="s">
        <v>8334</v>
      </c>
      <c r="R2461" t="s">
        <v>8350</v>
      </c>
      <c r="S2461" s="15">
        <f t="shared" si="156"/>
        <v>42407.637557870374</v>
      </c>
      <c r="T2461" s="15">
        <f t="shared" si="157"/>
        <v>42452.595891203702</v>
      </c>
      <c r="U2461">
        <f>YEAR(Tabla2[[#This Row],[Date created conversion]])</f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 s="9">
        <f t="shared" si="155"/>
        <v>125.99</v>
      </c>
      <c r="Q2462" s="11" t="s">
        <v>8334</v>
      </c>
      <c r="R2462" t="s">
        <v>8350</v>
      </c>
      <c r="S2462" s="15">
        <f t="shared" si="156"/>
        <v>42704.187118055561</v>
      </c>
      <c r="T2462" s="15">
        <f t="shared" si="157"/>
        <v>42738.178472222222</v>
      </c>
      <c r="U2462">
        <f>YEAR(Tabla2[[#This Row],[Date created conversion]])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 s="9">
        <f t="shared" si="155"/>
        <v>90.52</v>
      </c>
      <c r="Q2463" s="11" t="s">
        <v>8323</v>
      </c>
      <c r="R2463" t="s">
        <v>8327</v>
      </c>
      <c r="S2463" s="15">
        <f t="shared" si="156"/>
        <v>40784.012696759259</v>
      </c>
      <c r="T2463" s="15">
        <f t="shared" si="157"/>
        <v>40817.125</v>
      </c>
      <c r="U2463">
        <f>YEAR(Tabla2[[#This Row],[Date created conversion]])</f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 s="9">
        <f t="shared" si="155"/>
        <v>28.88</v>
      </c>
      <c r="Q2464" s="11" t="s">
        <v>8323</v>
      </c>
      <c r="R2464" t="s">
        <v>8327</v>
      </c>
      <c r="S2464" s="15">
        <f t="shared" si="156"/>
        <v>41089.186296296299</v>
      </c>
      <c r="T2464" s="15">
        <f t="shared" si="157"/>
        <v>41109.186296296299</v>
      </c>
      <c r="U2464">
        <f>YEAR(Tabla2[[#This Row],[Date created conversion]])</f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 s="9">
        <f t="shared" si="155"/>
        <v>31</v>
      </c>
      <c r="Q2465" s="11" t="s">
        <v>8323</v>
      </c>
      <c r="R2465" t="s">
        <v>8327</v>
      </c>
      <c r="S2465" s="15">
        <f t="shared" si="156"/>
        <v>41341.111400462964</v>
      </c>
      <c r="T2465" s="15">
        <f t="shared" si="157"/>
        <v>41380.791666666664</v>
      </c>
      <c r="U2465">
        <f>YEAR(Tabla2[[#This Row],[Date created conversion]])</f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 s="9">
        <f t="shared" si="155"/>
        <v>51.67</v>
      </c>
      <c r="Q2466" s="11" t="s">
        <v>8323</v>
      </c>
      <c r="R2466" t="s">
        <v>8327</v>
      </c>
      <c r="S2466" s="15">
        <f t="shared" si="156"/>
        <v>42248.90042824074</v>
      </c>
      <c r="T2466" s="15">
        <f t="shared" si="157"/>
        <v>42277.811805555553</v>
      </c>
      <c r="U2466">
        <f>YEAR(Tabla2[[#This Row],[Date created conversion]])</f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 s="9">
        <f t="shared" si="155"/>
        <v>26.27</v>
      </c>
      <c r="Q2467" s="11" t="s">
        <v>8323</v>
      </c>
      <c r="R2467" t="s">
        <v>8327</v>
      </c>
      <c r="S2467" s="15">
        <f t="shared" si="156"/>
        <v>41145.719305555554</v>
      </c>
      <c r="T2467" s="15">
        <f t="shared" si="157"/>
        <v>41175.719305555554</v>
      </c>
      <c r="U2467">
        <f>YEAR(Tabla2[[#This Row],[Date created conversion]])</f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 s="9">
        <f t="shared" si="155"/>
        <v>48.08</v>
      </c>
      <c r="Q2468" s="11" t="s">
        <v>8323</v>
      </c>
      <c r="R2468" t="s">
        <v>8327</v>
      </c>
      <c r="S2468" s="15">
        <f t="shared" si="156"/>
        <v>41373.102465277778</v>
      </c>
      <c r="T2468" s="15">
        <f t="shared" si="157"/>
        <v>41403.102465277778</v>
      </c>
      <c r="U2468">
        <f>YEAR(Tabla2[[#This Row],[Date created conversion]])</f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 s="9">
        <f t="shared" si="155"/>
        <v>27.56</v>
      </c>
      <c r="Q2469" s="11" t="s">
        <v>8323</v>
      </c>
      <c r="R2469" t="s">
        <v>8327</v>
      </c>
      <c r="S2469" s="15">
        <f t="shared" si="156"/>
        <v>41025.874201388891</v>
      </c>
      <c r="T2469" s="15">
        <f t="shared" si="157"/>
        <v>41039.708333333336</v>
      </c>
      <c r="U2469">
        <f>YEAR(Tabla2[[#This Row],[Date created conversion]])</f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 s="9">
        <f t="shared" si="155"/>
        <v>36.97</v>
      </c>
      <c r="Q2470" s="11" t="s">
        <v>8323</v>
      </c>
      <c r="R2470" t="s">
        <v>8327</v>
      </c>
      <c r="S2470" s="15">
        <f t="shared" si="156"/>
        <v>41174.154178240737</v>
      </c>
      <c r="T2470" s="15">
        <f t="shared" si="157"/>
        <v>41210.208333333336</v>
      </c>
      <c r="U2470">
        <f>YEAR(Tabla2[[#This Row],[Date created conversion]])</f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 s="9">
        <f t="shared" si="155"/>
        <v>29.02</v>
      </c>
      <c r="Q2471" s="11" t="s">
        <v>8323</v>
      </c>
      <c r="R2471" t="s">
        <v>8327</v>
      </c>
      <c r="S2471" s="15">
        <f t="shared" si="156"/>
        <v>40557.429733796293</v>
      </c>
      <c r="T2471" s="15">
        <f t="shared" si="157"/>
        <v>40582.429733796293</v>
      </c>
      <c r="U2471">
        <f>YEAR(Tabla2[[#This Row],[Date created conversion]])</f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 s="9">
        <f t="shared" si="155"/>
        <v>28.66</v>
      </c>
      <c r="Q2472" s="11" t="s">
        <v>8323</v>
      </c>
      <c r="R2472" t="s">
        <v>8327</v>
      </c>
      <c r="S2472" s="15">
        <f t="shared" si="156"/>
        <v>41023.07471064815</v>
      </c>
      <c r="T2472" s="15">
        <f t="shared" si="157"/>
        <v>41053.07471064815</v>
      </c>
      <c r="U2472">
        <f>YEAR(Tabla2[[#This Row],[Date created conversion]])</f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 s="9">
        <f t="shared" si="155"/>
        <v>37.65</v>
      </c>
      <c r="Q2473" s="11" t="s">
        <v>8323</v>
      </c>
      <c r="R2473" t="s">
        <v>8327</v>
      </c>
      <c r="S2473" s="15">
        <f t="shared" si="156"/>
        <v>40893.992962962962</v>
      </c>
      <c r="T2473" s="15">
        <f t="shared" si="157"/>
        <v>40933.992962962962</v>
      </c>
      <c r="U2473">
        <f>YEAR(Tabla2[[#This Row],[Date created conversion]])</f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 s="9">
        <f t="shared" si="155"/>
        <v>97.9</v>
      </c>
      <c r="Q2474" s="11" t="s">
        <v>8323</v>
      </c>
      <c r="R2474" t="s">
        <v>8327</v>
      </c>
      <c r="S2474" s="15">
        <f t="shared" si="156"/>
        <v>40354.11550925926</v>
      </c>
      <c r="T2474" s="15">
        <f t="shared" si="157"/>
        <v>40425.043749999997</v>
      </c>
      <c r="U2474">
        <f>YEAR(Tabla2[[#This Row],[Date created conversion]])</f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 s="9">
        <f t="shared" si="155"/>
        <v>42.55</v>
      </c>
      <c r="Q2475" s="11" t="s">
        <v>8323</v>
      </c>
      <c r="R2475" t="s">
        <v>8327</v>
      </c>
      <c r="S2475" s="15">
        <f t="shared" si="156"/>
        <v>41193.748483796298</v>
      </c>
      <c r="T2475" s="15">
        <f t="shared" si="157"/>
        <v>41223.790150462963</v>
      </c>
      <c r="U2475">
        <f>YEAR(Tabla2[[#This Row],[Date created conversion]])</f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 s="9">
        <f t="shared" si="155"/>
        <v>131.58000000000001</v>
      </c>
      <c r="Q2476" s="11" t="s">
        <v>8323</v>
      </c>
      <c r="R2476" t="s">
        <v>8327</v>
      </c>
      <c r="S2476" s="15">
        <f t="shared" si="156"/>
        <v>40417.011296296296</v>
      </c>
      <c r="T2476" s="15">
        <f t="shared" si="157"/>
        <v>40462.011296296296</v>
      </c>
      <c r="U2476">
        <f>YEAR(Tabla2[[#This Row],[Date created conversion]])</f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 s="9">
        <f t="shared" si="155"/>
        <v>32.32</v>
      </c>
      <c r="Q2477" s="11" t="s">
        <v>8323</v>
      </c>
      <c r="R2477" t="s">
        <v>8327</v>
      </c>
      <c r="S2477" s="15">
        <f t="shared" si="156"/>
        <v>40310.287673611114</v>
      </c>
      <c r="T2477" s="15">
        <f t="shared" si="157"/>
        <v>40369.916666666664</v>
      </c>
      <c r="U2477">
        <f>YEAR(Tabla2[[#This Row],[Date created conversion]])</f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 s="9">
        <f t="shared" si="155"/>
        <v>61.1</v>
      </c>
      <c r="Q2478" s="11" t="s">
        <v>8323</v>
      </c>
      <c r="R2478" t="s">
        <v>8327</v>
      </c>
      <c r="S2478" s="15">
        <f t="shared" si="156"/>
        <v>41913.328356481477</v>
      </c>
      <c r="T2478" s="15">
        <f t="shared" si="157"/>
        <v>41946.370023148149</v>
      </c>
      <c r="U2478">
        <f>YEAR(Tabla2[[#This Row],[Date created conversion]])</f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 s="9">
        <f t="shared" si="155"/>
        <v>31.34</v>
      </c>
      <c r="Q2479" s="11" t="s">
        <v>8323</v>
      </c>
      <c r="R2479" t="s">
        <v>8327</v>
      </c>
      <c r="S2479" s="15">
        <f t="shared" si="156"/>
        <v>41088.691493055558</v>
      </c>
      <c r="T2479" s="15">
        <f t="shared" si="157"/>
        <v>41133.691493055558</v>
      </c>
      <c r="U2479">
        <f>YEAR(Tabla2[[#This Row],[Date created conversion]])</f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 s="9">
        <f t="shared" si="155"/>
        <v>129.11000000000001</v>
      </c>
      <c r="Q2480" s="11" t="s">
        <v>8323</v>
      </c>
      <c r="R2480" t="s">
        <v>8327</v>
      </c>
      <c r="S2480" s="15">
        <f t="shared" si="156"/>
        <v>41257.950381944444</v>
      </c>
      <c r="T2480" s="15">
        <f t="shared" si="157"/>
        <v>41287.950381944444</v>
      </c>
      <c r="U2480">
        <f>YEAR(Tabla2[[#This Row],[Date created conversion]])</f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 s="9">
        <f t="shared" si="155"/>
        <v>25.02</v>
      </c>
      <c r="Q2481" s="11" t="s">
        <v>8323</v>
      </c>
      <c r="R2481" t="s">
        <v>8327</v>
      </c>
      <c r="S2481" s="15">
        <f t="shared" si="156"/>
        <v>41107.726782407408</v>
      </c>
      <c r="T2481" s="15">
        <f t="shared" si="157"/>
        <v>41118.083333333336</v>
      </c>
      <c r="U2481">
        <f>YEAR(Tabla2[[#This Row],[Date created conversion]])</f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 s="9">
        <f t="shared" si="155"/>
        <v>250</v>
      </c>
      <c r="Q2482" s="11" t="s">
        <v>8323</v>
      </c>
      <c r="R2482" t="s">
        <v>8327</v>
      </c>
      <c r="S2482" s="15">
        <f t="shared" si="156"/>
        <v>42227.936157407406</v>
      </c>
      <c r="T2482" s="15">
        <f t="shared" si="157"/>
        <v>42287.936157407406</v>
      </c>
      <c r="U2482">
        <f>YEAR(Tabla2[[#This Row],[Date created conversion]])</f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 s="9">
        <f t="shared" si="155"/>
        <v>47.54</v>
      </c>
      <c r="Q2483" s="11" t="s">
        <v>8323</v>
      </c>
      <c r="R2483" t="s">
        <v>8327</v>
      </c>
      <c r="S2483" s="15">
        <f t="shared" si="156"/>
        <v>40999.645925925928</v>
      </c>
      <c r="T2483" s="15">
        <f t="shared" si="157"/>
        <v>41029.645925925928</v>
      </c>
      <c r="U2483">
        <f>YEAR(Tabla2[[#This Row],[Date created conversion]])</f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 s="9">
        <f t="shared" si="155"/>
        <v>40.04</v>
      </c>
      <c r="Q2484" s="11" t="s">
        <v>8323</v>
      </c>
      <c r="R2484" t="s">
        <v>8327</v>
      </c>
      <c r="S2484" s="15">
        <f t="shared" si="156"/>
        <v>40711.782210648147</v>
      </c>
      <c r="T2484" s="15">
        <f t="shared" si="157"/>
        <v>40756.782210648147</v>
      </c>
      <c r="U2484">
        <f>YEAR(Tabla2[[#This Row],[Date created conversion]])</f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 s="9">
        <f t="shared" si="155"/>
        <v>65.84</v>
      </c>
      <c r="Q2485" s="11" t="s">
        <v>8323</v>
      </c>
      <c r="R2485" t="s">
        <v>8327</v>
      </c>
      <c r="S2485" s="15">
        <f t="shared" si="156"/>
        <v>40970.750034722223</v>
      </c>
      <c r="T2485" s="15">
        <f t="shared" si="157"/>
        <v>41030.708368055559</v>
      </c>
      <c r="U2485">
        <f>YEAR(Tabla2[[#This Row],[Date created conversion]])</f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 s="9">
        <f t="shared" si="155"/>
        <v>46.4</v>
      </c>
      <c r="Q2486" s="11" t="s">
        <v>8323</v>
      </c>
      <c r="R2486" t="s">
        <v>8327</v>
      </c>
      <c r="S2486" s="15">
        <f t="shared" si="156"/>
        <v>40771.916701388887</v>
      </c>
      <c r="T2486" s="15">
        <f t="shared" si="157"/>
        <v>40801.916701388887</v>
      </c>
      <c r="U2486">
        <f>YEAR(Tabla2[[#This Row],[Date created conversion]])</f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 s="9">
        <f t="shared" si="155"/>
        <v>50.37</v>
      </c>
      <c r="Q2487" s="11" t="s">
        <v>8323</v>
      </c>
      <c r="R2487" t="s">
        <v>8327</v>
      </c>
      <c r="S2487" s="15">
        <f t="shared" si="156"/>
        <v>40793.998599537037</v>
      </c>
      <c r="T2487" s="15">
        <f t="shared" si="157"/>
        <v>40828.998599537037</v>
      </c>
      <c r="U2487">
        <f>YEAR(Tabla2[[#This Row],[Date created conversion]])</f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 s="9">
        <f t="shared" si="155"/>
        <v>26.57</v>
      </c>
      <c r="Q2488" s="11" t="s">
        <v>8323</v>
      </c>
      <c r="R2488" t="s">
        <v>8327</v>
      </c>
      <c r="S2488" s="15">
        <f t="shared" si="156"/>
        <v>40991.708055555559</v>
      </c>
      <c r="T2488" s="15">
        <f t="shared" si="157"/>
        <v>41021.708055555559</v>
      </c>
      <c r="U2488">
        <f>YEAR(Tabla2[[#This Row],[Date created conversion]])</f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 s="9">
        <f t="shared" si="155"/>
        <v>39.49</v>
      </c>
      <c r="Q2489" s="11" t="s">
        <v>8323</v>
      </c>
      <c r="R2489" t="s">
        <v>8327</v>
      </c>
      <c r="S2489" s="15">
        <f t="shared" si="156"/>
        <v>41026.083298611113</v>
      </c>
      <c r="T2489" s="15">
        <f t="shared" si="157"/>
        <v>41056.083298611113</v>
      </c>
      <c r="U2489">
        <f>YEAR(Tabla2[[#This Row],[Date created conversion]])</f>
        <v>2012</v>
      </c>
    </row>
    <row r="2490" spans="1:21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 s="9">
        <f t="shared" si="155"/>
        <v>49.25</v>
      </c>
      <c r="Q2490" s="11" t="s">
        <v>8323</v>
      </c>
      <c r="R2490" t="s">
        <v>8327</v>
      </c>
      <c r="S2490" s="15">
        <f t="shared" si="156"/>
        <v>40833.633194444446</v>
      </c>
      <c r="T2490" s="15">
        <f t="shared" si="157"/>
        <v>40863.674861111111</v>
      </c>
      <c r="U2490">
        <f>YEAR(Tabla2[[#This Row],[Date created conversion]])</f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 s="9">
        <f t="shared" si="155"/>
        <v>62.38</v>
      </c>
      <c r="Q2491" s="11" t="s">
        <v>8323</v>
      </c>
      <c r="R2491" t="s">
        <v>8327</v>
      </c>
      <c r="S2491" s="15">
        <f t="shared" si="156"/>
        <v>41373.690266203703</v>
      </c>
      <c r="T2491" s="15">
        <f t="shared" si="157"/>
        <v>41403.690266203703</v>
      </c>
      <c r="U2491">
        <f>YEAR(Tabla2[[#This Row],[Date created conversion]])</f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 s="9">
        <f t="shared" si="155"/>
        <v>37.94</v>
      </c>
      <c r="Q2492" s="11" t="s">
        <v>8323</v>
      </c>
      <c r="R2492" t="s">
        <v>8327</v>
      </c>
      <c r="S2492" s="15">
        <f t="shared" si="156"/>
        <v>41023.227731481478</v>
      </c>
      <c r="T2492" s="15">
        <f t="shared" si="157"/>
        <v>41083.227731481478</v>
      </c>
      <c r="U2492">
        <f>YEAR(Tabla2[[#This Row],[Date created conversion]])</f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 s="9">
        <f t="shared" si="155"/>
        <v>51.6</v>
      </c>
      <c r="Q2493" s="11" t="s">
        <v>8323</v>
      </c>
      <c r="R2493" t="s">
        <v>8327</v>
      </c>
      <c r="S2493" s="15">
        <f t="shared" si="156"/>
        <v>40542.839282407411</v>
      </c>
      <c r="T2493" s="15">
        <f t="shared" si="157"/>
        <v>40559.07708333333</v>
      </c>
      <c r="U2493">
        <f>YEAR(Tabla2[[#This Row],[Date created conversion]])</f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 s="9">
        <f t="shared" si="155"/>
        <v>27.78</v>
      </c>
      <c r="Q2494" s="11" t="s">
        <v>8323</v>
      </c>
      <c r="R2494" t="s">
        <v>8327</v>
      </c>
      <c r="S2494" s="15">
        <f t="shared" si="156"/>
        <v>41024.985972222225</v>
      </c>
      <c r="T2494" s="15">
        <f t="shared" si="157"/>
        <v>41076.415972222225</v>
      </c>
      <c r="U2494">
        <f>YEAR(Tabla2[[#This Row],[Date created conversion]])</f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 s="9">
        <f t="shared" si="155"/>
        <v>99.38</v>
      </c>
      <c r="Q2495" s="11" t="s">
        <v>8323</v>
      </c>
      <c r="R2495" t="s">
        <v>8327</v>
      </c>
      <c r="S2495" s="15">
        <f t="shared" si="156"/>
        <v>41348.168287037035</v>
      </c>
      <c r="T2495" s="15">
        <f t="shared" si="157"/>
        <v>41393.168287037035</v>
      </c>
      <c r="U2495">
        <f>YEAR(Tabla2[[#This Row],[Date created conversion]])</f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 s="9">
        <f t="shared" si="155"/>
        <v>38.85</v>
      </c>
      <c r="Q2496" s="11" t="s">
        <v>8323</v>
      </c>
      <c r="R2496" t="s">
        <v>8327</v>
      </c>
      <c r="S2496" s="15">
        <f t="shared" si="156"/>
        <v>41022.645185185182</v>
      </c>
      <c r="T2496" s="15">
        <f t="shared" si="157"/>
        <v>41052.645185185182</v>
      </c>
      <c r="U2496">
        <f>YEAR(Tabla2[[#This Row],[Date created conversion]])</f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 s="9">
        <f t="shared" si="155"/>
        <v>45.55</v>
      </c>
      <c r="Q2497" s="11" t="s">
        <v>8323</v>
      </c>
      <c r="R2497" t="s">
        <v>8327</v>
      </c>
      <c r="S2497" s="15">
        <f t="shared" si="156"/>
        <v>41036.946469907409</v>
      </c>
      <c r="T2497" s="15">
        <f t="shared" si="157"/>
        <v>41066.946469907409</v>
      </c>
      <c r="U2497">
        <f>YEAR(Tabla2[[#This Row],[Date created conversion]])</f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 s="9">
        <f t="shared" si="155"/>
        <v>600</v>
      </c>
      <c r="Q2498" s="11" t="s">
        <v>8323</v>
      </c>
      <c r="R2498" t="s">
        <v>8327</v>
      </c>
      <c r="S2498" s="15">
        <f t="shared" si="156"/>
        <v>41327.996435185189</v>
      </c>
      <c r="T2498" s="15">
        <f t="shared" si="157"/>
        <v>41362.954768518517</v>
      </c>
      <c r="U2498">
        <f>YEAR(Tabla2[[#This Row],[Date created conversion]])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 s="9">
        <f t="shared" ref="P2499:P2562" si="159">IFERROR(ROUND(E2499/L2499,2),0)</f>
        <v>80.55</v>
      </c>
      <c r="Q2499" s="11" t="s">
        <v>8323</v>
      </c>
      <c r="R2499" t="s">
        <v>8327</v>
      </c>
      <c r="S2499" s="15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  <c r="U2499">
        <f>YEAR(Tabla2[[#This Row],[Date created conversion]])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 s="9">
        <f t="shared" si="159"/>
        <v>52.8</v>
      </c>
      <c r="Q2500" s="11" t="s">
        <v>8323</v>
      </c>
      <c r="R2500" t="s">
        <v>8327</v>
      </c>
      <c r="S2500" s="15">
        <f t="shared" si="160"/>
        <v>42017.967442129629</v>
      </c>
      <c r="T2500" s="15">
        <f t="shared" si="161"/>
        <v>42031.967442129629</v>
      </c>
      <c r="U2500">
        <f>YEAR(Tabla2[[#This Row],[Date created conversion]])</f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 s="9">
        <f t="shared" si="159"/>
        <v>47.68</v>
      </c>
      <c r="Q2501" s="11" t="s">
        <v>8323</v>
      </c>
      <c r="R2501" t="s">
        <v>8327</v>
      </c>
      <c r="S2501" s="15">
        <f t="shared" si="160"/>
        <v>41226.648576388885</v>
      </c>
      <c r="T2501" s="15">
        <f t="shared" si="161"/>
        <v>41274.75</v>
      </c>
      <c r="U2501">
        <f>YEAR(Tabla2[[#This Row],[Date created conversion]])</f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 s="9">
        <f t="shared" si="159"/>
        <v>23.45</v>
      </c>
      <c r="Q2502" s="11" t="s">
        <v>8323</v>
      </c>
      <c r="R2502" t="s">
        <v>8327</v>
      </c>
      <c r="S2502" s="15">
        <f t="shared" si="160"/>
        <v>41053.772858796299</v>
      </c>
      <c r="T2502" s="15">
        <f t="shared" si="161"/>
        <v>41083.772858796299</v>
      </c>
      <c r="U2502">
        <f>YEAR(Tabla2[[#This Row],[Date created conversion]])</f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 s="9">
        <f t="shared" si="159"/>
        <v>40.14</v>
      </c>
      <c r="Q2503" s="11" t="s">
        <v>8334</v>
      </c>
      <c r="R2503" t="s">
        <v>8351</v>
      </c>
      <c r="S2503" s="15">
        <f t="shared" si="160"/>
        <v>42244.776666666665</v>
      </c>
      <c r="T2503" s="15">
        <f t="shared" si="161"/>
        <v>42274.776666666665</v>
      </c>
      <c r="U2503">
        <f>YEAR(Tabla2[[#This Row],[Date created conversion]])</f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 s="9">
        <f t="shared" si="159"/>
        <v>17.2</v>
      </c>
      <c r="Q2504" s="11" t="s">
        <v>8334</v>
      </c>
      <c r="R2504" t="s">
        <v>8351</v>
      </c>
      <c r="S2504" s="15">
        <f t="shared" si="160"/>
        <v>41858.825439814813</v>
      </c>
      <c r="T2504" s="15">
        <f t="shared" si="161"/>
        <v>41903.825439814813</v>
      </c>
      <c r="U2504">
        <f>YEAR(Tabla2[[#This Row],[Date created conversion]])</f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 s="9">
        <f t="shared" si="159"/>
        <v>0</v>
      </c>
      <c r="Q2505" s="11" t="s">
        <v>8334</v>
      </c>
      <c r="R2505" t="s">
        <v>8351</v>
      </c>
      <c r="S2505" s="15">
        <f t="shared" si="160"/>
        <v>42498.899398148147</v>
      </c>
      <c r="T2505" s="15">
        <f t="shared" si="161"/>
        <v>42528.879166666666</v>
      </c>
      <c r="U2505">
        <f>YEAR(Tabla2[[#This Row],[Date created conversion]])</f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 s="9">
        <f t="shared" si="159"/>
        <v>0</v>
      </c>
      <c r="Q2506" s="11" t="s">
        <v>8334</v>
      </c>
      <c r="R2506" t="s">
        <v>8351</v>
      </c>
      <c r="S2506" s="15">
        <f t="shared" si="160"/>
        <v>41928.015439814815</v>
      </c>
      <c r="T2506" s="15">
        <f t="shared" si="161"/>
        <v>41958.057106481487</v>
      </c>
      <c r="U2506">
        <f>YEAR(Tabla2[[#This Row],[Date created conversion]])</f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 s="9">
        <f t="shared" si="159"/>
        <v>0</v>
      </c>
      <c r="Q2507" s="11" t="s">
        <v>8334</v>
      </c>
      <c r="R2507" t="s">
        <v>8351</v>
      </c>
      <c r="S2507" s="15">
        <f t="shared" si="160"/>
        <v>42047.05574074074</v>
      </c>
      <c r="T2507" s="15">
        <f t="shared" si="161"/>
        <v>42077.014074074075</v>
      </c>
      <c r="U2507">
        <f>YEAR(Tabla2[[#This Row],[Date created conversion]])</f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 s="9">
        <f t="shared" si="159"/>
        <v>15</v>
      </c>
      <c r="Q2508" s="11" t="s">
        <v>8334</v>
      </c>
      <c r="R2508" t="s">
        <v>8351</v>
      </c>
      <c r="S2508" s="15">
        <f t="shared" si="160"/>
        <v>42258.297094907408</v>
      </c>
      <c r="T2508" s="15">
        <f t="shared" si="161"/>
        <v>42280.875</v>
      </c>
      <c r="U2508">
        <f>YEAR(Tabla2[[#This Row],[Date created conversion]])</f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 s="9">
        <f t="shared" si="159"/>
        <v>0</v>
      </c>
      <c r="Q2509" s="11" t="s">
        <v>8334</v>
      </c>
      <c r="R2509" t="s">
        <v>8351</v>
      </c>
      <c r="S2509" s="15">
        <f t="shared" si="160"/>
        <v>42105.072962962964</v>
      </c>
      <c r="T2509" s="15">
        <f t="shared" si="161"/>
        <v>42135.072962962964</v>
      </c>
      <c r="U2509">
        <f>YEAR(Tabla2[[#This Row],[Date created conversion]])</f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 s="9">
        <f t="shared" si="159"/>
        <v>0</v>
      </c>
      <c r="Q2510" s="11" t="s">
        <v>8334</v>
      </c>
      <c r="R2510" t="s">
        <v>8351</v>
      </c>
      <c r="S2510" s="15">
        <f t="shared" si="160"/>
        <v>41835.951782407406</v>
      </c>
      <c r="T2510" s="15">
        <f t="shared" si="161"/>
        <v>41865.951782407406</v>
      </c>
      <c r="U2510">
        <f>YEAR(Tabla2[[#This Row],[Date created conversion]])</f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 s="9">
        <f t="shared" si="159"/>
        <v>35.71</v>
      </c>
      <c r="Q2511" s="11" t="s">
        <v>8334</v>
      </c>
      <c r="R2511" t="s">
        <v>8351</v>
      </c>
      <c r="S2511" s="15">
        <f t="shared" si="160"/>
        <v>42058.809594907405</v>
      </c>
      <c r="T2511" s="15">
        <f t="shared" si="161"/>
        <v>42114.767928240741</v>
      </c>
      <c r="U2511">
        <f>YEAR(Tabla2[[#This Row],[Date created conversion]])</f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 s="9">
        <f t="shared" si="159"/>
        <v>37.5</v>
      </c>
      <c r="Q2512" s="11" t="s">
        <v>8334</v>
      </c>
      <c r="R2512" t="s">
        <v>8351</v>
      </c>
      <c r="S2512" s="15">
        <f t="shared" si="160"/>
        <v>42078.997361111105</v>
      </c>
      <c r="T2512" s="15">
        <f t="shared" si="161"/>
        <v>42138.997361111105</v>
      </c>
      <c r="U2512">
        <f>YEAR(Tabla2[[#This Row],[Date created conversion]])</f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 s="9">
        <f t="shared" si="159"/>
        <v>0</v>
      </c>
      <c r="Q2513" s="11" t="s">
        <v>8334</v>
      </c>
      <c r="R2513" t="s">
        <v>8351</v>
      </c>
      <c r="S2513" s="15">
        <f t="shared" si="160"/>
        <v>42371.446909722217</v>
      </c>
      <c r="T2513" s="15">
        <f t="shared" si="161"/>
        <v>42401.446909722217</v>
      </c>
      <c r="U2513">
        <f>YEAR(Tabla2[[#This Row],[Date created conversion]])</f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 s="9">
        <f t="shared" si="159"/>
        <v>0</v>
      </c>
      <c r="Q2514" s="11" t="s">
        <v>8334</v>
      </c>
      <c r="R2514" t="s">
        <v>8351</v>
      </c>
      <c r="S2514" s="15">
        <f t="shared" si="160"/>
        <v>41971.876863425925</v>
      </c>
      <c r="T2514" s="15">
        <f t="shared" si="161"/>
        <v>41986.876863425925</v>
      </c>
      <c r="U2514">
        <f>YEAR(Tabla2[[#This Row],[Date created conversion]])</f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 s="9">
        <f t="shared" si="159"/>
        <v>0</v>
      </c>
      <c r="Q2515" s="11" t="s">
        <v>8334</v>
      </c>
      <c r="R2515" t="s">
        <v>8351</v>
      </c>
      <c r="S2515" s="15">
        <f t="shared" si="160"/>
        <v>42732.00681712963</v>
      </c>
      <c r="T2515" s="15">
        <f t="shared" si="161"/>
        <v>42792.00681712963</v>
      </c>
      <c r="U2515">
        <f>YEAR(Tabla2[[#This Row],[Date created conversion]])</f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 s="9">
        <f t="shared" si="159"/>
        <v>52.5</v>
      </c>
      <c r="Q2516" s="11" t="s">
        <v>8334</v>
      </c>
      <c r="R2516" t="s">
        <v>8351</v>
      </c>
      <c r="S2516" s="15">
        <f t="shared" si="160"/>
        <v>41854.389780092592</v>
      </c>
      <c r="T2516" s="15">
        <f t="shared" si="161"/>
        <v>41871.389780092592</v>
      </c>
      <c r="U2516">
        <f>YEAR(Tabla2[[#This Row],[Date created conversion]])</f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 s="9">
        <f t="shared" si="159"/>
        <v>77.5</v>
      </c>
      <c r="Q2517" s="11" t="s">
        <v>8334</v>
      </c>
      <c r="R2517" t="s">
        <v>8351</v>
      </c>
      <c r="S2517" s="15">
        <f t="shared" si="160"/>
        <v>42027.839733796296</v>
      </c>
      <c r="T2517" s="15">
        <f t="shared" si="161"/>
        <v>42057.839733796296</v>
      </c>
      <c r="U2517">
        <f>YEAR(Tabla2[[#This Row],[Date created conversion]])</f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 s="9">
        <f t="shared" si="159"/>
        <v>0</v>
      </c>
      <c r="Q2518" s="11" t="s">
        <v>8334</v>
      </c>
      <c r="R2518" t="s">
        <v>8351</v>
      </c>
      <c r="S2518" s="15">
        <f t="shared" si="160"/>
        <v>41942.653379629628</v>
      </c>
      <c r="T2518" s="15">
        <f t="shared" si="161"/>
        <v>41972.6950462963</v>
      </c>
      <c r="U2518">
        <f>YEAR(Tabla2[[#This Row],[Date created conversion]])</f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 s="9">
        <f t="shared" si="159"/>
        <v>53.55</v>
      </c>
      <c r="Q2519" s="11" t="s">
        <v>8334</v>
      </c>
      <c r="R2519" t="s">
        <v>8351</v>
      </c>
      <c r="S2519" s="15">
        <f t="shared" si="160"/>
        <v>42052.802430555559</v>
      </c>
      <c r="T2519" s="15">
        <f t="shared" si="161"/>
        <v>42082.760763888888</v>
      </c>
      <c r="U2519">
        <f>YEAR(Tabla2[[#This Row],[Date created conversion]])</f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 s="9">
        <f t="shared" si="159"/>
        <v>0</v>
      </c>
      <c r="Q2520" s="11" t="s">
        <v>8334</v>
      </c>
      <c r="R2520" t="s">
        <v>8351</v>
      </c>
      <c r="S2520" s="15">
        <f t="shared" si="160"/>
        <v>41926.680879629632</v>
      </c>
      <c r="T2520" s="15">
        <f t="shared" si="161"/>
        <v>41956.722546296296</v>
      </c>
      <c r="U2520">
        <f>YEAR(Tabla2[[#This Row],[Date created conversion]])</f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 s="9">
        <f t="shared" si="159"/>
        <v>16.25</v>
      </c>
      <c r="Q2521" s="11" t="s">
        <v>8334</v>
      </c>
      <c r="R2521" t="s">
        <v>8351</v>
      </c>
      <c r="S2521" s="15">
        <f t="shared" si="160"/>
        <v>41809.155138888891</v>
      </c>
      <c r="T2521" s="15">
        <f t="shared" si="161"/>
        <v>41839.155138888891</v>
      </c>
      <c r="U2521">
        <f>YEAR(Tabla2[[#This Row],[Date created conversion]])</f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 s="9">
        <f t="shared" si="159"/>
        <v>0</v>
      </c>
      <c r="Q2522" s="11" t="s">
        <v>8334</v>
      </c>
      <c r="R2522" t="s">
        <v>8351</v>
      </c>
      <c r="S2522" s="15">
        <f t="shared" si="160"/>
        <v>42612.600520833337</v>
      </c>
      <c r="T2522" s="15">
        <f t="shared" si="161"/>
        <v>42658.806249999994</v>
      </c>
      <c r="U2522">
        <f>YEAR(Tabla2[[#This Row],[Date created conversion]])</f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 s="9">
        <f t="shared" si="159"/>
        <v>103.68</v>
      </c>
      <c r="Q2523" s="11" t="s">
        <v>8323</v>
      </c>
      <c r="R2523" t="s">
        <v>8352</v>
      </c>
      <c r="S2523" s="15">
        <f t="shared" si="160"/>
        <v>42269.967835648145</v>
      </c>
      <c r="T2523" s="15">
        <f t="shared" si="161"/>
        <v>42290.967835648145</v>
      </c>
      <c r="U2523">
        <f>YEAR(Tabla2[[#This Row],[Date created conversion]])</f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 s="9">
        <f t="shared" si="159"/>
        <v>185.19</v>
      </c>
      <c r="Q2524" s="11" t="s">
        <v>8323</v>
      </c>
      <c r="R2524" t="s">
        <v>8352</v>
      </c>
      <c r="S2524" s="15">
        <f t="shared" si="160"/>
        <v>42460.573611111111</v>
      </c>
      <c r="T2524" s="15">
        <f t="shared" si="161"/>
        <v>42482.619444444441</v>
      </c>
      <c r="U2524">
        <f>YEAR(Tabla2[[#This Row],[Date created conversion]])</f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 s="9">
        <f t="shared" si="159"/>
        <v>54.15</v>
      </c>
      <c r="Q2525" s="11" t="s">
        <v>8323</v>
      </c>
      <c r="R2525" t="s">
        <v>8352</v>
      </c>
      <c r="S2525" s="15">
        <f t="shared" si="160"/>
        <v>41930.975601851853</v>
      </c>
      <c r="T2525" s="15">
        <f t="shared" si="161"/>
        <v>41961.017268518524</v>
      </c>
      <c r="U2525">
        <f>YEAR(Tabla2[[#This Row],[Date created conversion]])</f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 s="9">
        <f t="shared" si="159"/>
        <v>177.21</v>
      </c>
      <c r="Q2526" s="11" t="s">
        <v>8323</v>
      </c>
      <c r="R2526" t="s">
        <v>8352</v>
      </c>
      <c r="S2526" s="15">
        <f t="shared" si="160"/>
        <v>41961.807372685187</v>
      </c>
      <c r="T2526" s="15">
        <f t="shared" si="161"/>
        <v>41994.1875</v>
      </c>
      <c r="U2526">
        <f>YEAR(Tabla2[[#This Row],[Date created conversion]])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 s="9">
        <f t="shared" si="159"/>
        <v>100.33</v>
      </c>
      <c r="Q2527" s="11" t="s">
        <v>8323</v>
      </c>
      <c r="R2527" t="s">
        <v>8352</v>
      </c>
      <c r="S2527" s="15">
        <f t="shared" si="160"/>
        <v>41058.844571759262</v>
      </c>
      <c r="T2527" s="15">
        <f t="shared" si="161"/>
        <v>41088.844571759262</v>
      </c>
      <c r="U2527">
        <f>YEAR(Tabla2[[#This Row],[Date created conversion]])</f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 s="9">
        <f t="shared" si="159"/>
        <v>136.91</v>
      </c>
      <c r="Q2528" s="11" t="s">
        <v>8323</v>
      </c>
      <c r="R2528" t="s">
        <v>8352</v>
      </c>
      <c r="S2528" s="15">
        <f t="shared" si="160"/>
        <v>41953.091134259259</v>
      </c>
      <c r="T2528" s="15">
        <f t="shared" si="161"/>
        <v>41981.207638888889</v>
      </c>
      <c r="U2528">
        <f>YEAR(Tabla2[[#This Row],[Date created conversion]])</f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 s="9">
        <f t="shared" si="159"/>
        <v>57.54</v>
      </c>
      <c r="Q2529" s="11" t="s">
        <v>8323</v>
      </c>
      <c r="R2529" t="s">
        <v>8352</v>
      </c>
      <c r="S2529" s="15">
        <f t="shared" si="160"/>
        <v>41546.75105324074</v>
      </c>
      <c r="T2529" s="15">
        <f t="shared" si="161"/>
        <v>41565.165972222225</v>
      </c>
      <c r="U2529">
        <f>YEAR(Tabla2[[#This Row],[Date created conversion]])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 s="9">
        <f t="shared" si="159"/>
        <v>52.96</v>
      </c>
      <c r="Q2530" s="11" t="s">
        <v>8323</v>
      </c>
      <c r="R2530" t="s">
        <v>8352</v>
      </c>
      <c r="S2530" s="15">
        <f t="shared" si="160"/>
        <v>42217.834525462968</v>
      </c>
      <c r="T2530" s="15">
        <f t="shared" si="161"/>
        <v>42236.458333333328</v>
      </c>
      <c r="U2530">
        <f>YEAR(Tabla2[[#This Row],[Date created conversion]])</f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 s="9">
        <f t="shared" si="159"/>
        <v>82.33</v>
      </c>
      <c r="Q2531" s="11" t="s">
        <v>8323</v>
      </c>
      <c r="R2531" t="s">
        <v>8352</v>
      </c>
      <c r="S2531" s="15">
        <f t="shared" si="160"/>
        <v>40948.080729166664</v>
      </c>
      <c r="T2531" s="15">
        <f t="shared" si="161"/>
        <v>40993.0390625</v>
      </c>
      <c r="U2531">
        <f>YEAR(Tabla2[[#This Row],[Date created conversion]])</f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 s="9">
        <f t="shared" si="159"/>
        <v>135.41999999999999</v>
      </c>
      <c r="Q2532" s="11" t="s">
        <v>8323</v>
      </c>
      <c r="R2532" t="s">
        <v>8352</v>
      </c>
      <c r="S2532" s="15">
        <f t="shared" si="160"/>
        <v>42081.864641203705</v>
      </c>
      <c r="T2532" s="15">
        <f t="shared" si="161"/>
        <v>42114.201388888891</v>
      </c>
      <c r="U2532">
        <f>YEAR(Tabla2[[#This Row],[Date created conversion]])</f>
        <v>2015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 s="9">
        <f t="shared" si="159"/>
        <v>74.069999999999993</v>
      </c>
      <c r="Q2533" s="11" t="s">
        <v>8323</v>
      </c>
      <c r="R2533" t="s">
        <v>8352</v>
      </c>
      <c r="S2533" s="15">
        <f t="shared" si="160"/>
        <v>42208.680023148147</v>
      </c>
      <c r="T2533" s="15">
        <f t="shared" si="161"/>
        <v>42231.165972222225</v>
      </c>
      <c r="U2533">
        <f>YEAR(Tabla2[[#This Row],[Date created conversion]])</f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 s="9">
        <f t="shared" si="159"/>
        <v>84.08</v>
      </c>
      <c r="Q2534" s="11" t="s">
        <v>8323</v>
      </c>
      <c r="R2534" t="s">
        <v>8352</v>
      </c>
      <c r="S2534" s="15">
        <f t="shared" si="160"/>
        <v>41107.849143518521</v>
      </c>
      <c r="T2534" s="15">
        <f t="shared" si="161"/>
        <v>41137.849143518521</v>
      </c>
      <c r="U2534">
        <f>YEAR(Tabla2[[#This Row],[Date created conversion]])</f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 s="9">
        <f t="shared" si="159"/>
        <v>61.03</v>
      </c>
      <c r="Q2535" s="11" t="s">
        <v>8323</v>
      </c>
      <c r="R2535" t="s">
        <v>8352</v>
      </c>
      <c r="S2535" s="15">
        <f t="shared" si="160"/>
        <v>41304.751284722224</v>
      </c>
      <c r="T2535" s="15">
        <f t="shared" si="161"/>
        <v>41334.750787037039</v>
      </c>
      <c r="U2535">
        <f>YEAR(Tabla2[[#This Row],[Date created conversion]])</f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 s="9">
        <f t="shared" si="159"/>
        <v>150</v>
      </c>
      <c r="Q2536" s="11" t="s">
        <v>8323</v>
      </c>
      <c r="R2536" t="s">
        <v>8352</v>
      </c>
      <c r="S2536" s="15">
        <f t="shared" si="160"/>
        <v>40127.700370370374</v>
      </c>
      <c r="T2536" s="15">
        <f t="shared" si="161"/>
        <v>40179.25</v>
      </c>
      <c r="U2536">
        <f>YEAR(Tabla2[[#This Row],[Date created conversion]])</f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 s="9">
        <f t="shared" si="159"/>
        <v>266.08999999999997</v>
      </c>
      <c r="Q2537" s="11" t="s">
        <v>8323</v>
      </c>
      <c r="R2537" t="s">
        <v>8352</v>
      </c>
      <c r="S2537" s="15">
        <f t="shared" si="160"/>
        <v>41943.791030092594</v>
      </c>
      <c r="T2537" s="15">
        <f t="shared" si="161"/>
        <v>41974.832696759258</v>
      </c>
      <c r="U2537">
        <f>YEAR(Tabla2[[#This Row],[Date created conversion]])</f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 s="9">
        <f t="shared" si="159"/>
        <v>7.25</v>
      </c>
      <c r="Q2538" s="11" t="s">
        <v>8323</v>
      </c>
      <c r="R2538" t="s">
        <v>8352</v>
      </c>
      <c r="S2538" s="15">
        <f t="shared" si="160"/>
        <v>41464.106087962966</v>
      </c>
      <c r="T2538" s="15">
        <f t="shared" si="161"/>
        <v>41485.106087962966</v>
      </c>
      <c r="U2538">
        <f>YEAR(Tabla2[[#This Row],[Date created conversion]])</f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 s="9">
        <f t="shared" si="159"/>
        <v>100</v>
      </c>
      <c r="Q2539" s="11" t="s">
        <v>8323</v>
      </c>
      <c r="R2539" t="s">
        <v>8352</v>
      </c>
      <c r="S2539" s="15">
        <f t="shared" si="160"/>
        <v>40696.648784722223</v>
      </c>
      <c r="T2539" s="15">
        <f t="shared" si="161"/>
        <v>40756.648784722223</v>
      </c>
      <c r="U2539">
        <f>YEAR(Tabla2[[#This Row],[Date created conversion]])</f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 s="9">
        <f t="shared" si="159"/>
        <v>109.96</v>
      </c>
      <c r="Q2540" s="11" t="s">
        <v>8323</v>
      </c>
      <c r="R2540" t="s">
        <v>8352</v>
      </c>
      <c r="S2540" s="15">
        <f t="shared" si="160"/>
        <v>41298.509965277779</v>
      </c>
      <c r="T2540" s="15">
        <f t="shared" si="161"/>
        <v>41329.207638888889</v>
      </c>
      <c r="U2540">
        <f>YEAR(Tabla2[[#This Row],[Date created conversion]])</f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 s="9">
        <f t="shared" si="159"/>
        <v>169.92</v>
      </c>
      <c r="Q2541" s="11" t="s">
        <v>8323</v>
      </c>
      <c r="R2541" t="s">
        <v>8352</v>
      </c>
      <c r="S2541" s="15">
        <f t="shared" si="160"/>
        <v>41977.902222222227</v>
      </c>
      <c r="T2541" s="15">
        <f t="shared" si="161"/>
        <v>42037.902222222227</v>
      </c>
      <c r="U2541">
        <f>YEAR(Tabla2[[#This Row],[Date created conversion]])</f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 s="9">
        <f t="shared" si="159"/>
        <v>95.74</v>
      </c>
      <c r="Q2542" s="11" t="s">
        <v>8323</v>
      </c>
      <c r="R2542" t="s">
        <v>8352</v>
      </c>
      <c r="S2542" s="15">
        <f t="shared" si="160"/>
        <v>40785.675011574072</v>
      </c>
      <c r="T2542" s="15">
        <f t="shared" si="161"/>
        <v>40845.675011574072</v>
      </c>
      <c r="U2542">
        <f>YEAR(Tabla2[[#This Row],[Date created conversion]])</f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 s="9">
        <f t="shared" si="159"/>
        <v>59.46</v>
      </c>
      <c r="Q2543" s="11" t="s">
        <v>8323</v>
      </c>
      <c r="R2543" t="s">
        <v>8352</v>
      </c>
      <c r="S2543" s="15">
        <f t="shared" si="160"/>
        <v>41483.449282407404</v>
      </c>
      <c r="T2543" s="15">
        <f t="shared" si="161"/>
        <v>41543.449282407404</v>
      </c>
      <c r="U2543">
        <f>YEAR(Tabla2[[#This Row],[Date created conversion]])</f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 s="9">
        <f t="shared" si="159"/>
        <v>55.77</v>
      </c>
      <c r="Q2544" s="11" t="s">
        <v>8323</v>
      </c>
      <c r="R2544" t="s">
        <v>8352</v>
      </c>
      <c r="S2544" s="15">
        <f t="shared" si="160"/>
        <v>41509.426585648151</v>
      </c>
      <c r="T2544" s="15">
        <f t="shared" si="161"/>
        <v>41548.165972222225</v>
      </c>
      <c r="U2544">
        <f>YEAR(Tabla2[[#This Row],[Date created conversion]])</f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 s="9">
        <f t="shared" si="159"/>
        <v>30.08</v>
      </c>
      <c r="Q2545" s="11" t="s">
        <v>8323</v>
      </c>
      <c r="R2545" t="s">
        <v>8352</v>
      </c>
      <c r="S2545" s="15">
        <f t="shared" si="160"/>
        <v>40514.107615740737</v>
      </c>
      <c r="T2545" s="15">
        <f t="shared" si="161"/>
        <v>40545.125</v>
      </c>
      <c r="U2545">
        <f>YEAR(Tabla2[[#This Row],[Date created conversion]])</f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 s="9">
        <f t="shared" si="159"/>
        <v>88.44</v>
      </c>
      <c r="Q2546" s="11" t="s">
        <v>8323</v>
      </c>
      <c r="R2546" t="s">
        <v>8352</v>
      </c>
      <c r="S2546" s="15">
        <f t="shared" si="160"/>
        <v>41068.520474537036</v>
      </c>
      <c r="T2546" s="15">
        <f t="shared" si="161"/>
        <v>41098.520474537036</v>
      </c>
      <c r="U2546">
        <f>YEAR(Tabla2[[#This Row],[Date created conversion]])</f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 s="9">
        <f t="shared" si="159"/>
        <v>64.03</v>
      </c>
      <c r="Q2547" s="11" t="s">
        <v>8323</v>
      </c>
      <c r="R2547" t="s">
        <v>8352</v>
      </c>
      <c r="S2547" s="15">
        <f t="shared" si="160"/>
        <v>42027.13817129629</v>
      </c>
      <c r="T2547" s="15">
        <f t="shared" si="161"/>
        <v>42062.020833333328</v>
      </c>
      <c r="U2547">
        <f>YEAR(Tabla2[[#This Row],[Date created conversion]])</f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 s="9">
        <f t="shared" si="159"/>
        <v>60.15</v>
      </c>
      <c r="Q2548" s="11" t="s">
        <v>8323</v>
      </c>
      <c r="R2548" t="s">
        <v>8352</v>
      </c>
      <c r="S2548" s="15">
        <f t="shared" si="160"/>
        <v>41524.858553240738</v>
      </c>
      <c r="T2548" s="15">
        <f t="shared" si="161"/>
        <v>41552.208333333336</v>
      </c>
      <c r="U2548">
        <f>YEAR(Tabla2[[#This Row],[Date created conversion]])</f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 s="9">
        <f t="shared" si="159"/>
        <v>49.19</v>
      </c>
      <c r="Q2549" s="11" t="s">
        <v>8323</v>
      </c>
      <c r="R2549" t="s">
        <v>8352</v>
      </c>
      <c r="S2549" s="15">
        <f t="shared" si="160"/>
        <v>40973.773182870369</v>
      </c>
      <c r="T2549" s="15">
        <f t="shared" si="161"/>
        <v>41003.731516203705</v>
      </c>
      <c r="U2549">
        <f>YEAR(Tabla2[[#This Row],[Date created conversion]])</f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 s="9">
        <f t="shared" si="159"/>
        <v>165.16</v>
      </c>
      <c r="Q2550" s="11" t="s">
        <v>8323</v>
      </c>
      <c r="R2550" t="s">
        <v>8352</v>
      </c>
      <c r="S2550" s="15">
        <f t="shared" si="160"/>
        <v>42618.625428240746</v>
      </c>
      <c r="T2550" s="15">
        <f t="shared" si="161"/>
        <v>42643.185416666667</v>
      </c>
      <c r="U2550">
        <f>YEAR(Tabla2[[#This Row],[Date created conversion]])</f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 s="9">
        <f t="shared" si="159"/>
        <v>43.62</v>
      </c>
      <c r="Q2551" s="11" t="s">
        <v>8323</v>
      </c>
      <c r="R2551" t="s">
        <v>8352</v>
      </c>
      <c r="S2551" s="15">
        <f t="shared" si="160"/>
        <v>41390.757754629631</v>
      </c>
      <c r="T2551" s="15">
        <f t="shared" si="161"/>
        <v>41425.708333333336</v>
      </c>
      <c r="U2551">
        <f>YEAR(Tabla2[[#This Row],[Date created conversion]])</f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 s="9">
        <f t="shared" si="159"/>
        <v>43.7</v>
      </c>
      <c r="Q2552" s="11" t="s">
        <v>8323</v>
      </c>
      <c r="R2552" t="s">
        <v>8352</v>
      </c>
      <c r="S2552" s="15">
        <f t="shared" si="160"/>
        <v>42228.634328703702</v>
      </c>
      <c r="T2552" s="15">
        <f t="shared" si="161"/>
        <v>42285.165972222225</v>
      </c>
      <c r="U2552">
        <f>YEAR(Tabla2[[#This Row],[Date created conversion]])</f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 s="9">
        <f t="shared" si="159"/>
        <v>67.42</v>
      </c>
      <c r="Q2553" s="11" t="s">
        <v>8323</v>
      </c>
      <c r="R2553" t="s">
        <v>8352</v>
      </c>
      <c r="S2553" s="15">
        <f t="shared" si="160"/>
        <v>40961.252141203702</v>
      </c>
      <c r="T2553" s="15">
        <f t="shared" si="161"/>
        <v>40989.866666666669</v>
      </c>
      <c r="U2553">
        <f>YEAR(Tabla2[[#This Row],[Date created conversion]])</f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 s="9">
        <f t="shared" si="159"/>
        <v>177.5</v>
      </c>
      <c r="Q2554" s="11" t="s">
        <v>8323</v>
      </c>
      <c r="R2554" t="s">
        <v>8352</v>
      </c>
      <c r="S2554" s="15">
        <f t="shared" si="160"/>
        <v>42769.809965277775</v>
      </c>
      <c r="T2554" s="15">
        <f t="shared" si="161"/>
        <v>42799.809965277775</v>
      </c>
      <c r="U2554">
        <f>YEAR(Tabla2[[#This Row],[Date created conversion]])</f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 s="9">
        <f t="shared" si="159"/>
        <v>38.880000000000003</v>
      </c>
      <c r="Q2555" s="11" t="s">
        <v>8323</v>
      </c>
      <c r="R2555" t="s">
        <v>8352</v>
      </c>
      <c r="S2555" s="15">
        <f t="shared" si="160"/>
        <v>41113.199155092596</v>
      </c>
      <c r="T2555" s="15">
        <f t="shared" si="161"/>
        <v>41173.199155092596</v>
      </c>
      <c r="U2555">
        <f>YEAR(Tabla2[[#This Row],[Date created conversion]])</f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 s="9">
        <f t="shared" si="159"/>
        <v>54.99</v>
      </c>
      <c r="Q2556" s="11" t="s">
        <v>8323</v>
      </c>
      <c r="R2556" t="s">
        <v>8352</v>
      </c>
      <c r="S2556" s="15">
        <f t="shared" si="160"/>
        <v>42125.078275462962</v>
      </c>
      <c r="T2556" s="15">
        <f t="shared" si="161"/>
        <v>42156.165972222225</v>
      </c>
      <c r="U2556">
        <f>YEAR(Tabla2[[#This Row],[Date created conversion]])</f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 s="9">
        <f t="shared" si="159"/>
        <v>61.34</v>
      </c>
      <c r="Q2557" s="11" t="s">
        <v>8323</v>
      </c>
      <c r="R2557" t="s">
        <v>8352</v>
      </c>
      <c r="S2557" s="15">
        <f t="shared" si="160"/>
        <v>41026.655011574076</v>
      </c>
      <c r="T2557" s="15">
        <f t="shared" si="161"/>
        <v>41057.655011574076</v>
      </c>
      <c r="U2557">
        <f>YEAR(Tabla2[[#This Row],[Date created conversion]])</f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 s="9">
        <f t="shared" si="159"/>
        <v>23.12</v>
      </c>
      <c r="Q2558" s="11" t="s">
        <v>8323</v>
      </c>
      <c r="R2558" t="s">
        <v>8352</v>
      </c>
      <c r="S2558" s="15">
        <f t="shared" si="160"/>
        <v>41222.991400462961</v>
      </c>
      <c r="T2558" s="15">
        <f t="shared" si="161"/>
        <v>41267.991400462961</v>
      </c>
      <c r="U2558">
        <f>YEAR(Tabla2[[#This Row],[Date created conversion]])</f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 s="9">
        <f t="shared" si="159"/>
        <v>29.61</v>
      </c>
      <c r="Q2559" s="11" t="s">
        <v>8323</v>
      </c>
      <c r="R2559" t="s">
        <v>8352</v>
      </c>
      <c r="S2559" s="15">
        <f t="shared" si="160"/>
        <v>41744.745208333334</v>
      </c>
      <c r="T2559" s="15">
        <f t="shared" si="161"/>
        <v>41774.745208333334</v>
      </c>
      <c r="U2559">
        <f>YEAR(Tabla2[[#This Row],[Date created conversion]])</f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 s="9">
        <f t="shared" si="159"/>
        <v>75.61</v>
      </c>
      <c r="Q2560" s="11" t="s">
        <v>8323</v>
      </c>
      <c r="R2560" t="s">
        <v>8352</v>
      </c>
      <c r="S2560" s="15">
        <f t="shared" si="160"/>
        <v>42093.860023148154</v>
      </c>
      <c r="T2560" s="15">
        <f t="shared" si="161"/>
        <v>42125.582638888889</v>
      </c>
      <c r="U2560">
        <f>YEAR(Tabla2[[#This Row],[Date created conversion]])</f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 s="9">
        <f t="shared" si="159"/>
        <v>35.6</v>
      </c>
      <c r="Q2561" s="11" t="s">
        <v>8323</v>
      </c>
      <c r="R2561" t="s">
        <v>8352</v>
      </c>
      <c r="S2561" s="15">
        <f t="shared" si="160"/>
        <v>40829.873657407406</v>
      </c>
      <c r="T2561" s="15">
        <f t="shared" si="161"/>
        <v>40862.817361111112</v>
      </c>
      <c r="U2561">
        <f>YEAR(Tabla2[[#This Row],[Date created conversion]])</f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 s="9">
        <f t="shared" si="159"/>
        <v>143</v>
      </c>
      <c r="Q2562" s="11" t="s">
        <v>8323</v>
      </c>
      <c r="R2562" t="s">
        <v>8352</v>
      </c>
      <c r="S2562" s="15">
        <f t="shared" si="160"/>
        <v>42039.951087962967</v>
      </c>
      <c r="T2562" s="15">
        <f t="shared" si="161"/>
        <v>42069.951087962967</v>
      </c>
      <c r="U2562">
        <f>YEAR(Tabla2[[#This Row],[Date created conversion]])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 s="9">
        <f t="shared" ref="P2563:P2626" si="163">IFERROR(ROUND(E2563/L2563,2),0)</f>
        <v>0</v>
      </c>
      <c r="Q2563" s="11" t="s">
        <v>8334</v>
      </c>
      <c r="R2563" t="s">
        <v>8335</v>
      </c>
      <c r="S2563" s="15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  <c r="U2563">
        <f>YEAR(Tabla2[[#This Row],[Date created conversion]])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 s="9">
        <f t="shared" si="163"/>
        <v>25</v>
      </c>
      <c r="Q2564" s="11" t="s">
        <v>8334</v>
      </c>
      <c r="R2564" t="s">
        <v>8335</v>
      </c>
      <c r="S2564" s="15">
        <f t="shared" si="164"/>
        <v>42594.524756944447</v>
      </c>
      <c r="T2564" s="15">
        <f t="shared" si="165"/>
        <v>42654.524756944447</v>
      </c>
      <c r="U2564">
        <f>YEAR(Tabla2[[#This Row],[Date created conversion]])</f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 s="9">
        <f t="shared" si="163"/>
        <v>0</v>
      </c>
      <c r="Q2565" s="11" t="s">
        <v>8334</v>
      </c>
      <c r="R2565" t="s">
        <v>8335</v>
      </c>
      <c r="S2565" s="15">
        <f t="shared" si="164"/>
        <v>42155.139479166668</v>
      </c>
      <c r="T2565" s="15">
        <f t="shared" si="165"/>
        <v>42215.139479166668</v>
      </c>
      <c r="U2565">
        <f>YEAR(Tabla2[[#This Row],[Date created conversion]])</f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 s="9">
        <f t="shared" si="163"/>
        <v>0</v>
      </c>
      <c r="Q2566" s="11" t="s">
        <v>8334</v>
      </c>
      <c r="R2566" t="s">
        <v>8335</v>
      </c>
      <c r="S2566" s="15">
        <f t="shared" si="164"/>
        <v>41822.040497685186</v>
      </c>
      <c r="T2566" s="15">
        <f t="shared" si="165"/>
        <v>41852.040497685186</v>
      </c>
      <c r="U2566">
        <f>YEAR(Tabla2[[#This Row],[Date created conversion]])</f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 s="9">
        <f t="shared" si="163"/>
        <v>100</v>
      </c>
      <c r="Q2567" s="11" t="s">
        <v>8334</v>
      </c>
      <c r="R2567" t="s">
        <v>8335</v>
      </c>
      <c r="S2567" s="15">
        <f t="shared" si="164"/>
        <v>42440.650335648148</v>
      </c>
      <c r="T2567" s="15">
        <f t="shared" si="165"/>
        <v>42499.868055555555</v>
      </c>
      <c r="U2567">
        <f>YEAR(Tabla2[[#This Row],[Date created conversion]])</f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 s="9">
        <f t="shared" si="163"/>
        <v>0</v>
      </c>
      <c r="Q2568" s="11" t="s">
        <v>8334</v>
      </c>
      <c r="R2568" t="s">
        <v>8335</v>
      </c>
      <c r="S2568" s="15">
        <f t="shared" si="164"/>
        <v>41842.980879629627</v>
      </c>
      <c r="T2568" s="15">
        <f t="shared" si="165"/>
        <v>41872.980879629627</v>
      </c>
      <c r="U2568">
        <f>YEAR(Tabla2[[#This Row],[Date created conversion]])</f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 s="9">
        <f t="shared" si="163"/>
        <v>60</v>
      </c>
      <c r="Q2569" s="11" t="s">
        <v>8334</v>
      </c>
      <c r="R2569" t="s">
        <v>8335</v>
      </c>
      <c r="S2569" s="15">
        <f t="shared" si="164"/>
        <v>42087.878912037035</v>
      </c>
      <c r="T2569" s="15">
        <f t="shared" si="165"/>
        <v>42117.878912037035</v>
      </c>
      <c r="U2569">
        <f>YEAR(Tabla2[[#This Row],[Date created conversion]])</f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 s="9">
        <f t="shared" si="163"/>
        <v>50</v>
      </c>
      <c r="Q2570" s="11" t="s">
        <v>8334</v>
      </c>
      <c r="R2570" t="s">
        <v>8335</v>
      </c>
      <c r="S2570" s="15">
        <f t="shared" si="164"/>
        <v>42584.666597222225</v>
      </c>
      <c r="T2570" s="15">
        <f t="shared" si="165"/>
        <v>42614.666597222225</v>
      </c>
      <c r="U2570">
        <f>YEAR(Tabla2[[#This Row],[Date created conversion]])</f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 s="9">
        <f t="shared" si="163"/>
        <v>72.5</v>
      </c>
      <c r="Q2571" s="11" t="s">
        <v>8334</v>
      </c>
      <c r="R2571" t="s">
        <v>8335</v>
      </c>
      <c r="S2571" s="15">
        <f t="shared" si="164"/>
        <v>42234.105462962965</v>
      </c>
      <c r="T2571" s="15">
        <f t="shared" si="165"/>
        <v>42264.105462962965</v>
      </c>
      <c r="U2571">
        <f>YEAR(Tabla2[[#This Row],[Date created conversion]])</f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 s="9">
        <f t="shared" si="163"/>
        <v>29.5</v>
      </c>
      <c r="Q2572" s="11" t="s">
        <v>8334</v>
      </c>
      <c r="R2572" t="s">
        <v>8335</v>
      </c>
      <c r="S2572" s="15">
        <f t="shared" si="164"/>
        <v>42744.903182870374</v>
      </c>
      <c r="T2572" s="15">
        <f t="shared" si="165"/>
        <v>42774.903182870374</v>
      </c>
      <c r="U2572">
        <f>YEAR(Tabla2[[#This Row],[Date created conversion]])</f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 s="9">
        <f t="shared" si="163"/>
        <v>62.5</v>
      </c>
      <c r="Q2573" s="11" t="s">
        <v>8334</v>
      </c>
      <c r="R2573" t="s">
        <v>8335</v>
      </c>
      <c r="S2573" s="15">
        <f t="shared" si="164"/>
        <v>42449.341678240744</v>
      </c>
      <c r="T2573" s="15">
        <f t="shared" si="165"/>
        <v>42509.341678240744</v>
      </c>
      <c r="U2573">
        <f>YEAR(Tabla2[[#This Row],[Date created conversion]])</f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 s="9">
        <f t="shared" si="163"/>
        <v>0</v>
      </c>
      <c r="Q2574" s="11" t="s">
        <v>8334</v>
      </c>
      <c r="R2574" t="s">
        <v>8335</v>
      </c>
      <c r="S2574" s="15">
        <f t="shared" si="164"/>
        <v>42077.119409722218</v>
      </c>
      <c r="T2574" s="15">
        <f t="shared" si="165"/>
        <v>42107.119409722218</v>
      </c>
      <c r="U2574">
        <f>YEAR(Tabla2[[#This Row],[Date created conversion]])</f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 s="9">
        <f t="shared" si="163"/>
        <v>0</v>
      </c>
      <c r="Q2575" s="11" t="s">
        <v>8334</v>
      </c>
      <c r="R2575" t="s">
        <v>8335</v>
      </c>
      <c r="S2575" s="15">
        <f t="shared" si="164"/>
        <v>41829.592002314814</v>
      </c>
      <c r="T2575" s="15">
        <f t="shared" si="165"/>
        <v>41874.592002314814</v>
      </c>
      <c r="U2575">
        <f>YEAR(Tabla2[[#This Row],[Date created conversion]])</f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 s="9">
        <f t="shared" si="163"/>
        <v>0</v>
      </c>
      <c r="Q2576" s="11" t="s">
        <v>8334</v>
      </c>
      <c r="R2576" t="s">
        <v>8335</v>
      </c>
      <c r="S2576" s="15">
        <f t="shared" si="164"/>
        <v>42487.825752314813</v>
      </c>
      <c r="T2576" s="15">
        <f t="shared" si="165"/>
        <v>42508.825752314813</v>
      </c>
      <c r="U2576">
        <f>YEAR(Tabla2[[#This Row],[Date created conversion]])</f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 s="9">
        <f t="shared" si="163"/>
        <v>0</v>
      </c>
      <c r="Q2577" s="11" t="s">
        <v>8334</v>
      </c>
      <c r="R2577" t="s">
        <v>8335</v>
      </c>
      <c r="S2577" s="15">
        <f t="shared" si="164"/>
        <v>41986.108726851846</v>
      </c>
      <c r="T2577" s="15">
        <f t="shared" si="165"/>
        <v>42016.108726851846</v>
      </c>
      <c r="U2577">
        <f>YEAR(Tabla2[[#This Row],[Date created conversion]])</f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 s="9">
        <f t="shared" si="163"/>
        <v>0</v>
      </c>
      <c r="Q2578" s="11" t="s">
        <v>8334</v>
      </c>
      <c r="R2578" t="s">
        <v>8335</v>
      </c>
      <c r="S2578" s="15">
        <f t="shared" si="164"/>
        <v>42060.00980324074</v>
      </c>
      <c r="T2578" s="15">
        <f t="shared" si="165"/>
        <v>42104.968136574069</v>
      </c>
      <c r="U2578">
        <f>YEAR(Tabla2[[#This Row],[Date created conversion]])</f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 s="9">
        <f t="shared" si="163"/>
        <v>0</v>
      </c>
      <c r="Q2579" s="11" t="s">
        <v>8334</v>
      </c>
      <c r="R2579" t="s">
        <v>8335</v>
      </c>
      <c r="S2579" s="15">
        <f t="shared" si="164"/>
        <v>41830.820567129631</v>
      </c>
      <c r="T2579" s="15">
        <f t="shared" si="165"/>
        <v>41855.820567129631</v>
      </c>
      <c r="U2579">
        <f>YEAR(Tabla2[[#This Row],[Date created conversion]])</f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 s="9">
        <f t="shared" si="163"/>
        <v>0</v>
      </c>
      <c r="Q2580" s="11" t="s">
        <v>8334</v>
      </c>
      <c r="R2580" t="s">
        <v>8335</v>
      </c>
      <c r="S2580" s="15">
        <f t="shared" si="164"/>
        <v>42238.022905092599</v>
      </c>
      <c r="T2580" s="15">
        <f t="shared" si="165"/>
        <v>42286.708333333328</v>
      </c>
      <c r="U2580">
        <f>YEAR(Tabla2[[#This Row],[Date created conversion]])</f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 s="9">
        <f t="shared" si="163"/>
        <v>23.08</v>
      </c>
      <c r="Q2581" s="11" t="s">
        <v>8334</v>
      </c>
      <c r="R2581" t="s">
        <v>8335</v>
      </c>
      <c r="S2581" s="15">
        <f t="shared" si="164"/>
        <v>41837.829895833333</v>
      </c>
      <c r="T2581" s="15">
        <f t="shared" si="165"/>
        <v>41897.829895833333</v>
      </c>
      <c r="U2581">
        <f>YEAR(Tabla2[[#This Row],[Date created conversion]])</f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 s="9">
        <f t="shared" si="163"/>
        <v>25.5</v>
      </c>
      <c r="Q2582" s="11" t="s">
        <v>8334</v>
      </c>
      <c r="R2582" t="s">
        <v>8335</v>
      </c>
      <c r="S2582" s="15">
        <f t="shared" si="164"/>
        <v>42110.326423611114</v>
      </c>
      <c r="T2582" s="15">
        <f t="shared" si="165"/>
        <v>42140.125</v>
      </c>
      <c r="U2582">
        <f>YEAR(Tabla2[[#This Row],[Date created conversion]])</f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 s="9">
        <f t="shared" si="163"/>
        <v>48.18</v>
      </c>
      <c r="Q2583" s="11" t="s">
        <v>8334</v>
      </c>
      <c r="R2583" t="s">
        <v>8335</v>
      </c>
      <c r="S2583" s="15">
        <f t="shared" si="164"/>
        <v>42294.628449074073</v>
      </c>
      <c r="T2583" s="15">
        <f t="shared" si="165"/>
        <v>42324.670115740737</v>
      </c>
      <c r="U2583">
        <f>YEAR(Tabla2[[#This Row],[Date created conversion]])</f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 s="9">
        <f t="shared" si="163"/>
        <v>1</v>
      </c>
      <c r="Q2584" s="11" t="s">
        <v>8334</v>
      </c>
      <c r="R2584" t="s">
        <v>8335</v>
      </c>
      <c r="S2584" s="15">
        <f t="shared" si="164"/>
        <v>42642.988819444443</v>
      </c>
      <c r="T2584" s="15">
        <f t="shared" si="165"/>
        <v>42672.988819444443</v>
      </c>
      <c r="U2584">
        <f>YEAR(Tabla2[[#This Row],[Date created conversion]])</f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 s="9">
        <f t="shared" si="163"/>
        <v>1</v>
      </c>
      <c r="Q2585" s="11" t="s">
        <v>8334</v>
      </c>
      <c r="R2585" t="s">
        <v>8335</v>
      </c>
      <c r="S2585" s="15">
        <f t="shared" si="164"/>
        <v>42019.76944444445</v>
      </c>
      <c r="T2585" s="15">
        <f t="shared" si="165"/>
        <v>42079.727777777778</v>
      </c>
      <c r="U2585">
        <f>YEAR(Tabla2[[#This Row],[Date created conversion]])</f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 s="9">
        <f t="shared" si="163"/>
        <v>0</v>
      </c>
      <c r="Q2586" s="11" t="s">
        <v>8334</v>
      </c>
      <c r="R2586" t="s">
        <v>8335</v>
      </c>
      <c r="S2586" s="15">
        <f t="shared" si="164"/>
        <v>42140.173252314817</v>
      </c>
      <c r="T2586" s="15">
        <f t="shared" si="165"/>
        <v>42170.173252314817</v>
      </c>
      <c r="U2586">
        <f>YEAR(Tabla2[[#This Row],[Date created conversion]])</f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 s="9">
        <f t="shared" si="163"/>
        <v>50</v>
      </c>
      <c r="Q2587" s="11" t="s">
        <v>8334</v>
      </c>
      <c r="R2587" t="s">
        <v>8335</v>
      </c>
      <c r="S2587" s="15">
        <f t="shared" si="164"/>
        <v>41795.963333333333</v>
      </c>
      <c r="T2587" s="15">
        <f t="shared" si="165"/>
        <v>41825.963333333333</v>
      </c>
      <c r="U2587">
        <f>YEAR(Tabla2[[#This Row],[Date created conversion]])</f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 s="9">
        <f t="shared" si="163"/>
        <v>5</v>
      </c>
      <c r="Q2588" s="11" t="s">
        <v>8334</v>
      </c>
      <c r="R2588" t="s">
        <v>8335</v>
      </c>
      <c r="S2588" s="15">
        <f t="shared" si="164"/>
        <v>42333.330277777779</v>
      </c>
      <c r="T2588" s="15">
        <f t="shared" si="165"/>
        <v>42363.330277777779</v>
      </c>
      <c r="U2588">
        <f>YEAR(Tabla2[[#This Row],[Date created conversion]])</f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 s="9">
        <f t="shared" si="163"/>
        <v>202.83</v>
      </c>
      <c r="Q2589" s="11" t="s">
        <v>8334</v>
      </c>
      <c r="R2589" t="s">
        <v>8335</v>
      </c>
      <c r="S2589" s="15">
        <f t="shared" si="164"/>
        <v>42338.675381944442</v>
      </c>
      <c r="T2589" s="15">
        <f t="shared" si="165"/>
        <v>42368.675381944442</v>
      </c>
      <c r="U2589">
        <f>YEAR(Tabla2[[#This Row],[Date created conversion]])</f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 s="9">
        <f t="shared" si="163"/>
        <v>29.13</v>
      </c>
      <c r="Q2590" s="11" t="s">
        <v>8334</v>
      </c>
      <c r="R2590" t="s">
        <v>8335</v>
      </c>
      <c r="S2590" s="15">
        <f t="shared" si="164"/>
        <v>42042.676226851851</v>
      </c>
      <c r="T2590" s="15">
        <f t="shared" si="165"/>
        <v>42094.551388888889</v>
      </c>
      <c r="U2590">
        <f>YEAR(Tabla2[[#This Row],[Date created conversion]])</f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 s="9">
        <f t="shared" si="163"/>
        <v>5</v>
      </c>
      <c r="Q2591" s="11" t="s">
        <v>8334</v>
      </c>
      <c r="R2591" t="s">
        <v>8335</v>
      </c>
      <c r="S2591" s="15">
        <f t="shared" si="164"/>
        <v>42422.536192129628</v>
      </c>
      <c r="T2591" s="15">
        <f t="shared" si="165"/>
        <v>42452.494525462964</v>
      </c>
      <c r="U2591">
        <f>YEAR(Tabla2[[#This Row],[Date created conversion]])</f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 s="9">
        <f t="shared" si="163"/>
        <v>0</v>
      </c>
      <c r="Q2592" s="11" t="s">
        <v>8334</v>
      </c>
      <c r="R2592" t="s">
        <v>8335</v>
      </c>
      <c r="S2592" s="15">
        <f t="shared" si="164"/>
        <v>42388.589085648149</v>
      </c>
      <c r="T2592" s="15">
        <f t="shared" si="165"/>
        <v>42395.589085648149</v>
      </c>
      <c r="U2592">
        <f>YEAR(Tabla2[[#This Row],[Date created conversion]])</f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 s="9">
        <f t="shared" si="163"/>
        <v>13</v>
      </c>
      <c r="Q2593" s="11" t="s">
        <v>8334</v>
      </c>
      <c r="R2593" t="s">
        <v>8335</v>
      </c>
      <c r="S2593" s="15">
        <f t="shared" si="164"/>
        <v>42382.906527777777</v>
      </c>
      <c r="T2593" s="15">
        <f t="shared" si="165"/>
        <v>42442.864861111113</v>
      </c>
      <c r="U2593">
        <f>YEAR(Tabla2[[#This Row],[Date created conversion]])</f>
        <v>2016</v>
      </c>
    </row>
    <row r="2594" spans="1:21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 s="9">
        <f t="shared" si="163"/>
        <v>50</v>
      </c>
      <c r="Q2594" s="11" t="s">
        <v>8334</v>
      </c>
      <c r="R2594" t="s">
        <v>8335</v>
      </c>
      <c r="S2594" s="15">
        <f t="shared" si="164"/>
        <v>41887.801168981481</v>
      </c>
      <c r="T2594" s="15">
        <f t="shared" si="165"/>
        <v>41917.801168981481</v>
      </c>
      <c r="U2594">
        <f>YEAR(Tabla2[[#This Row],[Date created conversion]])</f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 s="9">
        <f t="shared" si="163"/>
        <v>0</v>
      </c>
      <c r="Q2595" s="11" t="s">
        <v>8334</v>
      </c>
      <c r="R2595" t="s">
        <v>8335</v>
      </c>
      <c r="S2595" s="15">
        <f t="shared" si="164"/>
        <v>42089.84520833334</v>
      </c>
      <c r="T2595" s="15">
        <f t="shared" si="165"/>
        <v>42119.84520833334</v>
      </c>
      <c r="U2595">
        <f>YEAR(Tabla2[[#This Row],[Date created conversion]])</f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 s="9">
        <f t="shared" si="163"/>
        <v>1</v>
      </c>
      <c r="Q2596" s="11" t="s">
        <v>8334</v>
      </c>
      <c r="R2596" t="s">
        <v>8335</v>
      </c>
      <c r="S2596" s="15">
        <f t="shared" si="164"/>
        <v>41828.967916666668</v>
      </c>
      <c r="T2596" s="15">
        <f t="shared" si="165"/>
        <v>41858.967916666668</v>
      </c>
      <c r="U2596">
        <f>YEAR(Tabla2[[#This Row],[Date created conversion]])</f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 s="9">
        <f t="shared" si="163"/>
        <v>96.05</v>
      </c>
      <c r="Q2597" s="11" t="s">
        <v>8334</v>
      </c>
      <c r="R2597" t="s">
        <v>8335</v>
      </c>
      <c r="S2597" s="15">
        <f t="shared" si="164"/>
        <v>42760.244212962964</v>
      </c>
      <c r="T2597" s="15">
        <f t="shared" si="165"/>
        <v>42790.244212962964</v>
      </c>
      <c r="U2597">
        <f>YEAR(Tabla2[[#This Row],[Date created conversion]])</f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 s="9">
        <f t="shared" si="163"/>
        <v>305.77999999999997</v>
      </c>
      <c r="Q2598" s="11" t="s">
        <v>8334</v>
      </c>
      <c r="R2598" t="s">
        <v>8335</v>
      </c>
      <c r="S2598" s="15">
        <f t="shared" si="164"/>
        <v>41828.664456018516</v>
      </c>
      <c r="T2598" s="15">
        <f t="shared" si="165"/>
        <v>41858.664456018516</v>
      </c>
      <c r="U2598">
        <f>YEAR(Tabla2[[#This Row],[Date created conversion]])</f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 s="9">
        <f t="shared" si="163"/>
        <v>12.14</v>
      </c>
      <c r="Q2599" s="11" t="s">
        <v>8334</v>
      </c>
      <c r="R2599" t="s">
        <v>8335</v>
      </c>
      <c r="S2599" s="15">
        <f t="shared" si="164"/>
        <v>42510.341631944444</v>
      </c>
      <c r="T2599" s="15">
        <f t="shared" si="165"/>
        <v>42540.341631944444</v>
      </c>
      <c r="U2599">
        <f>YEAR(Tabla2[[#This Row],[Date created conversion]])</f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 s="9">
        <f t="shared" si="163"/>
        <v>83.57</v>
      </c>
      <c r="Q2600" s="11" t="s">
        <v>8334</v>
      </c>
      <c r="R2600" t="s">
        <v>8335</v>
      </c>
      <c r="S2600" s="15">
        <f t="shared" si="164"/>
        <v>42240.840289351851</v>
      </c>
      <c r="T2600" s="15">
        <f t="shared" si="165"/>
        <v>42270.840289351851</v>
      </c>
      <c r="U2600">
        <f>YEAR(Tabla2[[#This Row],[Date created conversion]])</f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 s="9">
        <f t="shared" si="163"/>
        <v>18</v>
      </c>
      <c r="Q2601" s="11" t="s">
        <v>8334</v>
      </c>
      <c r="R2601" t="s">
        <v>8335</v>
      </c>
      <c r="S2601" s="15">
        <f t="shared" si="164"/>
        <v>41809.754016203704</v>
      </c>
      <c r="T2601" s="15">
        <f t="shared" si="165"/>
        <v>41854.754016203704</v>
      </c>
      <c r="U2601">
        <f>YEAR(Tabla2[[#This Row],[Date created conversion]])</f>
        <v>2014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 s="9">
        <f t="shared" si="163"/>
        <v>115.53</v>
      </c>
      <c r="Q2602" s="11" t="s">
        <v>8334</v>
      </c>
      <c r="R2602" t="s">
        <v>8335</v>
      </c>
      <c r="S2602" s="15">
        <f t="shared" si="164"/>
        <v>42394.900462962964</v>
      </c>
      <c r="T2602" s="15">
        <f t="shared" si="165"/>
        <v>42454.858796296292</v>
      </c>
      <c r="U2602">
        <f>YEAR(Tabla2[[#This Row],[Date created conversion]])</f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 s="9">
        <f t="shared" si="163"/>
        <v>21.9</v>
      </c>
      <c r="Q2603" s="11" t="s">
        <v>8317</v>
      </c>
      <c r="R2603" t="s">
        <v>8353</v>
      </c>
      <c r="S2603" s="15">
        <f t="shared" si="164"/>
        <v>41150.902187499996</v>
      </c>
      <c r="T2603" s="15">
        <f t="shared" si="165"/>
        <v>41165.165972222225</v>
      </c>
      <c r="U2603">
        <f>YEAR(Tabla2[[#This Row],[Date created conversion]])</f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 s="9">
        <f t="shared" si="163"/>
        <v>80.02</v>
      </c>
      <c r="Q2604" s="11" t="s">
        <v>8317</v>
      </c>
      <c r="R2604" t="s">
        <v>8353</v>
      </c>
      <c r="S2604" s="15">
        <f t="shared" si="164"/>
        <v>41915.747314814813</v>
      </c>
      <c r="T2604" s="15">
        <f t="shared" si="165"/>
        <v>41955.888888888891</v>
      </c>
      <c r="U2604">
        <f>YEAR(Tabla2[[#This Row],[Date created conversion]])</f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 s="9">
        <f t="shared" si="163"/>
        <v>35.520000000000003</v>
      </c>
      <c r="Q2605" s="11" t="s">
        <v>8317</v>
      </c>
      <c r="R2605" t="s">
        <v>8353</v>
      </c>
      <c r="S2605" s="15">
        <f t="shared" si="164"/>
        <v>41617.912662037037</v>
      </c>
      <c r="T2605" s="15">
        <f t="shared" si="165"/>
        <v>41631.912662037037</v>
      </c>
      <c r="U2605">
        <f>YEAR(Tabla2[[#This Row],[Date created conversion]])</f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 s="9">
        <f t="shared" si="163"/>
        <v>64.930000000000007</v>
      </c>
      <c r="Q2606" s="11" t="s">
        <v>8317</v>
      </c>
      <c r="R2606" t="s">
        <v>8353</v>
      </c>
      <c r="S2606" s="15">
        <f t="shared" si="164"/>
        <v>40998.051192129627</v>
      </c>
      <c r="T2606" s="15">
        <f t="shared" si="165"/>
        <v>41028.051192129627</v>
      </c>
      <c r="U2606">
        <f>YEAR(Tabla2[[#This Row],[Date created conversion]])</f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 s="9">
        <f t="shared" si="163"/>
        <v>60.97</v>
      </c>
      <c r="Q2607" s="11" t="s">
        <v>8317</v>
      </c>
      <c r="R2607" t="s">
        <v>8353</v>
      </c>
      <c r="S2607" s="15">
        <f t="shared" si="164"/>
        <v>42508.541550925926</v>
      </c>
      <c r="T2607" s="15">
        <f t="shared" si="165"/>
        <v>42538.541550925926</v>
      </c>
      <c r="U2607">
        <f>YEAR(Tabla2[[#This Row],[Date created conversion]])</f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 s="9">
        <f t="shared" si="163"/>
        <v>31.44</v>
      </c>
      <c r="Q2608" s="11" t="s">
        <v>8317</v>
      </c>
      <c r="R2608" t="s">
        <v>8353</v>
      </c>
      <c r="S2608" s="15">
        <f t="shared" si="164"/>
        <v>41726.712754629632</v>
      </c>
      <c r="T2608" s="15">
        <f t="shared" si="165"/>
        <v>41758.712754629632</v>
      </c>
      <c r="U2608">
        <f>YEAR(Tabla2[[#This Row],[Date created conversion]])</f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 s="9">
        <f t="shared" si="163"/>
        <v>81.95</v>
      </c>
      <c r="Q2609" s="11" t="s">
        <v>8317</v>
      </c>
      <c r="R2609" t="s">
        <v>8353</v>
      </c>
      <c r="S2609" s="15">
        <f t="shared" si="164"/>
        <v>42184.874675925923</v>
      </c>
      <c r="T2609" s="15">
        <f t="shared" si="165"/>
        <v>42228.083333333328</v>
      </c>
      <c r="U2609">
        <f>YEAR(Tabla2[[#This Row],[Date created conversion]])</f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 s="9">
        <f t="shared" si="163"/>
        <v>58.93</v>
      </c>
      <c r="Q2610" s="11" t="s">
        <v>8317</v>
      </c>
      <c r="R2610" t="s">
        <v>8353</v>
      </c>
      <c r="S2610" s="15">
        <f t="shared" si="164"/>
        <v>42767.801712962959</v>
      </c>
      <c r="T2610" s="15">
        <f t="shared" si="165"/>
        <v>42809</v>
      </c>
      <c r="U2610">
        <f>YEAR(Tabla2[[#This Row],[Date created conversion]])</f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 s="9">
        <f t="shared" si="163"/>
        <v>157.29</v>
      </c>
      <c r="Q2611" s="11" t="s">
        <v>8317</v>
      </c>
      <c r="R2611" t="s">
        <v>8353</v>
      </c>
      <c r="S2611" s="15">
        <f t="shared" si="164"/>
        <v>41075.237858796296</v>
      </c>
      <c r="T2611" s="15">
        <f t="shared" si="165"/>
        <v>41105.237858796296</v>
      </c>
      <c r="U2611">
        <f>YEAR(Tabla2[[#This Row],[Date created conversion]])</f>
        <v>2012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 s="9">
        <f t="shared" si="163"/>
        <v>55.76</v>
      </c>
      <c r="Q2612" s="11" t="s">
        <v>8317</v>
      </c>
      <c r="R2612" t="s">
        <v>8353</v>
      </c>
      <c r="S2612" s="15">
        <f t="shared" si="164"/>
        <v>42564.881076388891</v>
      </c>
      <c r="T2612" s="15">
        <f t="shared" si="165"/>
        <v>42604.290972222225</v>
      </c>
      <c r="U2612">
        <f>YEAR(Tabla2[[#This Row],[Date created conversion]])</f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 s="9">
        <f t="shared" si="163"/>
        <v>83.8</v>
      </c>
      <c r="Q2613" s="11" t="s">
        <v>8317</v>
      </c>
      <c r="R2613" t="s">
        <v>8353</v>
      </c>
      <c r="S2613" s="15">
        <f t="shared" si="164"/>
        <v>42704.335810185185</v>
      </c>
      <c r="T2613" s="15">
        <f t="shared" si="165"/>
        <v>42737.957638888889</v>
      </c>
      <c r="U2613">
        <f>YEAR(Tabla2[[#This Row],[Date created conversion]])</f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 s="9">
        <f t="shared" si="163"/>
        <v>58.42</v>
      </c>
      <c r="Q2614" s="11" t="s">
        <v>8317</v>
      </c>
      <c r="R2614" t="s">
        <v>8353</v>
      </c>
      <c r="S2614" s="15">
        <f t="shared" si="164"/>
        <v>41982.143171296295</v>
      </c>
      <c r="T2614" s="15">
        <f t="shared" si="165"/>
        <v>42013.143171296295</v>
      </c>
      <c r="U2614">
        <f>YEAR(Tabla2[[#This Row],[Date created conversion]])</f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 s="9">
        <f t="shared" si="163"/>
        <v>270.57</v>
      </c>
      <c r="Q2615" s="11" t="s">
        <v>8317</v>
      </c>
      <c r="R2615" t="s">
        <v>8353</v>
      </c>
      <c r="S2615" s="15">
        <f t="shared" si="164"/>
        <v>41143.81821759259</v>
      </c>
      <c r="T2615" s="15">
        <f t="shared" si="165"/>
        <v>41173.81821759259</v>
      </c>
      <c r="U2615">
        <f>YEAR(Tabla2[[#This Row],[Date created conversion]])</f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 s="9">
        <f t="shared" si="163"/>
        <v>107.1</v>
      </c>
      <c r="Q2616" s="11" t="s">
        <v>8317</v>
      </c>
      <c r="R2616" t="s">
        <v>8353</v>
      </c>
      <c r="S2616" s="15">
        <f t="shared" si="164"/>
        <v>41730.708472222221</v>
      </c>
      <c r="T2616" s="15">
        <f t="shared" si="165"/>
        <v>41759.208333333336</v>
      </c>
      <c r="U2616">
        <f>YEAR(Tabla2[[#This Row],[Date created conversion]])</f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 s="9">
        <f t="shared" si="163"/>
        <v>47.18</v>
      </c>
      <c r="Q2617" s="11" t="s">
        <v>8317</v>
      </c>
      <c r="R2617" t="s">
        <v>8353</v>
      </c>
      <c r="S2617" s="15">
        <f t="shared" si="164"/>
        <v>42453.49726851852</v>
      </c>
      <c r="T2617" s="15">
        <f t="shared" si="165"/>
        <v>42490.5</v>
      </c>
      <c r="U2617">
        <f>YEAR(Tabla2[[#This Row],[Date created conversion]])</f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 s="9">
        <f t="shared" si="163"/>
        <v>120.31</v>
      </c>
      <c r="Q2618" s="11" t="s">
        <v>8317</v>
      </c>
      <c r="R2618" t="s">
        <v>8353</v>
      </c>
      <c r="S2618" s="15">
        <f t="shared" si="164"/>
        <v>42211.99454861111</v>
      </c>
      <c r="T2618" s="15">
        <f t="shared" si="165"/>
        <v>42241.99454861111</v>
      </c>
      <c r="U2618">
        <f>YEAR(Tabla2[[#This Row],[Date created conversion]])</f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 s="9">
        <f t="shared" si="163"/>
        <v>27.6</v>
      </c>
      <c r="Q2619" s="11" t="s">
        <v>8317</v>
      </c>
      <c r="R2619" t="s">
        <v>8353</v>
      </c>
      <c r="S2619" s="15">
        <f t="shared" si="164"/>
        <v>41902.874432870369</v>
      </c>
      <c r="T2619" s="15">
        <f t="shared" si="165"/>
        <v>41932.874432870369</v>
      </c>
      <c r="U2619">
        <f>YEAR(Tabla2[[#This Row],[Date created conversion]])</f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 s="9">
        <f t="shared" si="163"/>
        <v>205.3</v>
      </c>
      <c r="Q2620" s="11" t="s">
        <v>8317</v>
      </c>
      <c r="R2620" t="s">
        <v>8353</v>
      </c>
      <c r="S2620" s="15">
        <f t="shared" si="164"/>
        <v>42279.792372685188</v>
      </c>
      <c r="T2620" s="15">
        <f t="shared" si="165"/>
        <v>42339.834039351852</v>
      </c>
      <c r="U2620">
        <f>YEAR(Tabla2[[#This Row],[Date created conversion]])</f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 s="9">
        <f t="shared" si="163"/>
        <v>35.549999999999997</v>
      </c>
      <c r="Q2621" s="11" t="s">
        <v>8317</v>
      </c>
      <c r="R2621" t="s">
        <v>8353</v>
      </c>
      <c r="S2621" s="15">
        <f t="shared" si="164"/>
        <v>42273.884305555555</v>
      </c>
      <c r="T2621" s="15">
        <f t="shared" si="165"/>
        <v>42300.458333333328</v>
      </c>
      <c r="U2621">
        <f>YEAR(Tabla2[[#This Row],[Date created conversion]])</f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 s="9">
        <f t="shared" si="163"/>
        <v>74.64</v>
      </c>
      <c r="Q2622" s="11" t="s">
        <v>8317</v>
      </c>
      <c r="R2622" t="s">
        <v>8353</v>
      </c>
      <c r="S2622" s="15">
        <f t="shared" si="164"/>
        <v>42251.16715277778</v>
      </c>
      <c r="T2622" s="15">
        <f t="shared" si="165"/>
        <v>42288.041666666672</v>
      </c>
      <c r="U2622">
        <f>YEAR(Tabla2[[#This Row],[Date created conversion]])</f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 s="9">
        <f t="shared" si="163"/>
        <v>47.06</v>
      </c>
      <c r="Q2623" s="11" t="s">
        <v>8317</v>
      </c>
      <c r="R2623" t="s">
        <v>8353</v>
      </c>
      <c r="S2623" s="15">
        <f t="shared" si="164"/>
        <v>42115.74754629629</v>
      </c>
      <c r="T2623" s="15">
        <f t="shared" si="165"/>
        <v>42145.74754629629</v>
      </c>
      <c r="U2623">
        <f>YEAR(Tabla2[[#This Row],[Date created conversion]])</f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 s="9">
        <f t="shared" si="163"/>
        <v>26.59</v>
      </c>
      <c r="Q2624" s="11" t="s">
        <v>8317</v>
      </c>
      <c r="R2624" t="s">
        <v>8353</v>
      </c>
      <c r="S2624" s="15">
        <f t="shared" si="164"/>
        <v>42689.74324074074</v>
      </c>
      <c r="T2624" s="15">
        <f t="shared" si="165"/>
        <v>42734.74324074074</v>
      </c>
      <c r="U2624">
        <f>YEAR(Tabla2[[#This Row],[Date created conversion]])</f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 s="9">
        <f t="shared" si="163"/>
        <v>36.770000000000003</v>
      </c>
      <c r="Q2625" s="11" t="s">
        <v>8317</v>
      </c>
      <c r="R2625" t="s">
        <v>8353</v>
      </c>
      <c r="S2625" s="15">
        <f t="shared" si="164"/>
        <v>42692.256550925929</v>
      </c>
      <c r="T2625" s="15">
        <f t="shared" si="165"/>
        <v>42706.256550925929</v>
      </c>
      <c r="U2625">
        <f>YEAR(Tabla2[[#This Row],[Date created conversion]])</f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 s="9">
        <f t="shared" si="163"/>
        <v>31.82</v>
      </c>
      <c r="Q2626" s="11" t="s">
        <v>8317</v>
      </c>
      <c r="R2626" t="s">
        <v>8353</v>
      </c>
      <c r="S2626" s="15">
        <f t="shared" si="164"/>
        <v>41144.42155092593</v>
      </c>
      <c r="T2626" s="15">
        <f t="shared" si="165"/>
        <v>41165.42155092593</v>
      </c>
      <c r="U2626">
        <f>YEAR(Tabla2[[#This Row],[Date created conversion]])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 s="9">
        <f t="shared" ref="P2627:P2690" si="167">IFERROR(ROUND(E2627/L2627,2),0)</f>
        <v>27.58</v>
      </c>
      <c r="Q2627" s="11" t="s">
        <v>8317</v>
      </c>
      <c r="R2627" t="s">
        <v>8353</v>
      </c>
      <c r="S2627" s="15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  <c r="U2627">
        <f>YEAR(Tabla2[[#This Row],[Date created conversion]])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 s="9">
        <f t="shared" si="167"/>
        <v>56</v>
      </c>
      <c r="Q2628" s="11" t="s">
        <v>8317</v>
      </c>
      <c r="R2628" t="s">
        <v>8353</v>
      </c>
      <c r="S2628" s="15">
        <f t="shared" si="168"/>
        <v>42128.628113425926</v>
      </c>
      <c r="T2628" s="15">
        <f t="shared" si="169"/>
        <v>42158.628113425926</v>
      </c>
      <c r="U2628">
        <f>YEAR(Tabla2[[#This Row],[Date created conversion]])</f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 s="9">
        <f t="shared" si="167"/>
        <v>21.56</v>
      </c>
      <c r="Q2629" s="11" t="s">
        <v>8317</v>
      </c>
      <c r="R2629" t="s">
        <v>8353</v>
      </c>
      <c r="S2629" s="15">
        <f t="shared" si="168"/>
        <v>42304.829409722224</v>
      </c>
      <c r="T2629" s="15">
        <f t="shared" si="169"/>
        <v>42334.871076388896</v>
      </c>
      <c r="U2629">
        <f>YEAR(Tabla2[[#This Row],[Date created conversion]])</f>
        <v>2015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 s="9">
        <f t="shared" si="167"/>
        <v>44.1</v>
      </c>
      <c r="Q2630" s="11" t="s">
        <v>8317</v>
      </c>
      <c r="R2630" t="s">
        <v>8353</v>
      </c>
      <c r="S2630" s="15">
        <f t="shared" si="168"/>
        <v>41953.966053240743</v>
      </c>
      <c r="T2630" s="15">
        <f t="shared" si="169"/>
        <v>41973.966053240743</v>
      </c>
      <c r="U2630">
        <f>YEAR(Tabla2[[#This Row],[Date created conversion]])</f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 s="9">
        <f t="shared" si="167"/>
        <v>63.87</v>
      </c>
      <c r="Q2631" s="11" t="s">
        <v>8317</v>
      </c>
      <c r="R2631" t="s">
        <v>8353</v>
      </c>
      <c r="S2631" s="15">
        <f t="shared" si="168"/>
        <v>42108.538449074069</v>
      </c>
      <c r="T2631" s="15">
        <f t="shared" si="169"/>
        <v>42138.538449074069</v>
      </c>
      <c r="U2631">
        <f>YEAR(Tabla2[[#This Row],[Date created conversion]])</f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 s="9">
        <f t="shared" si="167"/>
        <v>38.99</v>
      </c>
      <c r="Q2632" s="11" t="s">
        <v>8317</v>
      </c>
      <c r="R2632" t="s">
        <v>8353</v>
      </c>
      <c r="S2632" s="15">
        <f t="shared" si="168"/>
        <v>42524.105462962965</v>
      </c>
      <c r="T2632" s="15">
        <f t="shared" si="169"/>
        <v>42551.416666666672</v>
      </c>
      <c r="U2632">
        <f>YEAR(Tabla2[[#This Row],[Date created conversion]])</f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 s="9">
        <f t="shared" si="167"/>
        <v>80.19</v>
      </c>
      <c r="Q2633" s="11" t="s">
        <v>8317</v>
      </c>
      <c r="R2633" t="s">
        <v>8353</v>
      </c>
      <c r="S2633" s="15">
        <f t="shared" si="168"/>
        <v>42218.169293981482</v>
      </c>
      <c r="T2633" s="15">
        <f t="shared" si="169"/>
        <v>42246.169293981482</v>
      </c>
      <c r="U2633">
        <f>YEAR(Tabla2[[#This Row],[Date created conversion]])</f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 s="9">
        <f t="shared" si="167"/>
        <v>34.9</v>
      </c>
      <c r="Q2634" s="11" t="s">
        <v>8317</v>
      </c>
      <c r="R2634" t="s">
        <v>8353</v>
      </c>
      <c r="S2634" s="15">
        <f t="shared" si="168"/>
        <v>42494.061793981484</v>
      </c>
      <c r="T2634" s="15">
        <f t="shared" si="169"/>
        <v>42519.061793981484</v>
      </c>
      <c r="U2634">
        <f>YEAR(Tabla2[[#This Row],[Date created conversion]])</f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 s="9">
        <f t="shared" si="167"/>
        <v>89.1</v>
      </c>
      <c r="Q2635" s="11" t="s">
        <v>8317</v>
      </c>
      <c r="R2635" t="s">
        <v>8353</v>
      </c>
      <c r="S2635" s="15">
        <f t="shared" si="168"/>
        <v>41667.823287037041</v>
      </c>
      <c r="T2635" s="15">
        <f t="shared" si="169"/>
        <v>41697.958333333336</v>
      </c>
      <c r="U2635">
        <f>YEAR(Tabla2[[#This Row],[Date created conversion]])</f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 s="9">
        <f t="shared" si="167"/>
        <v>39.44</v>
      </c>
      <c r="Q2636" s="11" t="s">
        <v>8317</v>
      </c>
      <c r="R2636" t="s">
        <v>8353</v>
      </c>
      <c r="S2636" s="15">
        <f t="shared" si="168"/>
        <v>42612.656493055561</v>
      </c>
      <c r="T2636" s="15">
        <f t="shared" si="169"/>
        <v>42642.656493055561</v>
      </c>
      <c r="U2636">
        <f>YEAR(Tabla2[[#This Row],[Date created conversion]])</f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 s="9">
        <f t="shared" si="167"/>
        <v>136.9</v>
      </c>
      <c r="Q2637" s="11" t="s">
        <v>8317</v>
      </c>
      <c r="R2637" t="s">
        <v>8353</v>
      </c>
      <c r="S2637" s="15">
        <f t="shared" si="168"/>
        <v>42037.950937500005</v>
      </c>
      <c r="T2637" s="15">
        <f t="shared" si="169"/>
        <v>42072.909270833334</v>
      </c>
      <c r="U2637">
        <f>YEAR(Tabla2[[#This Row],[Date created conversion]])</f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 s="9">
        <f t="shared" si="167"/>
        <v>37.46</v>
      </c>
      <c r="Q2638" s="11" t="s">
        <v>8317</v>
      </c>
      <c r="R2638" t="s">
        <v>8353</v>
      </c>
      <c r="S2638" s="15">
        <f t="shared" si="168"/>
        <v>42636.614745370374</v>
      </c>
      <c r="T2638" s="15">
        <f t="shared" si="169"/>
        <v>42659.041666666672</v>
      </c>
      <c r="U2638">
        <f>YEAR(Tabla2[[#This Row],[Date created conversion]])</f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 s="9">
        <f t="shared" si="167"/>
        <v>31.96</v>
      </c>
      <c r="Q2639" s="11" t="s">
        <v>8317</v>
      </c>
      <c r="R2639" t="s">
        <v>8353</v>
      </c>
      <c r="S2639" s="15">
        <f t="shared" si="168"/>
        <v>42639.549479166672</v>
      </c>
      <c r="T2639" s="15">
        <f t="shared" si="169"/>
        <v>42655.549479166672</v>
      </c>
      <c r="U2639">
        <f>YEAR(Tabla2[[#This Row],[Date created conversion]])</f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 s="9">
        <f t="shared" si="167"/>
        <v>25.21</v>
      </c>
      <c r="Q2640" s="11" t="s">
        <v>8317</v>
      </c>
      <c r="R2640" t="s">
        <v>8353</v>
      </c>
      <c r="S2640" s="15">
        <f t="shared" si="168"/>
        <v>41989.913136574076</v>
      </c>
      <c r="T2640" s="15">
        <f t="shared" si="169"/>
        <v>42019.913136574076</v>
      </c>
      <c r="U2640">
        <f>YEAR(Tabla2[[#This Row],[Date created conversion]])</f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 s="9">
        <f t="shared" si="167"/>
        <v>10.039999999999999</v>
      </c>
      <c r="Q2641" s="11" t="s">
        <v>8317</v>
      </c>
      <c r="R2641" t="s">
        <v>8353</v>
      </c>
      <c r="S2641" s="15">
        <f t="shared" si="168"/>
        <v>42024.86513888889</v>
      </c>
      <c r="T2641" s="15">
        <f t="shared" si="169"/>
        <v>42054.86513888889</v>
      </c>
      <c r="U2641">
        <f>YEAR(Tabla2[[#This Row],[Date created conversion]])</f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 s="9">
        <f t="shared" si="167"/>
        <v>45.94</v>
      </c>
      <c r="Q2642" s="11" t="s">
        <v>8317</v>
      </c>
      <c r="R2642" t="s">
        <v>8353</v>
      </c>
      <c r="S2642" s="15">
        <f t="shared" si="168"/>
        <v>42103.160578703704</v>
      </c>
      <c r="T2642" s="15">
        <f t="shared" si="169"/>
        <v>42163.160578703704</v>
      </c>
      <c r="U2642">
        <f>YEAR(Tabla2[[#This Row],[Date created conversion]])</f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 s="9">
        <f t="shared" si="167"/>
        <v>15</v>
      </c>
      <c r="Q2643" s="11" t="s">
        <v>8317</v>
      </c>
      <c r="R2643" t="s">
        <v>8353</v>
      </c>
      <c r="S2643" s="15">
        <f t="shared" si="168"/>
        <v>41880.827118055553</v>
      </c>
      <c r="T2643" s="15">
        <f t="shared" si="169"/>
        <v>41897.839583333334</v>
      </c>
      <c r="U2643">
        <f>YEAR(Tabla2[[#This Row],[Date created conversion]])</f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 s="9">
        <f t="shared" si="167"/>
        <v>0</v>
      </c>
      <c r="Q2644" s="11" t="s">
        <v>8317</v>
      </c>
      <c r="R2644" t="s">
        <v>8353</v>
      </c>
      <c r="S2644" s="15">
        <f t="shared" si="168"/>
        <v>42536.246620370366</v>
      </c>
      <c r="T2644" s="15">
        <f t="shared" si="169"/>
        <v>42566.289583333331</v>
      </c>
      <c r="U2644">
        <f>YEAR(Tabla2[[#This Row],[Date created conversion]])</f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 s="9">
        <f t="shared" si="167"/>
        <v>223.58</v>
      </c>
      <c r="Q2645" s="11" t="s">
        <v>8317</v>
      </c>
      <c r="R2645" t="s">
        <v>8353</v>
      </c>
      <c r="S2645" s="15">
        <f t="shared" si="168"/>
        <v>42689.582349537035</v>
      </c>
      <c r="T2645" s="15">
        <f t="shared" si="169"/>
        <v>42725.332638888889</v>
      </c>
      <c r="U2645">
        <f>YEAR(Tabla2[[#This Row],[Date created conversion]])</f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 s="9">
        <f t="shared" si="167"/>
        <v>39.479999999999997</v>
      </c>
      <c r="Q2646" s="11" t="s">
        <v>8317</v>
      </c>
      <c r="R2646" t="s">
        <v>8353</v>
      </c>
      <c r="S2646" s="15">
        <f t="shared" si="168"/>
        <v>42774.792071759264</v>
      </c>
      <c r="T2646" s="15">
        <f t="shared" si="169"/>
        <v>42804.792071759264</v>
      </c>
      <c r="U2646">
        <f>YEAR(Tabla2[[#This Row],[Date created conversion]])</f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 s="9">
        <f t="shared" si="167"/>
        <v>91.3</v>
      </c>
      <c r="Q2647" s="11" t="s">
        <v>8317</v>
      </c>
      <c r="R2647" t="s">
        <v>8353</v>
      </c>
      <c r="S2647" s="15">
        <f t="shared" si="168"/>
        <v>41921.842627314814</v>
      </c>
      <c r="T2647" s="15">
        <f t="shared" si="169"/>
        <v>41951.884293981479</v>
      </c>
      <c r="U2647">
        <f>YEAR(Tabla2[[#This Row],[Date created conversion]])</f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 s="9">
        <f t="shared" si="167"/>
        <v>78.67</v>
      </c>
      <c r="Q2648" s="11" t="s">
        <v>8317</v>
      </c>
      <c r="R2648" t="s">
        <v>8353</v>
      </c>
      <c r="S2648" s="15">
        <f t="shared" si="168"/>
        <v>42226.313298611116</v>
      </c>
      <c r="T2648" s="15">
        <f t="shared" si="169"/>
        <v>42256.313298611116</v>
      </c>
      <c r="U2648">
        <f>YEAR(Tabla2[[#This Row],[Date created conversion]])</f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 s="9">
        <f t="shared" si="167"/>
        <v>12</v>
      </c>
      <c r="Q2649" s="11" t="s">
        <v>8317</v>
      </c>
      <c r="R2649" t="s">
        <v>8353</v>
      </c>
      <c r="S2649" s="15">
        <f t="shared" si="168"/>
        <v>42200.261793981481</v>
      </c>
      <c r="T2649" s="15">
        <f t="shared" si="169"/>
        <v>42230.261793981481</v>
      </c>
      <c r="U2649">
        <f>YEAR(Tabla2[[#This Row],[Date created conversion]])</f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 s="9">
        <f t="shared" si="167"/>
        <v>17.670000000000002</v>
      </c>
      <c r="Q2650" s="11" t="s">
        <v>8317</v>
      </c>
      <c r="R2650" t="s">
        <v>8353</v>
      </c>
      <c r="S2650" s="15">
        <f t="shared" si="168"/>
        <v>42408.714814814812</v>
      </c>
      <c r="T2650" s="15">
        <f t="shared" si="169"/>
        <v>42438.714814814812</v>
      </c>
      <c r="U2650">
        <f>YEAR(Tabla2[[#This Row],[Date created conversion]])</f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 s="9">
        <f t="shared" si="167"/>
        <v>41.33</v>
      </c>
      <c r="Q2651" s="11" t="s">
        <v>8317</v>
      </c>
      <c r="R2651" t="s">
        <v>8353</v>
      </c>
      <c r="S2651" s="15">
        <f t="shared" si="168"/>
        <v>42341.99700231482</v>
      </c>
      <c r="T2651" s="15">
        <f t="shared" si="169"/>
        <v>42401.99700231482</v>
      </c>
      <c r="U2651">
        <f>YEAR(Tabla2[[#This Row],[Date created conversion]])</f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 s="9">
        <f t="shared" si="167"/>
        <v>71.599999999999994</v>
      </c>
      <c r="Q2652" s="11" t="s">
        <v>8317</v>
      </c>
      <c r="R2652" t="s">
        <v>8353</v>
      </c>
      <c r="S2652" s="15">
        <f t="shared" si="168"/>
        <v>42695.624340277776</v>
      </c>
      <c r="T2652" s="15">
        <f t="shared" si="169"/>
        <v>42725.624340277776</v>
      </c>
      <c r="U2652">
        <f>YEAR(Tabla2[[#This Row],[Date created conversion]])</f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 s="9">
        <f t="shared" si="167"/>
        <v>307.82</v>
      </c>
      <c r="Q2653" s="11" t="s">
        <v>8317</v>
      </c>
      <c r="R2653" t="s">
        <v>8353</v>
      </c>
      <c r="S2653" s="15">
        <f t="shared" si="168"/>
        <v>42327.805659722217</v>
      </c>
      <c r="T2653" s="15">
        <f t="shared" si="169"/>
        <v>42355.805659722217</v>
      </c>
      <c r="U2653">
        <f>YEAR(Tabla2[[#This Row],[Date created conversion]])</f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 s="9">
        <f t="shared" si="167"/>
        <v>80.45</v>
      </c>
      <c r="Q2654" s="11" t="s">
        <v>8317</v>
      </c>
      <c r="R2654" t="s">
        <v>8353</v>
      </c>
      <c r="S2654" s="15">
        <f t="shared" si="168"/>
        <v>41953.158854166672</v>
      </c>
      <c r="T2654" s="15">
        <f t="shared" si="169"/>
        <v>41983.158854166672</v>
      </c>
      <c r="U2654">
        <f>YEAR(Tabla2[[#This Row],[Date created conversion]])</f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 s="9">
        <f t="shared" si="167"/>
        <v>83.94</v>
      </c>
      <c r="Q2655" s="11" t="s">
        <v>8317</v>
      </c>
      <c r="R2655" t="s">
        <v>8353</v>
      </c>
      <c r="S2655" s="15">
        <f t="shared" si="168"/>
        <v>41771.651932870373</v>
      </c>
      <c r="T2655" s="15">
        <f t="shared" si="169"/>
        <v>41803.166666666664</v>
      </c>
      <c r="U2655">
        <f>YEAR(Tabla2[[#This Row],[Date created conversion]])</f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 s="9">
        <f t="shared" si="167"/>
        <v>8.5</v>
      </c>
      <c r="Q2656" s="11" t="s">
        <v>8317</v>
      </c>
      <c r="R2656" t="s">
        <v>8353</v>
      </c>
      <c r="S2656" s="15">
        <f t="shared" si="168"/>
        <v>42055.600995370376</v>
      </c>
      <c r="T2656" s="15">
        <f t="shared" si="169"/>
        <v>42115.559328703705</v>
      </c>
      <c r="U2656">
        <f>YEAR(Tabla2[[#This Row],[Date created conversion]])</f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 s="9">
        <f t="shared" si="167"/>
        <v>73.37</v>
      </c>
      <c r="Q2657" s="11" t="s">
        <v>8317</v>
      </c>
      <c r="R2657" t="s">
        <v>8353</v>
      </c>
      <c r="S2657" s="15">
        <f t="shared" si="168"/>
        <v>42381.866284722222</v>
      </c>
      <c r="T2657" s="15">
        <f t="shared" si="169"/>
        <v>42409.833333333328</v>
      </c>
      <c r="U2657">
        <f>YEAR(Tabla2[[#This Row],[Date created conversion]])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 s="9">
        <f t="shared" si="167"/>
        <v>112.86</v>
      </c>
      <c r="Q2658" s="11" t="s">
        <v>8317</v>
      </c>
      <c r="R2658" t="s">
        <v>8353</v>
      </c>
      <c r="S2658" s="15">
        <f t="shared" si="168"/>
        <v>42767.688518518517</v>
      </c>
      <c r="T2658" s="15">
        <f t="shared" si="169"/>
        <v>42806.791666666672</v>
      </c>
      <c r="U2658">
        <f>YEAR(Tabla2[[#This Row],[Date created conversion]])</f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 s="9">
        <f t="shared" si="167"/>
        <v>95.28</v>
      </c>
      <c r="Q2659" s="11" t="s">
        <v>8317</v>
      </c>
      <c r="R2659" t="s">
        <v>8353</v>
      </c>
      <c r="S2659" s="15">
        <f t="shared" si="168"/>
        <v>42551.928854166668</v>
      </c>
      <c r="T2659" s="15">
        <f t="shared" si="169"/>
        <v>42585.0625</v>
      </c>
      <c r="U2659">
        <f>YEAR(Tabla2[[#This Row],[Date created conversion]])</f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 s="9">
        <f t="shared" si="167"/>
        <v>22.75</v>
      </c>
      <c r="Q2660" s="11" t="s">
        <v>8317</v>
      </c>
      <c r="R2660" t="s">
        <v>8353</v>
      </c>
      <c r="S2660" s="15">
        <f t="shared" si="168"/>
        <v>42551.884189814817</v>
      </c>
      <c r="T2660" s="15">
        <f t="shared" si="169"/>
        <v>42581.884189814817</v>
      </c>
      <c r="U2660">
        <f>YEAR(Tabla2[[#This Row],[Date created conversion]])</f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 s="9">
        <f t="shared" si="167"/>
        <v>133.30000000000001</v>
      </c>
      <c r="Q2661" s="11" t="s">
        <v>8317</v>
      </c>
      <c r="R2661" t="s">
        <v>8353</v>
      </c>
      <c r="S2661" s="15">
        <f t="shared" si="168"/>
        <v>42082.069560185191</v>
      </c>
      <c r="T2661" s="15">
        <f t="shared" si="169"/>
        <v>42112.069560185191</v>
      </c>
      <c r="U2661">
        <f>YEAR(Tabla2[[#This Row],[Date created conversion]])</f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 s="9">
        <f t="shared" si="167"/>
        <v>3.8</v>
      </c>
      <c r="Q2662" s="11" t="s">
        <v>8317</v>
      </c>
      <c r="R2662" t="s">
        <v>8353</v>
      </c>
      <c r="S2662" s="15">
        <f t="shared" si="168"/>
        <v>42272.713171296295</v>
      </c>
      <c r="T2662" s="15">
        <f t="shared" si="169"/>
        <v>42332.754837962959</v>
      </c>
      <c r="U2662">
        <f>YEAR(Tabla2[[#This Row],[Date created conversion]])</f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 s="9">
        <f t="shared" si="167"/>
        <v>85.75</v>
      </c>
      <c r="Q2663" s="11" t="s">
        <v>8317</v>
      </c>
      <c r="R2663" t="s">
        <v>8354</v>
      </c>
      <c r="S2663" s="15">
        <f t="shared" si="168"/>
        <v>41542.958449074074</v>
      </c>
      <c r="T2663" s="15">
        <f t="shared" si="169"/>
        <v>41572.958449074074</v>
      </c>
      <c r="U2663">
        <f>YEAR(Tabla2[[#This Row],[Date created conversion]])</f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 s="9">
        <f t="shared" si="167"/>
        <v>267</v>
      </c>
      <c r="Q2664" s="11" t="s">
        <v>8317</v>
      </c>
      <c r="R2664" t="s">
        <v>8354</v>
      </c>
      <c r="S2664" s="15">
        <f t="shared" si="168"/>
        <v>42207.746678240743</v>
      </c>
      <c r="T2664" s="15">
        <f t="shared" si="169"/>
        <v>42237.746678240743</v>
      </c>
      <c r="U2664">
        <f>YEAR(Tabla2[[#This Row],[Date created conversion]])</f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 s="9">
        <f t="shared" si="167"/>
        <v>373.56</v>
      </c>
      <c r="Q2665" s="11" t="s">
        <v>8317</v>
      </c>
      <c r="R2665" t="s">
        <v>8354</v>
      </c>
      <c r="S2665" s="15">
        <f t="shared" si="168"/>
        <v>42222.622766203705</v>
      </c>
      <c r="T2665" s="15">
        <f t="shared" si="169"/>
        <v>42251.625</v>
      </c>
      <c r="U2665">
        <f>YEAR(Tabla2[[#This Row],[Date created conversion]])</f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 s="9">
        <f t="shared" si="167"/>
        <v>174.04</v>
      </c>
      <c r="Q2666" s="11" t="s">
        <v>8317</v>
      </c>
      <c r="R2666" t="s">
        <v>8354</v>
      </c>
      <c r="S2666" s="15">
        <f t="shared" si="168"/>
        <v>42313.02542824074</v>
      </c>
      <c r="T2666" s="15">
        <f t="shared" si="169"/>
        <v>42347.290972222225</v>
      </c>
      <c r="U2666">
        <f>YEAR(Tabla2[[#This Row],[Date created conversion]])</f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 s="9">
        <f t="shared" si="167"/>
        <v>93.7</v>
      </c>
      <c r="Q2667" s="11" t="s">
        <v>8317</v>
      </c>
      <c r="R2667" t="s">
        <v>8354</v>
      </c>
      <c r="S2667" s="15">
        <f t="shared" si="168"/>
        <v>42083.895532407405</v>
      </c>
      <c r="T2667" s="15">
        <f t="shared" si="169"/>
        <v>42128.895532407405</v>
      </c>
      <c r="U2667">
        <f>YEAR(Tabla2[[#This Row],[Date created conversion]])</f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 s="9">
        <f t="shared" si="167"/>
        <v>77.33</v>
      </c>
      <c r="Q2668" s="11" t="s">
        <v>8317</v>
      </c>
      <c r="R2668" t="s">
        <v>8354</v>
      </c>
      <c r="S2668" s="15">
        <f t="shared" si="168"/>
        <v>42235.764340277776</v>
      </c>
      <c r="T2668" s="15">
        <f t="shared" si="169"/>
        <v>42272.875</v>
      </c>
      <c r="U2668">
        <f>YEAR(Tabla2[[#This Row],[Date created conversion]])</f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 s="9">
        <f t="shared" si="167"/>
        <v>92.22</v>
      </c>
      <c r="Q2669" s="11" t="s">
        <v>8317</v>
      </c>
      <c r="R2669" t="s">
        <v>8354</v>
      </c>
      <c r="S2669" s="15">
        <f t="shared" si="168"/>
        <v>42380.926111111112</v>
      </c>
      <c r="T2669" s="15">
        <f t="shared" si="169"/>
        <v>42410.926111111112</v>
      </c>
      <c r="U2669">
        <f>YEAR(Tabla2[[#This Row],[Date created conversion]])</f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 s="9">
        <f t="shared" si="167"/>
        <v>60.96</v>
      </c>
      <c r="Q2670" s="11" t="s">
        <v>8317</v>
      </c>
      <c r="R2670" t="s">
        <v>8354</v>
      </c>
      <c r="S2670" s="15">
        <f t="shared" si="168"/>
        <v>42275.588715277772</v>
      </c>
      <c r="T2670" s="15">
        <f t="shared" si="169"/>
        <v>42317.60555555555</v>
      </c>
      <c r="U2670">
        <f>YEAR(Tabla2[[#This Row],[Date created conversion]])</f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 s="9">
        <f t="shared" si="167"/>
        <v>91</v>
      </c>
      <c r="Q2671" s="11" t="s">
        <v>8317</v>
      </c>
      <c r="R2671" t="s">
        <v>8354</v>
      </c>
      <c r="S2671" s="15">
        <f t="shared" si="168"/>
        <v>42319.035833333335</v>
      </c>
      <c r="T2671" s="15">
        <f t="shared" si="169"/>
        <v>42379.035833333335</v>
      </c>
      <c r="U2671">
        <f>YEAR(Tabla2[[#This Row],[Date created conversion]])</f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 s="9">
        <f t="shared" si="167"/>
        <v>41.58</v>
      </c>
      <c r="Q2672" s="11" t="s">
        <v>8317</v>
      </c>
      <c r="R2672" t="s">
        <v>8354</v>
      </c>
      <c r="S2672" s="15">
        <f t="shared" si="168"/>
        <v>41821.020601851851</v>
      </c>
      <c r="T2672" s="15">
        <f t="shared" si="169"/>
        <v>41849.020601851851</v>
      </c>
      <c r="U2672">
        <f>YEAR(Tabla2[[#This Row],[Date created conversion]])</f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 s="9">
        <f t="shared" si="167"/>
        <v>33.76</v>
      </c>
      <c r="Q2673" s="11" t="s">
        <v>8317</v>
      </c>
      <c r="R2673" t="s">
        <v>8354</v>
      </c>
      <c r="S2673" s="15">
        <f t="shared" si="168"/>
        <v>41962.749027777783</v>
      </c>
      <c r="T2673" s="15">
        <f t="shared" si="169"/>
        <v>41992.818055555559</v>
      </c>
      <c r="U2673">
        <f>YEAR(Tabla2[[#This Row],[Date created conversion]])</f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 s="9">
        <f t="shared" si="167"/>
        <v>70.62</v>
      </c>
      <c r="Q2674" s="11" t="s">
        <v>8317</v>
      </c>
      <c r="R2674" t="s">
        <v>8354</v>
      </c>
      <c r="S2674" s="15">
        <f t="shared" si="168"/>
        <v>42344.884143518517</v>
      </c>
      <c r="T2674" s="15">
        <f t="shared" si="169"/>
        <v>42366.25</v>
      </c>
      <c r="U2674">
        <f>YEAR(Tabla2[[#This Row],[Date created conversion]])</f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 s="9">
        <f t="shared" si="167"/>
        <v>167.15</v>
      </c>
      <c r="Q2675" s="11" t="s">
        <v>8317</v>
      </c>
      <c r="R2675" t="s">
        <v>8354</v>
      </c>
      <c r="S2675" s="15">
        <f t="shared" si="168"/>
        <v>41912.541655092595</v>
      </c>
      <c r="T2675" s="15">
        <f t="shared" si="169"/>
        <v>41941.947916666664</v>
      </c>
      <c r="U2675">
        <f>YEAR(Tabla2[[#This Row],[Date created conversion]])</f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 s="9">
        <f t="shared" si="167"/>
        <v>128.62</v>
      </c>
      <c r="Q2676" s="11" t="s">
        <v>8317</v>
      </c>
      <c r="R2676" t="s">
        <v>8354</v>
      </c>
      <c r="S2676" s="15">
        <f t="shared" si="168"/>
        <v>42529.632754629631</v>
      </c>
      <c r="T2676" s="15">
        <f t="shared" si="169"/>
        <v>42556.207638888889</v>
      </c>
      <c r="U2676">
        <f>YEAR(Tabla2[[#This Row],[Date created conversion]])</f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 s="9">
        <f t="shared" si="167"/>
        <v>65.41</v>
      </c>
      <c r="Q2677" s="11" t="s">
        <v>8317</v>
      </c>
      <c r="R2677" t="s">
        <v>8354</v>
      </c>
      <c r="S2677" s="15">
        <f t="shared" si="168"/>
        <v>41923.857511574075</v>
      </c>
      <c r="T2677" s="15">
        <f t="shared" si="169"/>
        <v>41953.899178240739</v>
      </c>
      <c r="U2677">
        <f>YEAR(Tabla2[[#This Row],[Date created conversion]])</f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 s="9">
        <f t="shared" si="167"/>
        <v>117.56</v>
      </c>
      <c r="Q2678" s="11" t="s">
        <v>8317</v>
      </c>
      <c r="R2678" t="s">
        <v>8354</v>
      </c>
      <c r="S2678" s="15">
        <f t="shared" si="168"/>
        <v>42482.624699074076</v>
      </c>
      <c r="T2678" s="15">
        <f t="shared" si="169"/>
        <v>42512.624699074076</v>
      </c>
      <c r="U2678">
        <f>YEAR(Tabla2[[#This Row],[Date created conversion]])</f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 s="9">
        <f t="shared" si="167"/>
        <v>126.48</v>
      </c>
      <c r="Q2679" s="11" t="s">
        <v>8317</v>
      </c>
      <c r="R2679" t="s">
        <v>8354</v>
      </c>
      <c r="S2679" s="15">
        <f t="shared" si="168"/>
        <v>41793.029432870368</v>
      </c>
      <c r="T2679" s="15">
        <f t="shared" si="169"/>
        <v>41823.029432870368</v>
      </c>
      <c r="U2679">
        <f>YEAR(Tabla2[[#This Row],[Date created conversion]])</f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 s="9">
        <f t="shared" si="167"/>
        <v>550</v>
      </c>
      <c r="Q2680" s="11" t="s">
        <v>8317</v>
      </c>
      <c r="R2680" t="s">
        <v>8354</v>
      </c>
      <c r="S2680" s="15">
        <f t="shared" si="168"/>
        <v>42241.798206018517</v>
      </c>
      <c r="T2680" s="15">
        <f t="shared" si="169"/>
        <v>42271.798206018517</v>
      </c>
      <c r="U2680">
        <f>YEAR(Tabla2[[#This Row],[Date created conversion]])</f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 s="9">
        <f t="shared" si="167"/>
        <v>44</v>
      </c>
      <c r="Q2681" s="11" t="s">
        <v>8317</v>
      </c>
      <c r="R2681" t="s">
        <v>8354</v>
      </c>
      <c r="S2681" s="15">
        <f t="shared" si="168"/>
        <v>42033.001087962963</v>
      </c>
      <c r="T2681" s="15">
        <f t="shared" si="169"/>
        <v>42063.001087962963</v>
      </c>
      <c r="U2681">
        <f>YEAR(Tabla2[[#This Row],[Date created conversion]])</f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 s="9">
        <f t="shared" si="167"/>
        <v>69</v>
      </c>
      <c r="Q2682" s="11" t="s">
        <v>8317</v>
      </c>
      <c r="R2682" t="s">
        <v>8354</v>
      </c>
      <c r="S2682" s="15">
        <f t="shared" si="168"/>
        <v>42436.211701388893</v>
      </c>
      <c r="T2682" s="15">
        <f t="shared" si="169"/>
        <v>42466.170034722221</v>
      </c>
      <c r="U2682">
        <f>YEAR(Tabla2[[#This Row],[Date created conversion]])</f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 s="9">
        <f t="shared" si="167"/>
        <v>27.5</v>
      </c>
      <c r="Q2683" s="11" t="s">
        <v>8334</v>
      </c>
      <c r="R2683" t="s">
        <v>8335</v>
      </c>
      <c r="S2683" s="15">
        <f t="shared" si="168"/>
        <v>41805.895254629628</v>
      </c>
      <c r="T2683" s="15">
        <f t="shared" si="169"/>
        <v>41830.895254629628</v>
      </c>
      <c r="U2683">
        <f>YEAR(Tabla2[[#This Row],[Date created conversion]])</f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 s="9">
        <f t="shared" si="167"/>
        <v>84.9</v>
      </c>
      <c r="Q2684" s="11" t="s">
        <v>8334</v>
      </c>
      <c r="R2684" t="s">
        <v>8335</v>
      </c>
      <c r="S2684" s="15">
        <f t="shared" si="168"/>
        <v>41932.871990740743</v>
      </c>
      <c r="T2684" s="15">
        <f t="shared" si="169"/>
        <v>41965.249305555553</v>
      </c>
      <c r="U2684">
        <f>YEAR(Tabla2[[#This Row],[Date created conversion]])</f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 s="9">
        <f t="shared" si="167"/>
        <v>12</v>
      </c>
      <c r="Q2685" s="11" t="s">
        <v>8334</v>
      </c>
      <c r="R2685" t="s">
        <v>8335</v>
      </c>
      <c r="S2685" s="15">
        <f t="shared" si="168"/>
        <v>42034.75509259259</v>
      </c>
      <c r="T2685" s="15">
        <f t="shared" si="169"/>
        <v>42064.75509259259</v>
      </c>
      <c r="U2685">
        <f>YEAR(Tabla2[[#This Row],[Date created conversion]])</f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 s="9">
        <f t="shared" si="167"/>
        <v>200</v>
      </c>
      <c r="Q2686" s="11" t="s">
        <v>8334</v>
      </c>
      <c r="R2686" t="s">
        <v>8335</v>
      </c>
      <c r="S2686" s="15">
        <f t="shared" si="168"/>
        <v>41820.914641203701</v>
      </c>
      <c r="T2686" s="15">
        <f t="shared" si="169"/>
        <v>41860.914641203701</v>
      </c>
      <c r="U2686">
        <f>YEAR(Tabla2[[#This Row],[Date created conversion]])</f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 s="9">
        <f t="shared" si="167"/>
        <v>10</v>
      </c>
      <c r="Q2687" s="11" t="s">
        <v>8334</v>
      </c>
      <c r="R2687" t="s">
        <v>8335</v>
      </c>
      <c r="S2687" s="15">
        <f t="shared" si="168"/>
        <v>42061.69594907407</v>
      </c>
      <c r="T2687" s="15">
        <f t="shared" si="169"/>
        <v>42121.654282407413</v>
      </c>
      <c r="U2687">
        <f>YEAR(Tabla2[[#This Row],[Date created conversion]])</f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 s="9">
        <f t="shared" si="167"/>
        <v>0</v>
      </c>
      <c r="Q2688" s="11" t="s">
        <v>8334</v>
      </c>
      <c r="R2688" t="s">
        <v>8335</v>
      </c>
      <c r="S2688" s="15">
        <f t="shared" si="168"/>
        <v>41892.974803240737</v>
      </c>
      <c r="T2688" s="15">
        <f t="shared" si="169"/>
        <v>41912.974803240737</v>
      </c>
      <c r="U2688">
        <f>YEAR(Tabla2[[#This Row],[Date created conversion]])</f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 s="9">
        <f t="shared" si="167"/>
        <v>0</v>
      </c>
      <c r="Q2689" s="11" t="s">
        <v>8334</v>
      </c>
      <c r="R2689" t="s">
        <v>8335</v>
      </c>
      <c r="S2689" s="15">
        <f t="shared" si="168"/>
        <v>42154.64025462963</v>
      </c>
      <c r="T2689" s="15">
        <f t="shared" si="169"/>
        <v>42184.64025462963</v>
      </c>
      <c r="U2689">
        <f>YEAR(Tabla2[[#This Row],[Date created conversion]])</f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 s="9">
        <f t="shared" si="167"/>
        <v>5.29</v>
      </c>
      <c r="Q2690" s="11" t="s">
        <v>8334</v>
      </c>
      <c r="R2690" t="s">
        <v>8335</v>
      </c>
      <c r="S2690" s="15">
        <f t="shared" si="168"/>
        <v>42028.118865740747</v>
      </c>
      <c r="T2690" s="15">
        <f t="shared" si="169"/>
        <v>42059.125</v>
      </c>
      <c r="U2690">
        <f>YEAR(Tabla2[[#This Row],[Date created conversion]])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 s="9">
        <f t="shared" ref="P2691:P2754" si="171">IFERROR(ROUND(E2691/L2691,2),0)</f>
        <v>1</v>
      </c>
      <c r="Q2691" s="11" t="s">
        <v>8334</v>
      </c>
      <c r="R2691" t="s">
        <v>8335</v>
      </c>
      <c r="S2691" s="15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  <c r="U2691">
        <f>YEAR(Tabla2[[#This Row],[Date created conversion]])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 s="9">
        <f t="shared" si="171"/>
        <v>72.760000000000005</v>
      </c>
      <c r="Q2692" s="11" t="s">
        <v>8334</v>
      </c>
      <c r="R2692" t="s">
        <v>8335</v>
      </c>
      <c r="S2692" s="15">
        <f t="shared" si="172"/>
        <v>42113.105046296296</v>
      </c>
      <c r="T2692" s="15">
        <f t="shared" si="173"/>
        <v>42158.105046296296</v>
      </c>
      <c r="U2692">
        <f>YEAR(Tabla2[[#This Row],[Date created conversion]])</f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 s="9">
        <f t="shared" si="171"/>
        <v>17.5</v>
      </c>
      <c r="Q2693" s="11" t="s">
        <v>8334</v>
      </c>
      <c r="R2693" t="s">
        <v>8335</v>
      </c>
      <c r="S2693" s="15">
        <f t="shared" si="172"/>
        <v>42089.724039351851</v>
      </c>
      <c r="T2693" s="15">
        <f t="shared" si="173"/>
        <v>42134.724039351851</v>
      </c>
      <c r="U2693">
        <f>YEAR(Tabla2[[#This Row],[Date created conversion]])</f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 s="9">
        <f t="shared" si="171"/>
        <v>25</v>
      </c>
      <c r="Q2694" s="11" t="s">
        <v>8334</v>
      </c>
      <c r="R2694" t="s">
        <v>8335</v>
      </c>
      <c r="S2694" s="15">
        <f t="shared" si="172"/>
        <v>42058.334027777775</v>
      </c>
      <c r="T2694" s="15">
        <f t="shared" si="173"/>
        <v>42088.292361111111</v>
      </c>
      <c r="U2694">
        <f>YEAR(Tabla2[[#This Row],[Date created conversion]])</f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 s="9">
        <f t="shared" si="171"/>
        <v>13.33</v>
      </c>
      <c r="Q2695" s="11" t="s">
        <v>8334</v>
      </c>
      <c r="R2695" t="s">
        <v>8335</v>
      </c>
      <c r="S2695" s="15">
        <f t="shared" si="172"/>
        <v>41834.138495370367</v>
      </c>
      <c r="T2695" s="15">
        <f t="shared" si="173"/>
        <v>41864.138495370367</v>
      </c>
      <c r="U2695">
        <f>YEAR(Tabla2[[#This Row],[Date created conversion]])</f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 s="9">
        <f t="shared" si="171"/>
        <v>1</v>
      </c>
      <c r="Q2696" s="11" t="s">
        <v>8334</v>
      </c>
      <c r="R2696" t="s">
        <v>8335</v>
      </c>
      <c r="S2696" s="15">
        <f t="shared" si="172"/>
        <v>41878.140497685185</v>
      </c>
      <c r="T2696" s="15">
        <f t="shared" si="173"/>
        <v>41908.140497685185</v>
      </c>
      <c r="U2696">
        <f>YEAR(Tabla2[[#This Row],[Date created conversion]])</f>
        <v>2014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 s="9">
        <f t="shared" si="171"/>
        <v>23.67</v>
      </c>
      <c r="Q2697" s="11" t="s">
        <v>8334</v>
      </c>
      <c r="R2697" t="s">
        <v>8335</v>
      </c>
      <c r="S2697" s="15">
        <f t="shared" si="172"/>
        <v>42048.181921296295</v>
      </c>
      <c r="T2697" s="15">
        <f t="shared" si="173"/>
        <v>42108.14025462963</v>
      </c>
      <c r="U2697">
        <f>YEAR(Tabla2[[#This Row],[Date created conversion]])</f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 s="9">
        <f t="shared" si="171"/>
        <v>89.21</v>
      </c>
      <c r="Q2698" s="11" t="s">
        <v>8334</v>
      </c>
      <c r="R2698" t="s">
        <v>8335</v>
      </c>
      <c r="S2698" s="15">
        <f t="shared" si="172"/>
        <v>41964.844444444447</v>
      </c>
      <c r="T2698" s="15">
        <f t="shared" si="173"/>
        <v>41998.844444444447</v>
      </c>
      <c r="U2698">
        <f>YEAR(Tabla2[[#This Row],[Date created conversion]])</f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 s="9">
        <f t="shared" si="171"/>
        <v>116.56</v>
      </c>
      <c r="Q2699" s="11" t="s">
        <v>8334</v>
      </c>
      <c r="R2699" t="s">
        <v>8335</v>
      </c>
      <c r="S2699" s="15">
        <f t="shared" si="172"/>
        <v>42187.940081018518</v>
      </c>
      <c r="T2699" s="15">
        <f t="shared" si="173"/>
        <v>42218.916666666672</v>
      </c>
      <c r="U2699">
        <f>YEAR(Tabla2[[#This Row],[Date created conversion]])</f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 s="9">
        <f t="shared" si="171"/>
        <v>13.01</v>
      </c>
      <c r="Q2700" s="11" t="s">
        <v>8334</v>
      </c>
      <c r="R2700" t="s">
        <v>8335</v>
      </c>
      <c r="S2700" s="15">
        <f t="shared" si="172"/>
        <v>41787.898240740738</v>
      </c>
      <c r="T2700" s="15">
        <f t="shared" si="173"/>
        <v>41817.898240740738</v>
      </c>
      <c r="U2700">
        <f>YEAR(Tabla2[[#This Row],[Date created conversion]])</f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 s="9">
        <f t="shared" si="171"/>
        <v>0</v>
      </c>
      <c r="Q2701" s="11" t="s">
        <v>8334</v>
      </c>
      <c r="R2701" t="s">
        <v>8335</v>
      </c>
      <c r="S2701" s="15">
        <f t="shared" si="172"/>
        <v>41829.896562499998</v>
      </c>
      <c r="T2701" s="15">
        <f t="shared" si="173"/>
        <v>41859.896562499998</v>
      </c>
      <c r="U2701">
        <f>YEAR(Tabla2[[#This Row],[Date created conversion]])</f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 s="9">
        <f t="shared" si="171"/>
        <v>17.5</v>
      </c>
      <c r="Q2702" s="11" t="s">
        <v>8334</v>
      </c>
      <c r="R2702" t="s">
        <v>8335</v>
      </c>
      <c r="S2702" s="15">
        <f t="shared" si="172"/>
        <v>41870.87467592593</v>
      </c>
      <c r="T2702" s="15">
        <f t="shared" si="173"/>
        <v>41900.87467592593</v>
      </c>
      <c r="U2702">
        <f>YEAR(Tabla2[[#This Row],[Date created conversion]])</f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174">IFERROR(ROUND(E2703/D2703*100,0),0)</f>
        <v>46</v>
      </c>
      <c r="P2703" s="9">
        <f t="shared" si="171"/>
        <v>34.130000000000003</v>
      </c>
      <c r="Q2703" s="11" t="s">
        <v>8315</v>
      </c>
      <c r="R2703" t="s">
        <v>8355</v>
      </c>
      <c r="S2703" s="15">
        <f t="shared" si="172"/>
        <v>42801.774699074071</v>
      </c>
      <c r="T2703" s="15">
        <f t="shared" si="173"/>
        <v>42832.733032407406</v>
      </c>
      <c r="U2703">
        <f>YEAR(Tabla2[[#This Row],[Date created conversion]])</f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4"/>
        <v>34</v>
      </c>
      <c r="P2704" s="9">
        <f t="shared" si="171"/>
        <v>132.35</v>
      </c>
      <c r="Q2704" s="11" t="s">
        <v>8315</v>
      </c>
      <c r="R2704" t="s">
        <v>8355</v>
      </c>
      <c r="S2704" s="15">
        <f t="shared" si="172"/>
        <v>42800.801817129628</v>
      </c>
      <c r="T2704" s="15">
        <f t="shared" si="173"/>
        <v>42830.760150462964</v>
      </c>
      <c r="U2704">
        <f>YEAR(Tabla2[[#This Row],[Date created conversion]])</f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4"/>
        <v>104</v>
      </c>
      <c r="P2705" s="9">
        <f t="shared" si="171"/>
        <v>922.22</v>
      </c>
      <c r="Q2705" s="11" t="s">
        <v>8315</v>
      </c>
      <c r="R2705" t="s">
        <v>8355</v>
      </c>
      <c r="S2705" s="15">
        <f t="shared" si="172"/>
        <v>42756.690162037034</v>
      </c>
      <c r="T2705" s="15">
        <f t="shared" si="173"/>
        <v>42816.648495370369</v>
      </c>
      <c r="U2705">
        <f>YEAR(Tabla2[[#This Row],[Date created conversion]])</f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4"/>
        <v>6</v>
      </c>
      <c r="P2706" s="9">
        <f t="shared" si="171"/>
        <v>163.57</v>
      </c>
      <c r="Q2706" s="11" t="s">
        <v>8315</v>
      </c>
      <c r="R2706" t="s">
        <v>8355</v>
      </c>
      <c r="S2706" s="15">
        <f t="shared" si="172"/>
        <v>42787.862430555557</v>
      </c>
      <c r="T2706" s="15">
        <f t="shared" si="173"/>
        <v>42830.820763888885</v>
      </c>
      <c r="U2706">
        <f>YEAR(Tabla2[[#This Row],[Date created conversion]])</f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4"/>
        <v>11</v>
      </c>
      <c r="P2707" s="9">
        <f t="shared" si="171"/>
        <v>217.38</v>
      </c>
      <c r="Q2707" s="11" t="s">
        <v>8315</v>
      </c>
      <c r="R2707" t="s">
        <v>8355</v>
      </c>
      <c r="S2707" s="15">
        <f t="shared" si="172"/>
        <v>42773.916180555556</v>
      </c>
      <c r="T2707" s="15">
        <f t="shared" si="173"/>
        <v>42818.874513888892</v>
      </c>
      <c r="U2707">
        <f>YEAR(Tabla2[[#This Row],[Date created conversion]])</f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4"/>
        <v>112</v>
      </c>
      <c r="P2708" s="9">
        <f t="shared" si="171"/>
        <v>149.44</v>
      </c>
      <c r="Q2708" s="11" t="s">
        <v>8315</v>
      </c>
      <c r="R2708" t="s">
        <v>8355</v>
      </c>
      <c r="S2708" s="15">
        <f t="shared" si="172"/>
        <v>41899.294942129629</v>
      </c>
      <c r="T2708" s="15">
        <f t="shared" si="173"/>
        <v>41928.290972222225</v>
      </c>
      <c r="U2708">
        <f>YEAR(Tabla2[[#This Row],[Date created conversion]])</f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4"/>
        <v>351</v>
      </c>
      <c r="P2709" s="9">
        <f t="shared" si="171"/>
        <v>71.239999999999995</v>
      </c>
      <c r="Q2709" s="11" t="s">
        <v>8315</v>
      </c>
      <c r="R2709" t="s">
        <v>8355</v>
      </c>
      <c r="S2709" s="15">
        <f t="shared" si="172"/>
        <v>41391.782905092594</v>
      </c>
      <c r="T2709" s="15">
        <f t="shared" si="173"/>
        <v>41421.290972222225</v>
      </c>
      <c r="U2709">
        <f>YEAR(Tabla2[[#This Row],[Date created conversion]])</f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4"/>
        <v>233</v>
      </c>
      <c r="P2710" s="9">
        <f t="shared" si="171"/>
        <v>44.46</v>
      </c>
      <c r="Q2710" s="11" t="s">
        <v>8315</v>
      </c>
      <c r="R2710" t="s">
        <v>8355</v>
      </c>
      <c r="S2710" s="15">
        <f t="shared" si="172"/>
        <v>42512.698217592595</v>
      </c>
      <c r="T2710" s="15">
        <f t="shared" si="173"/>
        <v>42572.698217592595</v>
      </c>
      <c r="U2710">
        <f>YEAR(Tabla2[[#This Row],[Date created conversion]])</f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4"/>
        <v>102</v>
      </c>
      <c r="P2711" s="9">
        <f t="shared" si="171"/>
        <v>164.94</v>
      </c>
      <c r="Q2711" s="11" t="s">
        <v>8315</v>
      </c>
      <c r="R2711" t="s">
        <v>8355</v>
      </c>
      <c r="S2711" s="15">
        <f t="shared" si="172"/>
        <v>42612.149780092594</v>
      </c>
      <c r="T2711" s="15">
        <f t="shared" si="173"/>
        <v>42647.165972222225</v>
      </c>
      <c r="U2711">
        <f>YEAR(Tabla2[[#This Row],[Date created conversion]])</f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4"/>
        <v>154</v>
      </c>
      <c r="P2712" s="9">
        <f t="shared" si="171"/>
        <v>84.87</v>
      </c>
      <c r="Q2712" s="11" t="s">
        <v>8315</v>
      </c>
      <c r="R2712" t="s">
        <v>8355</v>
      </c>
      <c r="S2712" s="15">
        <f t="shared" si="172"/>
        <v>41828.229490740741</v>
      </c>
      <c r="T2712" s="15">
        <f t="shared" si="173"/>
        <v>41860.083333333336</v>
      </c>
      <c r="U2712">
        <f>YEAR(Tabla2[[#This Row],[Date created conversion]])</f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4"/>
        <v>101</v>
      </c>
      <c r="P2713" s="9">
        <f t="shared" si="171"/>
        <v>53.95</v>
      </c>
      <c r="Q2713" s="11" t="s">
        <v>8315</v>
      </c>
      <c r="R2713" t="s">
        <v>8355</v>
      </c>
      <c r="S2713" s="15">
        <f t="shared" si="172"/>
        <v>41780.745254629634</v>
      </c>
      <c r="T2713" s="15">
        <f t="shared" si="173"/>
        <v>41810.917361111111</v>
      </c>
      <c r="U2713">
        <f>YEAR(Tabla2[[#This Row],[Date created conversion]])</f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4"/>
        <v>131</v>
      </c>
      <c r="P2714" s="9">
        <f t="shared" si="171"/>
        <v>50.53</v>
      </c>
      <c r="Q2714" s="11" t="s">
        <v>8315</v>
      </c>
      <c r="R2714" t="s">
        <v>8355</v>
      </c>
      <c r="S2714" s="15">
        <f t="shared" si="172"/>
        <v>41432.062037037038</v>
      </c>
      <c r="T2714" s="15">
        <f t="shared" si="173"/>
        <v>41468.75</v>
      </c>
      <c r="U2714">
        <f>YEAR(Tabla2[[#This Row],[Date created conversion]])</f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4"/>
        <v>102</v>
      </c>
      <c r="P2715" s="9">
        <f t="shared" si="171"/>
        <v>108</v>
      </c>
      <c r="Q2715" s="11" t="s">
        <v>8315</v>
      </c>
      <c r="R2715" t="s">
        <v>8355</v>
      </c>
      <c r="S2715" s="15">
        <f t="shared" si="172"/>
        <v>42322.653749999998</v>
      </c>
      <c r="T2715" s="15">
        <f t="shared" si="173"/>
        <v>42362.653749999998</v>
      </c>
      <c r="U2715">
        <f>YEAR(Tabla2[[#This Row],[Date created conversion]])</f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4"/>
        <v>116</v>
      </c>
      <c r="P2716" s="9">
        <f t="shared" si="171"/>
        <v>95.37</v>
      </c>
      <c r="Q2716" s="11" t="s">
        <v>8315</v>
      </c>
      <c r="R2716" t="s">
        <v>8355</v>
      </c>
      <c r="S2716" s="15">
        <f t="shared" si="172"/>
        <v>42629.655046296291</v>
      </c>
      <c r="T2716" s="15">
        <f t="shared" si="173"/>
        <v>42657.958333333328</v>
      </c>
      <c r="U2716">
        <f>YEAR(Tabla2[[#This Row],[Date created conversion]])</f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4"/>
        <v>265</v>
      </c>
      <c r="P2717" s="9">
        <f t="shared" si="171"/>
        <v>57.63</v>
      </c>
      <c r="Q2717" s="11" t="s">
        <v>8315</v>
      </c>
      <c r="R2717" t="s">
        <v>8355</v>
      </c>
      <c r="S2717" s="15">
        <f t="shared" si="172"/>
        <v>42387.398472222223</v>
      </c>
      <c r="T2717" s="15">
        <f t="shared" si="173"/>
        <v>42421.398472222223</v>
      </c>
      <c r="U2717">
        <f>YEAR(Tabla2[[#This Row],[Date created conversion]])</f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4"/>
        <v>120</v>
      </c>
      <c r="P2718" s="9">
        <f t="shared" si="171"/>
        <v>64.16</v>
      </c>
      <c r="Q2718" s="11" t="s">
        <v>8315</v>
      </c>
      <c r="R2718" t="s">
        <v>8355</v>
      </c>
      <c r="S2718" s="15">
        <f t="shared" si="172"/>
        <v>42255.333252314813</v>
      </c>
      <c r="T2718" s="15">
        <f t="shared" si="173"/>
        <v>42285.333252314813</v>
      </c>
      <c r="U2718">
        <f>YEAR(Tabla2[[#This Row],[Date created conversion]])</f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4"/>
        <v>120</v>
      </c>
      <c r="P2719" s="9">
        <f t="shared" si="171"/>
        <v>92.39</v>
      </c>
      <c r="Q2719" s="11" t="s">
        <v>8315</v>
      </c>
      <c r="R2719" t="s">
        <v>8355</v>
      </c>
      <c r="S2719" s="15">
        <f t="shared" si="172"/>
        <v>41934.914918981485</v>
      </c>
      <c r="T2719" s="15">
        <f t="shared" si="173"/>
        <v>41979.956585648149</v>
      </c>
      <c r="U2719">
        <f>YEAR(Tabla2[[#This Row],[Date created conversion]])</f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4"/>
        <v>104</v>
      </c>
      <c r="P2720" s="9">
        <f t="shared" si="171"/>
        <v>125.98</v>
      </c>
      <c r="Q2720" s="11" t="s">
        <v>8315</v>
      </c>
      <c r="R2720" t="s">
        <v>8355</v>
      </c>
      <c r="S2720" s="15">
        <f t="shared" si="172"/>
        <v>42465.596585648149</v>
      </c>
      <c r="T2720" s="15">
        <f t="shared" si="173"/>
        <v>42493.958333333328</v>
      </c>
      <c r="U2720">
        <f>YEAR(Tabla2[[#This Row],[Date created conversion]])</f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4"/>
        <v>109</v>
      </c>
      <c r="P2721" s="9">
        <f t="shared" si="171"/>
        <v>94.64</v>
      </c>
      <c r="Q2721" s="11" t="s">
        <v>8315</v>
      </c>
      <c r="R2721" t="s">
        <v>8355</v>
      </c>
      <c r="S2721" s="15">
        <f t="shared" si="172"/>
        <v>42418.031180555554</v>
      </c>
      <c r="T2721" s="15">
        <f t="shared" si="173"/>
        <v>42477.989513888882</v>
      </c>
      <c r="U2721">
        <f>YEAR(Tabla2[[#This Row],[Date created conversion]])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4"/>
        <v>118</v>
      </c>
      <c r="P2722" s="9">
        <f t="shared" si="171"/>
        <v>170.7</v>
      </c>
      <c r="Q2722" s="11" t="s">
        <v>8315</v>
      </c>
      <c r="R2722" t="s">
        <v>8355</v>
      </c>
      <c r="S2722" s="15">
        <f t="shared" si="172"/>
        <v>42655.465891203698</v>
      </c>
      <c r="T2722" s="15">
        <f t="shared" si="173"/>
        <v>42685.507557870369</v>
      </c>
      <c r="U2722">
        <f>YEAR(Tabla2[[#This Row],[Date created conversion]])</f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 s="9">
        <f t="shared" si="171"/>
        <v>40.76</v>
      </c>
      <c r="Q2723" s="11" t="s">
        <v>8317</v>
      </c>
      <c r="R2723" t="s">
        <v>8347</v>
      </c>
      <c r="S2723" s="15">
        <f t="shared" si="172"/>
        <v>41493.543958333335</v>
      </c>
      <c r="T2723" s="15">
        <f t="shared" si="173"/>
        <v>41523.791666666664</v>
      </c>
      <c r="U2723">
        <f>YEAR(Tabla2[[#This Row],[Date created conversion]])</f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 s="9">
        <f t="shared" si="171"/>
        <v>68.25</v>
      </c>
      <c r="Q2724" s="11" t="s">
        <v>8317</v>
      </c>
      <c r="R2724" t="s">
        <v>8347</v>
      </c>
      <c r="S2724" s="15">
        <f t="shared" si="172"/>
        <v>42704.857094907406</v>
      </c>
      <c r="T2724" s="15">
        <f t="shared" si="173"/>
        <v>42764.857094907406</v>
      </c>
      <c r="U2724">
        <f>YEAR(Tabla2[[#This Row],[Date created conversion]])</f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 s="9">
        <f t="shared" si="171"/>
        <v>95.49</v>
      </c>
      <c r="Q2725" s="11" t="s">
        <v>8317</v>
      </c>
      <c r="R2725" t="s">
        <v>8347</v>
      </c>
      <c r="S2725" s="15">
        <f t="shared" si="172"/>
        <v>41944.83898148148</v>
      </c>
      <c r="T2725" s="15">
        <f t="shared" si="173"/>
        <v>42004.880648148144</v>
      </c>
      <c r="U2725">
        <f>YEAR(Tabla2[[#This Row],[Date created conversion]])</f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 s="9">
        <f t="shared" si="171"/>
        <v>7.19</v>
      </c>
      <c r="Q2726" s="11" t="s">
        <v>8317</v>
      </c>
      <c r="R2726" t="s">
        <v>8347</v>
      </c>
      <c r="S2726" s="15">
        <f t="shared" si="172"/>
        <v>42199.32707175926</v>
      </c>
      <c r="T2726" s="15">
        <f t="shared" si="173"/>
        <v>42231.32707175926</v>
      </c>
      <c r="U2726">
        <f>YEAR(Tabla2[[#This Row],[Date created conversion]])</f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 s="9">
        <f t="shared" si="171"/>
        <v>511.65</v>
      </c>
      <c r="Q2727" s="11" t="s">
        <v>8317</v>
      </c>
      <c r="R2727" t="s">
        <v>8347</v>
      </c>
      <c r="S2727" s="15">
        <f t="shared" si="172"/>
        <v>42745.744618055556</v>
      </c>
      <c r="T2727" s="15">
        <f t="shared" si="173"/>
        <v>42795.744618055556</v>
      </c>
      <c r="U2727">
        <f>YEAR(Tabla2[[#This Row],[Date created conversion]])</f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 s="9">
        <f t="shared" si="171"/>
        <v>261.75</v>
      </c>
      <c r="Q2728" s="11" t="s">
        <v>8317</v>
      </c>
      <c r="R2728" t="s">
        <v>8347</v>
      </c>
      <c r="S2728" s="15">
        <f t="shared" si="172"/>
        <v>42452.579988425925</v>
      </c>
      <c r="T2728" s="15">
        <f t="shared" si="173"/>
        <v>42482.579988425925</v>
      </c>
      <c r="U2728">
        <f>YEAR(Tabla2[[#This Row],[Date created conversion]])</f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 s="9">
        <f t="shared" si="171"/>
        <v>69.760000000000005</v>
      </c>
      <c r="Q2729" s="11" t="s">
        <v>8317</v>
      </c>
      <c r="R2729" t="s">
        <v>8347</v>
      </c>
      <c r="S2729" s="15">
        <f t="shared" si="172"/>
        <v>42198.676655092597</v>
      </c>
      <c r="T2729" s="15">
        <f t="shared" si="173"/>
        <v>42223.676655092597</v>
      </c>
      <c r="U2729">
        <f>YEAR(Tabla2[[#This Row],[Date created conversion]])</f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 s="9">
        <f t="shared" si="171"/>
        <v>77.23</v>
      </c>
      <c r="Q2730" s="11" t="s">
        <v>8317</v>
      </c>
      <c r="R2730" t="s">
        <v>8347</v>
      </c>
      <c r="S2730" s="15">
        <f t="shared" si="172"/>
        <v>42333.59993055556</v>
      </c>
      <c r="T2730" s="15">
        <f t="shared" si="173"/>
        <v>42368.59993055556</v>
      </c>
      <c r="U2730">
        <f>YEAR(Tabla2[[#This Row],[Date created conversion]])</f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 s="9">
        <f t="shared" si="171"/>
        <v>340.57</v>
      </c>
      <c r="Q2731" s="11" t="s">
        <v>8317</v>
      </c>
      <c r="R2731" t="s">
        <v>8347</v>
      </c>
      <c r="S2731" s="15">
        <f t="shared" si="172"/>
        <v>42095.240706018521</v>
      </c>
      <c r="T2731" s="15">
        <f t="shared" si="173"/>
        <v>42125.240706018521</v>
      </c>
      <c r="U2731">
        <f>YEAR(Tabla2[[#This Row],[Date created conversion]])</f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 s="9">
        <f t="shared" si="171"/>
        <v>67.42</v>
      </c>
      <c r="Q2732" s="11" t="s">
        <v>8317</v>
      </c>
      <c r="R2732" t="s">
        <v>8347</v>
      </c>
      <c r="S2732" s="15">
        <f t="shared" si="172"/>
        <v>41351.541377314818</v>
      </c>
      <c r="T2732" s="15">
        <f t="shared" si="173"/>
        <v>41386.541377314818</v>
      </c>
      <c r="U2732">
        <f>YEAR(Tabla2[[#This Row],[Date created conversion]])</f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 s="9">
        <f t="shared" si="171"/>
        <v>845.7</v>
      </c>
      <c r="Q2733" s="11" t="s">
        <v>8317</v>
      </c>
      <c r="R2733" t="s">
        <v>8347</v>
      </c>
      <c r="S2733" s="15">
        <f t="shared" si="172"/>
        <v>41872.525717592594</v>
      </c>
      <c r="T2733" s="15">
        <f t="shared" si="173"/>
        <v>41930.166666666664</v>
      </c>
      <c r="U2733">
        <f>YEAR(Tabla2[[#This Row],[Date created conversion]])</f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 s="9">
        <f t="shared" si="171"/>
        <v>97.19</v>
      </c>
      <c r="Q2734" s="11" t="s">
        <v>8317</v>
      </c>
      <c r="R2734" t="s">
        <v>8347</v>
      </c>
      <c r="S2734" s="15">
        <f t="shared" si="172"/>
        <v>41389.808194444442</v>
      </c>
      <c r="T2734" s="15">
        <f t="shared" si="173"/>
        <v>41422</v>
      </c>
      <c r="U2734">
        <f>YEAR(Tabla2[[#This Row],[Date created conversion]])</f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 s="9">
        <f t="shared" si="171"/>
        <v>451.84</v>
      </c>
      <c r="Q2735" s="11" t="s">
        <v>8317</v>
      </c>
      <c r="R2735" t="s">
        <v>8347</v>
      </c>
      <c r="S2735" s="15">
        <f t="shared" si="172"/>
        <v>42044.272847222222</v>
      </c>
      <c r="T2735" s="15">
        <f t="shared" si="173"/>
        <v>42104.231180555551</v>
      </c>
      <c r="U2735">
        <f>YEAR(Tabla2[[#This Row],[Date created conversion]])</f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 s="9">
        <f t="shared" si="171"/>
        <v>138.66999999999999</v>
      </c>
      <c r="Q2736" s="11" t="s">
        <v>8317</v>
      </c>
      <c r="R2736" t="s">
        <v>8347</v>
      </c>
      <c r="S2736" s="15">
        <f t="shared" si="172"/>
        <v>42626.668888888889</v>
      </c>
      <c r="T2736" s="15">
        <f t="shared" si="173"/>
        <v>42656.915972222225</v>
      </c>
      <c r="U2736">
        <f>YEAR(Tabla2[[#This Row],[Date created conversion]])</f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 s="9">
        <f t="shared" si="171"/>
        <v>21.64</v>
      </c>
      <c r="Q2737" s="11" t="s">
        <v>8317</v>
      </c>
      <c r="R2737" t="s">
        <v>8347</v>
      </c>
      <c r="S2737" s="15">
        <f t="shared" si="172"/>
        <v>41316.120949074073</v>
      </c>
      <c r="T2737" s="15">
        <f t="shared" si="173"/>
        <v>41346.833333333336</v>
      </c>
      <c r="U2737">
        <f>YEAR(Tabla2[[#This Row],[Date created conversion]])</f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 s="9">
        <f t="shared" si="171"/>
        <v>169.52</v>
      </c>
      <c r="Q2738" s="11" t="s">
        <v>8317</v>
      </c>
      <c r="R2738" t="s">
        <v>8347</v>
      </c>
      <c r="S2738" s="15">
        <f t="shared" si="172"/>
        <v>41722.666354166664</v>
      </c>
      <c r="T2738" s="15">
        <f t="shared" si="173"/>
        <v>41752.666354166664</v>
      </c>
      <c r="U2738">
        <f>YEAR(Tabla2[[#This Row],[Date created conversion]])</f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 s="9">
        <f t="shared" si="171"/>
        <v>161.88</v>
      </c>
      <c r="Q2739" s="11" t="s">
        <v>8317</v>
      </c>
      <c r="R2739" t="s">
        <v>8347</v>
      </c>
      <c r="S2739" s="15">
        <f t="shared" si="172"/>
        <v>41611.917673611111</v>
      </c>
      <c r="T2739" s="15">
        <f t="shared" si="173"/>
        <v>41654.791666666664</v>
      </c>
      <c r="U2739">
        <f>YEAR(Tabla2[[#This Row],[Date created conversion]])</f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 s="9">
        <f t="shared" si="171"/>
        <v>493.13</v>
      </c>
      <c r="Q2740" s="11" t="s">
        <v>8317</v>
      </c>
      <c r="R2740" t="s">
        <v>8347</v>
      </c>
      <c r="S2740" s="15">
        <f t="shared" si="172"/>
        <v>42620.143564814818</v>
      </c>
      <c r="T2740" s="15">
        <f t="shared" si="173"/>
        <v>42680.143564814818</v>
      </c>
      <c r="U2740">
        <f>YEAR(Tabla2[[#This Row],[Date created conversion]])</f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 s="9">
        <f t="shared" si="171"/>
        <v>22.12</v>
      </c>
      <c r="Q2741" s="11" t="s">
        <v>8317</v>
      </c>
      <c r="R2741" t="s">
        <v>8347</v>
      </c>
      <c r="S2741" s="15">
        <f t="shared" si="172"/>
        <v>41719.887928240743</v>
      </c>
      <c r="T2741" s="15">
        <f t="shared" si="173"/>
        <v>41764.887928240743</v>
      </c>
      <c r="U2741">
        <f>YEAR(Tabla2[[#This Row],[Date created conversion]])</f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 s="9">
        <f t="shared" si="171"/>
        <v>18.239999999999998</v>
      </c>
      <c r="Q2742" s="11" t="s">
        <v>8317</v>
      </c>
      <c r="R2742" t="s">
        <v>8347</v>
      </c>
      <c r="S2742" s="15">
        <f t="shared" si="172"/>
        <v>42045.031851851847</v>
      </c>
      <c r="T2742" s="15">
        <f t="shared" si="173"/>
        <v>42074.99018518519</v>
      </c>
      <c r="U2742">
        <f>YEAR(Tabla2[[#This Row],[Date created conversion]])</f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 s="9">
        <f t="shared" si="171"/>
        <v>8.75</v>
      </c>
      <c r="Q2743" s="11" t="s">
        <v>8320</v>
      </c>
      <c r="R2743" t="s">
        <v>8356</v>
      </c>
      <c r="S2743" s="15">
        <f t="shared" si="172"/>
        <v>41911.657430555555</v>
      </c>
      <c r="T2743" s="15">
        <f t="shared" si="173"/>
        <v>41932.088194444441</v>
      </c>
      <c r="U2743">
        <f>YEAR(Tabla2[[#This Row],[Date created conversion]])</f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 s="9">
        <f t="shared" si="171"/>
        <v>40.61</v>
      </c>
      <c r="Q2744" s="11" t="s">
        <v>8320</v>
      </c>
      <c r="R2744" t="s">
        <v>8356</v>
      </c>
      <c r="S2744" s="15">
        <f t="shared" si="172"/>
        <v>41030.719756944447</v>
      </c>
      <c r="T2744" s="15">
        <f t="shared" si="173"/>
        <v>41044.719756944447</v>
      </c>
      <c r="U2744">
        <f>YEAR(Tabla2[[#This Row],[Date created conversion]])</f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 s="9">
        <f t="shared" si="171"/>
        <v>0</v>
      </c>
      <c r="Q2745" s="11" t="s">
        <v>8320</v>
      </c>
      <c r="R2745" t="s">
        <v>8356</v>
      </c>
      <c r="S2745" s="15">
        <f t="shared" si="172"/>
        <v>42632.328784722224</v>
      </c>
      <c r="T2745" s="15">
        <f t="shared" si="173"/>
        <v>42662.328784722224</v>
      </c>
      <c r="U2745">
        <f>YEAR(Tabla2[[#This Row],[Date created conversion]])</f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 s="9">
        <f t="shared" si="171"/>
        <v>37.950000000000003</v>
      </c>
      <c r="Q2746" s="11" t="s">
        <v>8320</v>
      </c>
      <c r="R2746" t="s">
        <v>8356</v>
      </c>
      <c r="S2746" s="15">
        <f t="shared" si="172"/>
        <v>40938.062476851854</v>
      </c>
      <c r="T2746" s="15">
        <f t="shared" si="173"/>
        <v>40968.062476851854</v>
      </c>
      <c r="U2746">
        <f>YEAR(Tabla2[[#This Row],[Date created conversion]])</f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 s="9">
        <f t="shared" si="171"/>
        <v>35.729999999999997</v>
      </c>
      <c r="Q2747" s="11" t="s">
        <v>8320</v>
      </c>
      <c r="R2747" t="s">
        <v>8356</v>
      </c>
      <c r="S2747" s="15">
        <f t="shared" si="172"/>
        <v>41044.988055555557</v>
      </c>
      <c r="T2747" s="15">
        <f t="shared" si="173"/>
        <v>41104.988055555557</v>
      </c>
      <c r="U2747">
        <f>YEAR(Tabla2[[#This Row],[Date created conversion]])</f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 s="9">
        <f t="shared" si="171"/>
        <v>42.16</v>
      </c>
      <c r="Q2748" s="11" t="s">
        <v>8320</v>
      </c>
      <c r="R2748" t="s">
        <v>8356</v>
      </c>
      <c r="S2748" s="15">
        <f t="shared" si="172"/>
        <v>41850.781377314815</v>
      </c>
      <c r="T2748" s="15">
        <f t="shared" si="173"/>
        <v>41880.781377314815</v>
      </c>
      <c r="U2748">
        <f>YEAR(Tabla2[[#This Row],[Date created conversion]])</f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 s="9">
        <f t="shared" si="171"/>
        <v>35</v>
      </c>
      <c r="Q2749" s="11" t="s">
        <v>8320</v>
      </c>
      <c r="R2749" t="s">
        <v>8356</v>
      </c>
      <c r="S2749" s="15">
        <f t="shared" si="172"/>
        <v>41044.64811342593</v>
      </c>
      <c r="T2749" s="15">
        <f t="shared" si="173"/>
        <v>41076.131944444445</v>
      </c>
      <c r="U2749">
        <f>YEAR(Tabla2[[#This Row],[Date created conversion]])</f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 s="9">
        <f t="shared" si="171"/>
        <v>13.25</v>
      </c>
      <c r="Q2750" s="11" t="s">
        <v>8320</v>
      </c>
      <c r="R2750" t="s">
        <v>8356</v>
      </c>
      <c r="S2750" s="15">
        <f t="shared" si="172"/>
        <v>42585.7106712963</v>
      </c>
      <c r="T2750" s="15">
        <f t="shared" si="173"/>
        <v>42615.7106712963</v>
      </c>
      <c r="U2750">
        <f>YEAR(Tabla2[[#This Row],[Date created conversion]])</f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 s="9">
        <f t="shared" si="171"/>
        <v>55</v>
      </c>
      <c r="Q2751" s="11" t="s">
        <v>8320</v>
      </c>
      <c r="R2751" t="s">
        <v>8356</v>
      </c>
      <c r="S2751" s="15">
        <f t="shared" si="172"/>
        <v>42068.799039351856</v>
      </c>
      <c r="T2751" s="15">
        <f t="shared" si="173"/>
        <v>42098.757372685184</v>
      </c>
      <c r="U2751">
        <f>YEAR(Tabla2[[#This Row],[Date created conversion]])</f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 s="9">
        <f t="shared" si="171"/>
        <v>0</v>
      </c>
      <c r="Q2752" s="11" t="s">
        <v>8320</v>
      </c>
      <c r="R2752" t="s">
        <v>8356</v>
      </c>
      <c r="S2752" s="15">
        <f t="shared" si="172"/>
        <v>41078.899826388886</v>
      </c>
      <c r="T2752" s="15">
        <f t="shared" si="173"/>
        <v>41090.833333333336</v>
      </c>
      <c r="U2752">
        <f>YEAR(Tabla2[[#This Row],[Date created conversion]])</f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 s="9">
        <f t="shared" si="171"/>
        <v>0</v>
      </c>
      <c r="Q2753" s="11" t="s">
        <v>8320</v>
      </c>
      <c r="R2753" t="s">
        <v>8356</v>
      </c>
      <c r="S2753" s="15">
        <f t="shared" si="172"/>
        <v>41747.887060185189</v>
      </c>
      <c r="T2753" s="15">
        <f t="shared" si="173"/>
        <v>41807.887060185189</v>
      </c>
      <c r="U2753">
        <f>YEAR(Tabla2[[#This Row],[Date created conversion]])</f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 s="9">
        <f t="shared" si="171"/>
        <v>39.29</v>
      </c>
      <c r="Q2754" s="11" t="s">
        <v>8320</v>
      </c>
      <c r="R2754" t="s">
        <v>8356</v>
      </c>
      <c r="S2754" s="15">
        <f t="shared" si="172"/>
        <v>40855.765092592592</v>
      </c>
      <c r="T2754" s="15">
        <f t="shared" si="173"/>
        <v>40895.765092592592</v>
      </c>
      <c r="U2754">
        <f>YEAR(Tabla2[[#This Row],[Date created conversion]])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175">ROUND(E2755/D2755*100,0)</f>
        <v>19</v>
      </c>
      <c r="P2755" s="9">
        <f t="shared" ref="P2755:P2818" si="176">IFERROR(ROUND(E2755/L2755,2),0)</f>
        <v>47.5</v>
      </c>
      <c r="Q2755" s="11" t="s">
        <v>8320</v>
      </c>
      <c r="R2755" t="s">
        <v>8356</v>
      </c>
      <c r="S2755" s="15">
        <f t="shared" ref="S2755:S2818" si="177">(((J2755/60)/60)/24)+DATE(1970,1,1)</f>
        <v>41117.900729166664</v>
      </c>
      <c r="T2755" s="15">
        <f t="shared" ref="T2755:T2818" si="178">(((I2755/60)/60)/24)+DATE(1970,1,1)</f>
        <v>41147.900729166664</v>
      </c>
      <c r="U2755">
        <f>YEAR(Tabla2[[#This Row],[Date created conversion]])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 s="9">
        <f t="shared" si="176"/>
        <v>0</v>
      </c>
      <c r="Q2756" s="11" t="s">
        <v>8320</v>
      </c>
      <c r="R2756" t="s">
        <v>8356</v>
      </c>
      <c r="S2756" s="15">
        <f t="shared" si="177"/>
        <v>41863.636006944449</v>
      </c>
      <c r="T2756" s="15">
        <f t="shared" si="178"/>
        <v>41893.636006944449</v>
      </c>
      <c r="U2756">
        <f>YEAR(Tabla2[[#This Row],[Date created conversion]])</f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 s="9">
        <f t="shared" si="176"/>
        <v>17.329999999999998</v>
      </c>
      <c r="Q2757" s="11" t="s">
        <v>8320</v>
      </c>
      <c r="R2757" t="s">
        <v>8356</v>
      </c>
      <c r="S2757" s="15">
        <f t="shared" si="177"/>
        <v>42072.790821759263</v>
      </c>
      <c r="T2757" s="15">
        <f t="shared" si="178"/>
        <v>42102.790821759263</v>
      </c>
      <c r="U2757">
        <f>YEAR(Tabla2[[#This Row],[Date created conversion]])</f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 s="9">
        <f t="shared" si="176"/>
        <v>31.76</v>
      </c>
      <c r="Q2758" s="11" t="s">
        <v>8320</v>
      </c>
      <c r="R2758" t="s">
        <v>8356</v>
      </c>
      <c r="S2758" s="15">
        <f t="shared" si="177"/>
        <v>41620.90047453704</v>
      </c>
      <c r="T2758" s="15">
        <f t="shared" si="178"/>
        <v>41650.90047453704</v>
      </c>
      <c r="U2758">
        <f>YEAR(Tabla2[[#This Row],[Date created conversion]])</f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 s="9">
        <f t="shared" si="176"/>
        <v>5</v>
      </c>
      <c r="Q2759" s="11" t="s">
        <v>8320</v>
      </c>
      <c r="R2759" t="s">
        <v>8356</v>
      </c>
      <c r="S2759" s="15">
        <f t="shared" si="177"/>
        <v>42573.65662037037</v>
      </c>
      <c r="T2759" s="15">
        <f t="shared" si="178"/>
        <v>42588.65662037037</v>
      </c>
      <c r="U2759">
        <f>YEAR(Tabla2[[#This Row],[Date created conversion]])</f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 s="9">
        <f t="shared" si="176"/>
        <v>39</v>
      </c>
      <c r="Q2760" s="11" t="s">
        <v>8320</v>
      </c>
      <c r="R2760" t="s">
        <v>8356</v>
      </c>
      <c r="S2760" s="15">
        <f t="shared" si="177"/>
        <v>42639.441932870366</v>
      </c>
      <c r="T2760" s="15">
        <f t="shared" si="178"/>
        <v>42653.441932870366</v>
      </c>
      <c r="U2760">
        <f>YEAR(Tabla2[[#This Row],[Date created conversion]])</f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 s="9">
        <f t="shared" si="176"/>
        <v>52.5</v>
      </c>
      <c r="Q2761" s="11" t="s">
        <v>8320</v>
      </c>
      <c r="R2761" t="s">
        <v>8356</v>
      </c>
      <c r="S2761" s="15">
        <f t="shared" si="177"/>
        <v>42524.36650462963</v>
      </c>
      <c r="T2761" s="15">
        <f t="shared" si="178"/>
        <v>42567.36650462963</v>
      </c>
      <c r="U2761">
        <f>YEAR(Tabla2[[#This Row],[Date created conversion]])</f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 s="9">
        <f t="shared" si="176"/>
        <v>0</v>
      </c>
      <c r="Q2762" s="11" t="s">
        <v>8320</v>
      </c>
      <c r="R2762" t="s">
        <v>8356</v>
      </c>
      <c r="S2762" s="15">
        <f t="shared" si="177"/>
        <v>41415.461319444446</v>
      </c>
      <c r="T2762" s="15">
        <f t="shared" si="178"/>
        <v>41445.461319444446</v>
      </c>
      <c r="U2762">
        <f>YEAR(Tabla2[[#This Row],[Date created conversion]])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 s="9">
        <f t="shared" si="176"/>
        <v>9</v>
      </c>
      <c r="Q2763" s="11" t="s">
        <v>8320</v>
      </c>
      <c r="R2763" t="s">
        <v>8356</v>
      </c>
      <c r="S2763" s="15">
        <f t="shared" si="177"/>
        <v>41247.063576388886</v>
      </c>
      <c r="T2763" s="15">
        <f t="shared" si="178"/>
        <v>41277.063576388886</v>
      </c>
      <c r="U2763">
        <f>YEAR(Tabla2[[#This Row],[Date created conversion]])</f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 s="9">
        <f t="shared" si="176"/>
        <v>25</v>
      </c>
      <c r="Q2764" s="11" t="s">
        <v>8320</v>
      </c>
      <c r="R2764" t="s">
        <v>8356</v>
      </c>
      <c r="S2764" s="15">
        <f t="shared" si="177"/>
        <v>40927.036979166667</v>
      </c>
      <c r="T2764" s="15">
        <f t="shared" si="178"/>
        <v>40986.995312500003</v>
      </c>
      <c r="U2764">
        <f>YEAR(Tabla2[[#This Row],[Date created conversion]])</f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 s="9">
        <f t="shared" si="176"/>
        <v>30</v>
      </c>
      <c r="Q2765" s="11" t="s">
        <v>8320</v>
      </c>
      <c r="R2765" t="s">
        <v>8356</v>
      </c>
      <c r="S2765" s="15">
        <f t="shared" si="177"/>
        <v>41373.579675925925</v>
      </c>
      <c r="T2765" s="15">
        <f t="shared" si="178"/>
        <v>41418.579675925925</v>
      </c>
      <c r="U2765">
        <f>YEAR(Tabla2[[#This Row],[Date created conversion]])</f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 s="9">
        <f t="shared" si="176"/>
        <v>11.25</v>
      </c>
      <c r="Q2766" s="11" t="s">
        <v>8320</v>
      </c>
      <c r="R2766" t="s">
        <v>8356</v>
      </c>
      <c r="S2766" s="15">
        <f t="shared" si="177"/>
        <v>41030.292025462964</v>
      </c>
      <c r="T2766" s="15">
        <f t="shared" si="178"/>
        <v>41059.791666666664</v>
      </c>
      <c r="U2766">
        <f>YEAR(Tabla2[[#This Row],[Date created conversion]])</f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 s="9">
        <f t="shared" si="176"/>
        <v>0</v>
      </c>
      <c r="Q2767" s="11" t="s">
        <v>8320</v>
      </c>
      <c r="R2767" t="s">
        <v>8356</v>
      </c>
      <c r="S2767" s="15">
        <f t="shared" si="177"/>
        <v>41194.579027777778</v>
      </c>
      <c r="T2767" s="15">
        <f t="shared" si="178"/>
        <v>41210.579027777778</v>
      </c>
      <c r="U2767">
        <f>YEAR(Tabla2[[#This Row],[Date created conversion]])</f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 s="9">
        <f t="shared" si="176"/>
        <v>25</v>
      </c>
      <c r="Q2768" s="11" t="s">
        <v>8320</v>
      </c>
      <c r="R2768" t="s">
        <v>8356</v>
      </c>
      <c r="S2768" s="15">
        <f t="shared" si="177"/>
        <v>40736.668032407404</v>
      </c>
      <c r="T2768" s="15">
        <f t="shared" si="178"/>
        <v>40766.668032407404</v>
      </c>
      <c r="U2768">
        <f>YEAR(Tabla2[[#This Row],[Date created conversion]])</f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 s="9">
        <f t="shared" si="176"/>
        <v>11.33</v>
      </c>
      <c r="Q2769" s="11" t="s">
        <v>8320</v>
      </c>
      <c r="R2769" t="s">
        <v>8356</v>
      </c>
      <c r="S2769" s="15">
        <f t="shared" si="177"/>
        <v>42172.958912037036</v>
      </c>
      <c r="T2769" s="15">
        <f t="shared" si="178"/>
        <v>42232.958912037036</v>
      </c>
      <c r="U2769">
        <f>YEAR(Tabla2[[#This Row],[Date created conversion]])</f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 s="9">
        <f t="shared" si="176"/>
        <v>29.47</v>
      </c>
      <c r="Q2770" s="11" t="s">
        <v>8320</v>
      </c>
      <c r="R2770" t="s">
        <v>8356</v>
      </c>
      <c r="S2770" s="15">
        <f t="shared" si="177"/>
        <v>40967.614849537036</v>
      </c>
      <c r="T2770" s="15">
        <f t="shared" si="178"/>
        <v>40997.573182870372</v>
      </c>
      <c r="U2770">
        <f>YEAR(Tabla2[[#This Row],[Date created conversion]])</f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 s="9">
        <f t="shared" si="176"/>
        <v>1</v>
      </c>
      <c r="Q2771" s="11" t="s">
        <v>8320</v>
      </c>
      <c r="R2771" t="s">
        <v>8356</v>
      </c>
      <c r="S2771" s="15">
        <f t="shared" si="177"/>
        <v>41745.826273148145</v>
      </c>
      <c r="T2771" s="15">
        <f t="shared" si="178"/>
        <v>41795.826273148145</v>
      </c>
      <c r="U2771">
        <f>YEAR(Tabla2[[#This Row],[Date created conversion]])</f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 s="9">
        <f t="shared" si="176"/>
        <v>63.1</v>
      </c>
      <c r="Q2772" s="11" t="s">
        <v>8320</v>
      </c>
      <c r="R2772" t="s">
        <v>8356</v>
      </c>
      <c r="S2772" s="15">
        <f t="shared" si="177"/>
        <v>41686.705208333333</v>
      </c>
      <c r="T2772" s="15">
        <f t="shared" si="178"/>
        <v>41716.663541666669</v>
      </c>
      <c r="U2772">
        <f>YEAR(Tabla2[[#This Row],[Date created conversion]])</f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 s="9">
        <f t="shared" si="176"/>
        <v>0</v>
      </c>
      <c r="Q2773" s="11" t="s">
        <v>8320</v>
      </c>
      <c r="R2773" t="s">
        <v>8356</v>
      </c>
      <c r="S2773" s="15">
        <f t="shared" si="177"/>
        <v>41257.531712962962</v>
      </c>
      <c r="T2773" s="15">
        <f t="shared" si="178"/>
        <v>41306.708333333336</v>
      </c>
      <c r="U2773">
        <f>YEAR(Tabla2[[#This Row],[Date created conversion]])</f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 s="9">
        <f t="shared" si="176"/>
        <v>0</v>
      </c>
      <c r="Q2774" s="11" t="s">
        <v>8320</v>
      </c>
      <c r="R2774" t="s">
        <v>8356</v>
      </c>
      <c r="S2774" s="15">
        <f t="shared" si="177"/>
        <v>41537.869143518517</v>
      </c>
      <c r="T2774" s="15">
        <f t="shared" si="178"/>
        <v>41552.869143518517</v>
      </c>
      <c r="U2774">
        <f>YEAR(Tabla2[[#This Row],[Date created conversion]])</f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 s="9">
        <f t="shared" si="176"/>
        <v>1</v>
      </c>
      <c r="Q2775" s="11" t="s">
        <v>8320</v>
      </c>
      <c r="R2775" t="s">
        <v>8356</v>
      </c>
      <c r="S2775" s="15">
        <f t="shared" si="177"/>
        <v>42474.86482638889</v>
      </c>
      <c r="T2775" s="15">
        <f t="shared" si="178"/>
        <v>42484.86482638889</v>
      </c>
      <c r="U2775">
        <f>YEAR(Tabla2[[#This Row],[Date created conversion]])</f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 s="9">
        <f t="shared" si="176"/>
        <v>43.85</v>
      </c>
      <c r="Q2776" s="11" t="s">
        <v>8320</v>
      </c>
      <c r="R2776" t="s">
        <v>8356</v>
      </c>
      <c r="S2776" s="15">
        <f t="shared" si="177"/>
        <v>41311.126481481479</v>
      </c>
      <c r="T2776" s="15">
        <f t="shared" si="178"/>
        <v>41341.126481481479</v>
      </c>
      <c r="U2776">
        <f>YEAR(Tabla2[[#This Row],[Date created conversion]])</f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 s="9">
        <f t="shared" si="176"/>
        <v>75</v>
      </c>
      <c r="Q2777" s="11" t="s">
        <v>8320</v>
      </c>
      <c r="R2777" t="s">
        <v>8356</v>
      </c>
      <c r="S2777" s="15">
        <f t="shared" si="177"/>
        <v>40863.013356481482</v>
      </c>
      <c r="T2777" s="15">
        <f t="shared" si="178"/>
        <v>40893.013356481482</v>
      </c>
      <c r="U2777">
        <f>YEAR(Tabla2[[#This Row],[Date created conversion]])</f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 s="9">
        <f t="shared" si="176"/>
        <v>45.97</v>
      </c>
      <c r="Q2778" s="11" t="s">
        <v>8320</v>
      </c>
      <c r="R2778" t="s">
        <v>8356</v>
      </c>
      <c r="S2778" s="15">
        <f t="shared" si="177"/>
        <v>42136.297175925924</v>
      </c>
      <c r="T2778" s="15">
        <f t="shared" si="178"/>
        <v>42167.297175925924</v>
      </c>
      <c r="U2778">
        <f>YEAR(Tabla2[[#This Row],[Date created conversion]])</f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 s="9">
        <f t="shared" si="176"/>
        <v>10</v>
      </c>
      <c r="Q2779" s="11" t="s">
        <v>8320</v>
      </c>
      <c r="R2779" t="s">
        <v>8356</v>
      </c>
      <c r="S2779" s="15">
        <f t="shared" si="177"/>
        <v>42172.669027777782</v>
      </c>
      <c r="T2779" s="15">
        <f t="shared" si="178"/>
        <v>42202.669027777782</v>
      </c>
      <c r="U2779">
        <f>YEAR(Tabla2[[#This Row],[Date created conversion]])</f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 s="9">
        <f t="shared" si="176"/>
        <v>93.67</v>
      </c>
      <c r="Q2780" s="11" t="s">
        <v>8320</v>
      </c>
      <c r="R2780" t="s">
        <v>8356</v>
      </c>
      <c r="S2780" s="15">
        <f t="shared" si="177"/>
        <v>41846.978078703702</v>
      </c>
      <c r="T2780" s="15">
        <f t="shared" si="178"/>
        <v>41876.978078703702</v>
      </c>
      <c r="U2780">
        <f>YEAR(Tabla2[[#This Row],[Date created conversion]])</f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 s="9">
        <f t="shared" si="176"/>
        <v>53</v>
      </c>
      <c r="Q2781" s="11" t="s">
        <v>8320</v>
      </c>
      <c r="R2781" t="s">
        <v>8356</v>
      </c>
      <c r="S2781" s="15">
        <f t="shared" si="177"/>
        <v>42300.585891203707</v>
      </c>
      <c r="T2781" s="15">
        <f t="shared" si="178"/>
        <v>42330.627557870372</v>
      </c>
      <c r="U2781">
        <f>YEAR(Tabla2[[#This Row],[Date created conversion]])</f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 s="9">
        <f t="shared" si="176"/>
        <v>0</v>
      </c>
      <c r="Q2782" s="11" t="s">
        <v>8320</v>
      </c>
      <c r="R2782" t="s">
        <v>8356</v>
      </c>
      <c r="S2782" s="15">
        <f t="shared" si="177"/>
        <v>42774.447777777779</v>
      </c>
      <c r="T2782" s="15">
        <f t="shared" si="178"/>
        <v>42804.447777777779</v>
      </c>
      <c r="U2782">
        <f>YEAR(Tabla2[[#This Row],[Date created conversion]])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179">IFERROR(ROUND(E2783/D2783*100,0),0)</f>
        <v>105</v>
      </c>
      <c r="P2783" s="9">
        <f t="shared" si="176"/>
        <v>47</v>
      </c>
      <c r="Q2783" s="11" t="s">
        <v>8315</v>
      </c>
      <c r="R2783" t="s">
        <v>8316</v>
      </c>
      <c r="S2783" s="15">
        <f t="shared" si="177"/>
        <v>42018.94159722222</v>
      </c>
      <c r="T2783" s="15">
        <f t="shared" si="178"/>
        <v>42047.291666666672</v>
      </c>
      <c r="U2783">
        <f>YEAR(Tabla2[[#This Row],[Date created conversion]])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9"/>
        <v>120</v>
      </c>
      <c r="P2784" s="9">
        <f t="shared" si="176"/>
        <v>66.67</v>
      </c>
      <c r="Q2784" s="11" t="s">
        <v>8315</v>
      </c>
      <c r="R2784" t="s">
        <v>8316</v>
      </c>
      <c r="S2784" s="15">
        <f t="shared" si="177"/>
        <v>42026.924976851849</v>
      </c>
      <c r="T2784" s="15">
        <f t="shared" si="178"/>
        <v>42052.207638888889</v>
      </c>
      <c r="U2784">
        <f>YEAR(Tabla2[[#This Row],[Date created conversion]])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9"/>
        <v>115</v>
      </c>
      <c r="P2785" s="9">
        <f t="shared" si="176"/>
        <v>18.77</v>
      </c>
      <c r="Q2785" s="11" t="s">
        <v>8315</v>
      </c>
      <c r="R2785" t="s">
        <v>8316</v>
      </c>
      <c r="S2785" s="15">
        <f t="shared" si="177"/>
        <v>42103.535254629634</v>
      </c>
      <c r="T2785" s="15">
        <f t="shared" si="178"/>
        <v>42117.535254629634</v>
      </c>
      <c r="U2785">
        <f>YEAR(Tabla2[[#This Row],[Date created conversion]])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9"/>
        <v>119</v>
      </c>
      <c r="P2786" s="9">
        <f t="shared" si="176"/>
        <v>66.11</v>
      </c>
      <c r="Q2786" s="11" t="s">
        <v>8315</v>
      </c>
      <c r="R2786" t="s">
        <v>8316</v>
      </c>
      <c r="S2786" s="15">
        <f t="shared" si="177"/>
        <v>41920.787534722222</v>
      </c>
      <c r="T2786" s="15">
        <f t="shared" si="178"/>
        <v>41941.787534722222</v>
      </c>
      <c r="U2786">
        <f>YEAR(Tabla2[[#This Row],[Date created conversion]])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9"/>
        <v>105</v>
      </c>
      <c r="P2787" s="9">
        <f t="shared" si="176"/>
        <v>36.86</v>
      </c>
      <c r="Q2787" s="11" t="s">
        <v>8315</v>
      </c>
      <c r="R2787" t="s">
        <v>8316</v>
      </c>
      <c r="S2787" s="15">
        <f t="shared" si="177"/>
        <v>42558.189432870371</v>
      </c>
      <c r="T2787" s="15">
        <f t="shared" si="178"/>
        <v>42587.875</v>
      </c>
      <c r="U2787">
        <f>YEAR(Tabla2[[#This Row],[Date created conversion]])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9"/>
        <v>118</v>
      </c>
      <c r="P2788" s="9">
        <f t="shared" si="176"/>
        <v>39.81</v>
      </c>
      <c r="Q2788" s="11" t="s">
        <v>8315</v>
      </c>
      <c r="R2788" t="s">
        <v>8316</v>
      </c>
      <c r="S2788" s="15">
        <f t="shared" si="177"/>
        <v>41815.569212962961</v>
      </c>
      <c r="T2788" s="15">
        <f t="shared" si="178"/>
        <v>41829.569212962961</v>
      </c>
      <c r="U2788">
        <f>YEAR(Tabla2[[#This Row],[Date created conversion]])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9"/>
        <v>120</v>
      </c>
      <c r="P2789" s="9">
        <f t="shared" si="176"/>
        <v>31.5</v>
      </c>
      <c r="Q2789" s="11" t="s">
        <v>8315</v>
      </c>
      <c r="R2789" t="s">
        <v>8316</v>
      </c>
      <c r="S2789" s="15">
        <f t="shared" si="177"/>
        <v>41808.198518518519</v>
      </c>
      <c r="T2789" s="15">
        <f t="shared" si="178"/>
        <v>41838.198518518519</v>
      </c>
      <c r="U2789">
        <f>YEAR(Tabla2[[#This Row],[Date created conversion]])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9"/>
        <v>103</v>
      </c>
      <c r="P2790" s="9">
        <f t="shared" si="176"/>
        <v>102.5</v>
      </c>
      <c r="Q2790" s="11" t="s">
        <v>8315</v>
      </c>
      <c r="R2790" t="s">
        <v>8316</v>
      </c>
      <c r="S2790" s="15">
        <f t="shared" si="177"/>
        <v>42550.701886574068</v>
      </c>
      <c r="T2790" s="15">
        <f t="shared" si="178"/>
        <v>42580.701886574068</v>
      </c>
      <c r="U2790">
        <f>YEAR(Tabla2[[#This Row],[Date created conversion]])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9"/>
        <v>101</v>
      </c>
      <c r="P2791" s="9">
        <f t="shared" si="176"/>
        <v>126.46</v>
      </c>
      <c r="Q2791" s="11" t="s">
        <v>8315</v>
      </c>
      <c r="R2791" t="s">
        <v>8316</v>
      </c>
      <c r="S2791" s="15">
        <f t="shared" si="177"/>
        <v>42056.013124999998</v>
      </c>
      <c r="T2791" s="15">
        <f t="shared" si="178"/>
        <v>42075.166666666672</v>
      </c>
      <c r="U2791">
        <f>YEAR(Tabla2[[#This Row],[Date created conversion]])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9"/>
        <v>105</v>
      </c>
      <c r="P2792" s="9">
        <f t="shared" si="176"/>
        <v>47.88</v>
      </c>
      <c r="Q2792" s="11" t="s">
        <v>8315</v>
      </c>
      <c r="R2792" t="s">
        <v>8316</v>
      </c>
      <c r="S2792" s="15">
        <f t="shared" si="177"/>
        <v>42016.938692129625</v>
      </c>
      <c r="T2792" s="15">
        <f t="shared" si="178"/>
        <v>42046.938692129625</v>
      </c>
      <c r="U2792">
        <f>YEAR(Tabla2[[#This Row],[Date created conversion]])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9"/>
        <v>103</v>
      </c>
      <c r="P2793" s="9">
        <f t="shared" si="176"/>
        <v>73.209999999999994</v>
      </c>
      <c r="Q2793" s="11" t="s">
        <v>8315</v>
      </c>
      <c r="R2793" t="s">
        <v>8316</v>
      </c>
      <c r="S2793" s="15">
        <f t="shared" si="177"/>
        <v>42591.899988425925</v>
      </c>
      <c r="T2793" s="15">
        <f t="shared" si="178"/>
        <v>42622.166666666672</v>
      </c>
      <c r="U2793">
        <f>YEAR(Tabla2[[#This Row],[Date created conversion]])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9"/>
        <v>108</v>
      </c>
      <c r="P2794" s="9">
        <f t="shared" si="176"/>
        <v>89.67</v>
      </c>
      <c r="Q2794" s="11" t="s">
        <v>8315</v>
      </c>
      <c r="R2794" t="s">
        <v>8316</v>
      </c>
      <c r="S2794" s="15">
        <f t="shared" si="177"/>
        <v>42183.231006944443</v>
      </c>
      <c r="T2794" s="15">
        <f t="shared" si="178"/>
        <v>42228.231006944443</v>
      </c>
      <c r="U2794">
        <f>YEAR(Tabla2[[#This Row],[Date created conversion]])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9"/>
        <v>111</v>
      </c>
      <c r="P2795" s="9">
        <f t="shared" si="176"/>
        <v>151.46</v>
      </c>
      <c r="Q2795" s="11" t="s">
        <v>8315</v>
      </c>
      <c r="R2795" t="s">
        <v>8316</v>
      </c>
      <c r="S2795" s="15">
        <f t="shared" si="177"/>
        <v>42176.419039351851</v>
      </c>
      <c r="T2795" s="15">
        <f t="shared" si="178"/>
        <v>42206.419039351851</v>
      </c>
      <c r="U2795">
        <f>YEAR(Tabla2[[#This Row],[Date created conversion]])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9"/>
        <v>150</v>
      </c>
      <c r="P2796" s="9">
        <f t="shared" si="176"/>
        <v>25</v>
      </c>
      <c r="Q2796" s="11" t="s">
        <v>8315</v>
      </c>
      <c r="R2796" t="s">
        <v>8316</v>
      </c>
      <c r="S2796" s="15">
        <f t="shared" si="177"/>
        <v>42416.691655092596</v>
      </c>
      <c r="T2796" s="15">
        <f t="shared" si="178"/>
        <v>42432.791666666672</v>
      </c>
      <c r="U2796">
        <f>YEAR(Tabla2[[#This Row],[Date created conversion]])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9"/>
        <v>104</v>
      </c>
      <c r="P2797" s="9">
        <f t="shared" si="176"/>
        <v>36.5</v>
      </c>
      <c r="Q2797" s="11" t="s">
        <v>8315</v>
      </c>
      <c r="R2797" t="s">
        <v>8316</v>
      </c>
      <c r="S2797" s="15">
        <f t="shared" si="177"/>
        <v>41780.525937500002</v>
      </c>
      <c r="T2797" s="15">
        <f t="shared" si="178"/>
        <v>41796.958333333336</v>
      </c>
      <c r="U2797">
        <f>YEAR(Tabla2[[#This Row],[Date created conversion]])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9"/>
        <v>116</v>
      </c>
      <c r="P2798" s="9">
        <f t="shared" si="176"/>
        <v>44</v>
      </c>
      <c r="Q2798" s="11" t="s">
        <v>8315</v>
      </c>
      <c r="R2798" t="s">
        <v>8316</v>
      </c>
      <c r="S2798" s="15">
        <f t="shared" si="177"/>
        <v>41795.528101851851</v>
      </c>
      <c r="T2798" s="15">
        <f t="shared" si="178"/>
        <v>41825.528101851851</v>
      </c>
      <c r="U2798">
        <f>YEAR(Tabla2[[#This Row],[Date created conversion]])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9"/>
        <v>103</v>
      </c>
      <c r="P2799" s="9">
        <f t="shared" si="176"/>
        <v>87.36</v>
      </c>
      <c r="Q2799" s="11" t="s">
        <v>8315</v>
      </c>
      <c r="R2799" t="s">
        <v>8316</v>
      </c>
      <c r="S2799" s="15">
        <f t="shared" si="177"/>
        <v>41798.94027777778</v>
      </c>
      <c r="T2799" s="15">
        <f t="shared" si="178"/>
        <v>41828.94027777778</v>
      </c>
      <c r="U2799">
        <f>YEAR(Tabla2[[#This Row],[Date created conversion]])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9"/>
        <v>101</v>
      </c>
      <c r="P2800" s="9">
        <f t="shared" si="176"/>
        <v>36.47</v>
      </c>
      <c r="Q2800" s="11" t="s">
        <v>8315</v>
      </c>
      <c r="R2800" t="s">
        <v>8316</v>
      </c>
      <c r="S2800" s="15">
        <f t="shared" si="177"/>
        <v>42201.675011574072</v>
      </c>
      <c r="T2800" s="15">
        <f t="shared" si="178"/>
        <v>42216.666666666672</v>
      </c>
      <c r="U2800">
        <f>YEAR(Tabla2[[#This Row],[Date created conversion]])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9"/>
        <v>117</v>
      </c>
      <c r="P2801" s="9">
        <f t="shared" si="176"/>
        <v>44.86</v>
      </c>
      <c r="Q2801" s="11" t="s">
        <v>8315</v>
      </c>
      <c r="R2801" t="s">
        <v>8316</v>
      </c>
      <c r="S2801" s="15">
        <f t="shared" si="177"/>
        <v>42507.264699074076</v>
      </c>
      <c r="T2801" s="15">
        <f t="shared" si="178"/>
        <v>42538.666666666672</v>
      </c>
      <c r="U2801">
        <f>YEAR(Tabla2[[#This Row],[Date created conversion]])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9"/>
        <v>133</v>
      </c>
      <c r="P2802" s="9">
        <f t="shared" si="176"/>
        <v>42.9</v>
      </c>
      <c r="Q2802" s="11" t="s">
        <v>8315</v>
      </c>
      <c r="R2802" t="s">
        <v>8316</v>
      </c>
      <c r="S2802" s="15">
        <f t="shared" si="177"/>
        <v>41948.552847222221</v>
      </c>
      <c r="T2802" s="15">
        <f t="shared" si="178"/>
        <v>42008.552847222221</v>
      </c>
      <c r="U2802">
        <f>YEAR(Tabla2[[#This Row],[Date created conversion]])</f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9"/>
        <v>133</v>
      </c>
      <c r="P2803" s="9">
        <f t="shared" si="176"/>
        <v>51.23</v>
      </c>
      <c r="Q2803" s="11" t="s">
        <v>8315</v>
      </c>
      <c r="R2803" t="s">
        <v>8316</v>
      </c>
      <c r="S2803" s="15">
        <f t="shared" si="177"/>
        <v>41900.243159722224</v>
      </c>
      <c r="T2803" s="15">
        <f t="shared" si="178"/>
        <v>41922.458333333336</v>
      </c>
      <c r="U2803">
        <f>YEAR(Tabla2[[#This Row],[Date created conversion]])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9"/>
        <v>102</v>
      </c>
      <c r="P2804" s="9">
        <f t="shared" si="176"/>
        <v>33.94</v>
      </c>
      <c r="Q2804" s="11" t="s">
        <v>8315</v>
      </c>
      <c r="R2804" t="s">
        <v>8316</v>
      </c>
      <c r="S2804" s="15">
        <f t="shared" si="177"/>
        <v>42192.64707175926</v>
      </c>
      <c r="T2804" s="15">
        <f t="shared" si="178"/>
        <v>42222.64707175926</v>
      </c>
      <c r="U2804">
        <f>YEAR(Tabla2[[#This Row],[Date created conversion]])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9"/>
        <v>128</v>
      </c>
      <c r="P2805" s="9">
        <f t="shared" si="176"/>
        <v>90.74</v>
      </c>
      <c r="Q2805" s="11" t="s">
        <v>8315</v>
      </c>
      <c r="R2805" t="s">
        <v>8316</v>
      </c>
      <c r="S2805" s="15">
        <f t="shared" si="177"/>
        <v>42158.065694444449</v>
      </c>
      <c r="T2805" s="15">
        <f t="shared" si="178"/>
        <v>42201</v>
      </c>
      <c r="U2805">
        <f>YEAR(Tabla2[[#This Row],[Date created conversion]])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9"/>
        <v>115</v>
      </c>
      <c r="P2806" s="9">
        <f t="shared" si="176"/>
        <v>50</v>
      </c>
      <c r="Q2806" s="11" t="s">
        <v>8315</v>
      </c>
      <c r="R2806" t="s">
        <v>8316</v>
      </c>
      <c r="S2806" s="15">
        <f t="shared" si="177"/>
        <v>41881.453587962962</v>
      </c>
      <c r="T2806" s="15">
        <f t="shared" si="178"/>
        <v>41911.453587962962</v>
      </c>
      <c r="U2806">
        <f>YEAR(Tabla2[[#This Row],[Date created conversion]])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9"/>
        <v>110</v>
      </c>
      <c r="P2807" s="9">
        <f t="shared" si="176"/>
        <v>24.44</v>
      </c>
      <c r="Q2807" s="11" t="s">
        <v>8315</v>
      </c>
      <c r="R2807" t="s">
        <v>8316</v>
      </c>
      <c r="S2807" s="15">
        <f t="shared" si="177"/>
        <v>42213.505474537036</v>
      </c>
      <c r="T2807" s="15">
        <f t="shared" si="178"/>
        <v>42238.505474537036</v>
      </c>
      <c r="U2807">
        <f>YEAR(Tabla2[[#This Row],[Date created conversion]])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9"/>
        <v>112</v>
      </c>
      <c r="P2808" s="9">
        <f t="shared" si="176"/>
        <v>44.25</v>
      </c>
      <c r="Q2808" s="11" t="s">
        <v>8315</v>
      </c>
      <c r="R2808" t="s">
        <v>8316</v>
      </c>
      <c r="S2808" s="15">
        <f t="shared" si="177"/>
        <v>42185.267245370371</v>
      </c>
      <c r="T2808" s="15">
        <f t="shared" si="178"/>
        <v>42221.458333333328</v>
      </c>
      <c r="U2808">
        <f>YEAR(Tabla2[[#This Row],[Date created conversion]])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9"/>
        <v>126</v>
      </c>
      <c r="P2809" s="9">
        <f t="shared" si="176"/>
        <v>67.739999999999995</v>
      </c>
      <c r="Q2809" s="11" t="s">
        <v>8315</v>
      </c>
      <c r="R2809" t="s">
        <v>8316</v>
      </c>
      <c r="S2809" s="15">
        <f t="shared" si="177"/>
        <v>42154.873124999998</v>
      </c>
      <c r="T2809" s="15">
        <f t="shared" si="178"/>
        <v>42184.873124999998</v>
      </c>
      <c r="U2809">
        <f>YEAR(Tabla2[[#This Row],[Date created conversion]])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9"/>
        <v>100</v>
      </c>
      <c r="P2810" s="9">
        <f t="shared" si="176"/>
        <v>65.38</v>
      </c>
      <c r="Q2810" s="11" t="s">
        <v>8315</v>
      </c>
      <c r="R2810" t="s">
        <v>8316</v>
      </c>
      <c r="S2810" s="15">
        <f t="shared" si="177"/>
        <v>42208.84646990741</v>
      </c>
      <c r="T2810" s="15">
        <f t="shared" si="178"/>
        <v>42238.84646990741</v>
      </c>
      <c r="U2810">
        <f>YEAR(Tabla2[[#This Row],[Date created conversion]])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9"/>
        <v>102</v>
      </c>
      <c r="P2811" s="9">
        <f t="shared" si="176"/>
        <v>121.9</v>
      </c>
      <c r="Q2811" s="11" t="s">
        <v>8315</v>
      </c>
      <c r="R2811" t="s">
        <v>8316</v>
      </c>
      <c r="S2811" s="15">
        <f t="shared" si="177"/>
        <v>42451.496817129635</v>
      </c>
      <c r="T2811" s="15">
        <f t="shared" si="178"/>
        <v>42459.610416666663</v>
      </c>
      <c r="U2811">
        <f>YEAR(Tabla2[[#This Row],[Date created conversion]])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9"/>
        <v>108</v>
      </c>
      <c r="P2812" s="9">
        <f t="shared" si="176"/>
        <v>47.46</v>
      </c>
      <c r="Q2812" s="11" t="s">
        <v>8315</v>
      </c>
      <c r="R2812" t="s">
        <v>8316</v>
      </c>
      <c r="S2812" s="15">
        <f t="shared" si="177"/>
        <v>41759.13962962963</v>
      </c>
      <c r="T2812" s="15">
        <f t="shared" si="178"/>
        <v>41791.165972222225</v>
      </c>
      <c r="U2812">
        <f>YEAR(Tabla2[[#This Row],[Date created conversion]])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9"/>
        <v>100</v>
      </c>
      <c r="P2813" s="9">
        <f t="shared" si="176"/>
        <v>92.84</v>
      </c>
      <c r="Q2813" s="11" t="s">
        <v>8315</v>
      </c>
      <c r="R2813" t="s">
        <v>8316</v>
      </c>
      <c r="S2813" s="15">
        <f t="shared" si="177"/>
        <v>42028.496562500004</v>
      </c>
      <c r="T2813" s="15">
        <f t="shared" si="178"/>
        <v>42058.496562500004</v>
      </c>
      <c r="U2813">
        <f>YEAR(Tabla2[[#This Row],[Date created conversion]])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9"/>
        <v>113</v>
      </c>
      <c r="P2814" s="9">
        <f t="shared" si="176"/>
        <v>68.25</v>
      </c>
      <c r="Q2814" s="11" t="s">
        <v>8315</v>
      </c>
      <c r="R2814" t="s">
        <v>8316</v>
      </c>
      <c r="S2814" s="15">
        <f t="shared" si="177"/>
        <v>42054.74418981481</v>
      </c>
      <c r="T2814" s="15">
        <f t="shared" si="178"/>
        <v>42100.166666666672</v>
      </c>
      <c r="U2814">
        <f>YEAR(Tabla2[[#This Row],[Date created conversion]])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9"/>
        <v>128</v>
      </c>
      <c r="P2815" s="9">
        <f t="shared" si="176"/>
        <v>37.21</v>
      </c>
      <c r="Q2815" s="11" t="s">
        <v>8315</v>
      </c>
      <c r="R2815" t="s">
        <v>8316</v>
      </c>
      <c r="S2815" s="15">
        <f t="shared" si="177"/>
        <v>42693.742604166662</v>
      </c>
      <c r="T2815" s="15">
        <f t="shared" si="178"/>
        <v>42718.742604166662</v>
      </c>
      <c r="U2815">
        <f>YEAR(Tabla2[[#This Row],[Date created conversion]])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9"/>
        <v>108</v>
      </c>
      <c r="P2816" s="9">
        <f t="shared" si="176"/>
        <v>25.25</v>
      </c>
      <c r="Q2816" s="11" t="s">
        <v>8315</v>
      </c>
      <c r="R2816" t="s">
        <v>8316</v>
      </c>
      <c r="S2816" s="15">
        <f t="shared" si="177"/>
        <v>42103.399479166663</v>
      </c>
      <c r="T2816" s="15">
        <f t="shared" si="178"/>
        <v>42133.399479166663</v>
      </c>
      <c r="U2816">
        <f>YEAR(Tabla2[[#This Row],[Date created conversion]])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9"/>
        <v>242</v>
      </c>
      <c r="P2817" s="9">
        <f t="shared" si="176"/>
        <v>43.21</v>
      </c>
      <c r="Q2817" s="11" t="s">
        <v>8315</v>
      </c>
      <c r="R2817" t="s">
        <v>8316</v>
      </c>
      <c r="S2817" s="15">
        <f t="shared" si="177"/>
        <v>42559.776724537034</v>
      </c>
      <c r="T2817" s="15">
        <f t="shared" si="178"/>
        <v>42589.776724537034</v>
      </c>
      <c r="U2817">
        <f>YEAR(Tabla2[[#This Row],[Date created conversion]])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9"/>
        <v>142</v>
      </c>
      <c r="P2818" s="9">
        <f t="shared" si="176"/>
        <v>25.13</v>
      </c>
      <c r="Q2818" s="11" t="s">
        <v>8315</v>
      </c>
      <c r="R2818" t="s">
        <v>8316</v>
      </c>
      <c r="S2818" s="15">
        <f t="shared" si="177"/>
        <v>42188.467499999999</v>
      </c>
      <c r="T2818" s="15">
        <f t="shared" si="178"/>
        <v>42218.666666666672</v>
      </c>
      <c r="U2818">
        <f>YEAR(Tabla2[[#This Row],[Date created conversion]])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 s="9">
        <f t="shared" ref="P2819:P2882" si="180">IFERROR(ROUND(E2819/L2819,2),0)</f>
        <v>23.64</v>
      </c>
      <c r="Q2819" s="11" t="s">
        <v>8315</v>
      </c>
      <c r="R2819" t="s">
        <v>8316</v>
      </c>
      <c r="S2819" s="15">
        <f t="shared" ref="S2819:S2882" si="181">(((J2819/60)/60)/24)+DATE(1970,1,1)</f>
        <v>42023.634976851856</v>
      </c>
      <c r="T2819" s="15">
        <f t="shared" ref="T2819:T2882" si="182">(((I2819/60)/60)/24)+DATE(1970,1,1)</f>
        <v>42063.634976851856</v>
      </c>
      <c r="U2819">
        <f>YEAR(Tabla2[[#This Row],[Date created conversion]])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 s="9">
        <f t="shared" si="180"/>
        <v>103.95</v>
      </c>
      <c r="Q2820" s="11" t="s">
        <v>8315</v>
      </c>
      <c r="R2820" t="s">
        <v>8316</v>
      </c>
      <c r="S2820" s="15">
        <f t="shared" si="181"/>
        <v>42250.598217592589</v>
      </c>
      <c r="T2820" s="15">
        <f t="shared" si="182"/>
        <v>42270.598217592589</v>
      </c>
      <c r="U2820">
        <f>YEAR(Tabla2[[#This Row],[Date created conversion]])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 s="9">
        <f t="shared" si="180"/>
        <v>50.38</v>
      </c>
      <c r="Q2821" s="11" t="s">
        <v>8315</v>
      </c>
      <c r="R2821" t="s">
        <v>8316</v>
      </c>
      <c r="S2821" s="15">
        <f t="shared" si="181"/>
        <v>42139.525567129633</v>
      </c>
      <c r="T2821" s="15">
        <f t="shared" si="182"/>
        <v>42169.525567129633</v>
      </c>
      <c r="U2821">
        <f>YEAR(Tabla2[[#This Row],[Date created conversion]])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 s="9">
        <f t="shared" si="180"/>
        <v>13.6</v>
      </c>
      <c r="Q2822" s="11" t="s">
        <v>8315</v>
      </c>
      <c r="R2822" t="s">
        <v>8316</v>
      </c>
      <c r="S2822" s="15">
        <f t="shared" si="181"/>
        <v>42401.610983796301</v>
      </c>
      <c r="T2822" s="15">
        <f t="shared" si="182"/>
        <v>42426</v>
      </c>
      <c r="U2822">
        <f>YEAR(Tabla2[[#This Row],[Date created conversion]])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 s="9">
        <f t="shared" si="180"/>
        <v>28.57</v>
      </c>
      <c r="Q2823" s="11" t="s">
        <v>8315</v>
      </c>
      <c r="R2823" t="s">
        <v>8316</v>
      </c>
      <c r="S2823" s="15">
        <f t="shared" si="181"/>
        <v>41875.922858796301</v>
      </c>
      <c r="T2823" s="15">
        <f t="shared" si="182"/>
        <v>41905.922858796301</v>
      </c>
      <c r="U2823">
        <f>YEAR(Tabla2[[#This Row],[Date created conversion]])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 s="9">
        <f t="shared" si="180"/>
        <v>63.83</v>
      </c>
      <c r="Q2824" s="11" t="s">
        <v>8315</v>
      </c>
      <c r="R2824" t="s">
        <v>8316</v>
      </c>
      <c r="S2824" s="15">
        <f t="shared" si="181"/>
        <v>42060.683935185181</v>
      </c>
      <c r="T2824" s="15">
        <f t="shared" si="182"/>
        <v>42090.642268518524</v>
      </c>
      <c r="U2824">
        <f>YEAR(Tabla2[[#This Row],[Date created conversion]])</f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 s="9">
        <f t="shared" si="180"/>
        <v>8.86</v>
      </c>
      <c r="Q2825" s="11" t="s">
        <v>8315</v>
      </c>
      <c r="R2825" t="s">
        <v>8316</v>
      </c>
      <c r="S2825" s="15">
        <f t="shared" si="181"/>
        <v>42067.011643518519</v>
      </c>
      <c r="T2825" s="15">
        <f t="shared" si="182"/>
        <v>42094.957638888889</v>
      </c>
      <c r="U2825">
        <f>YEAR(Tabla2[[#This Row],[Date created conversion]])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 s="9">
        <f t="shared" si="180"/>
        <v>50.67</v>
      </c>
      <c r="Q2826" s="11" t="s">
        <v>8315</v>
      </c>
      <c r="R2826" t="s">
        <v>8316</v>
      </c>
      <c r="S2826" s="15">
        <f t="shared" si="181"/>
        <v>42136.270787037036</v>
      </c>
      <c r="T2826" s="15">
        <f t="shared" si="182"/>
        <v>42168.071527777778</v>
      </c>
      <c r="U2826">
        <f>YEAR(Tabla2[[#This Row],[Date created conversion]])</f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 s="9">
        <f t="shared" si="180"/>
        <v>60.78</v>
      </c>
      <c r="Q2827" s="11" t="s">
        <v>8315</v>
      </c>
      <c r="R2827" t="s">
        <v>8316</v>
      </c>
      <c r="S2827" s="15">
        <f t="shared" si="181"/>
        <v>42312.792662037042</v>
      </c>
      <c r="T2827" s="15">
        <f t="shared" si="182"/>
        <v>42342.792662037042</v>
      </c>
      <c r="U2827">
        <f>YEAR(Tabla2[[#This Row],[Date created conversion]])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 s="9">
        <f t="shared" si="180"/>
        <v>113.42</v>
      </c>
      <c r="Q2828" s="11" t="s">
        <v>8315</v>
      </c>
      <c r="R2828" t="s">
        <v>8316</v>
      </c>
      <c r="S2828" s="15">
        <f t="shared" si="181"/>
        <v>42171.034861111111</v>
      </c>
      <c r="T2828" s="15">
        <f t="shared" si="182"/>
        <v>42195.291666666672</v>
      </c>
      <c r="U2828">
        <f>YEAR(Tabla2[[#This Row],[Date created conversion]])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 s="9">
        <f t="shared" si="180"/>
        <v>104.57</v>
      </c>
      <c r="Q2829" s="11" t="s">
        <v>8315</v>
      </c>
      <c r="R2829" t="s">
        <v>8316</v>
      </c>
      <c r="S2829" s="15">
        <f t="shared" si="181"/>
        <v>42494.683634259258</v>
      </c>
      <c r="T2829" s="15">
        <f t="shared" si="182"/>
        <v>42524.6875</v>
      </c>
      <c r="U2829">
        <f>YEAR(Tabla2[[#This Row],[Date created conversion]])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 s="9">
        <f t="shared" si="180"/>
        <v>98.31</v>
      </c>
      <c r="Q2830" s="11" t="s">
        <v>8315</v>
      </c>
      <c r="R2830" t="s">
        <v>8316</v>
      </c>
      <c r="S2830" s="15">
        <f t="shared" si="181"/>
        <v>42254.264687499999</v>
      </c>
      <c r="T2830" s="15">
        <f t="shared" si="182"/>
        <v>42279.958333333328</v>
      </c>
      <c r="U2830">
        <f>YEAR(Tabla2[[#This Row],[Date created conversion]])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 s="9">
        <f t="shared" si="180"/>
        <v>35.04</v>
      </c>
      <c r="Q2831" s="11" t="s">
        <v>8315</v>
      </c>
      <c r="R2831" t="s">
        <v>8316</v>
      </c>
      <c r="S2831" s="15">
        <f t="shared" si="181"/>
        <v>42495.434236111112</v>
      </c>
      <c r="T2831" s="15">
        <f t="shared" si="182"/>
        <v>42523.434236111112</v>
      </c>
      <c r="U2831">
        <f>YEAR(Tabla2[[#This Row],[Date created conversion]])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 s="9">
        <f t="shared" si="180"/>
        <v>272.73</v>
      </c>
      <c r="Q2832" s="11" t="s">
        <v>8315</v>
      </c>
      <c r="R2832" t="s">
        <v>8316</v>
      </c>
      <c r="S2832" s="15">
        <f t="shared" si="181"/>
        <v>41758.839675925927</v>
      </c>
      <c r="T2832" s="15">
        <f t="shared" si="182"/>
        <v>41771.165972222225</v>
      </c>
      <c r="U2832">
        <f>YEAR(Tabla2[[#This Row],[Date created conversion]])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 s="9">
        <f t="shared" si="180"/>
        <v>63.85</v>
      </c>
      <c r="Q2833" s="11" t="s">
        <v>8315</v>
      </c>
      <c r="R2833" t="s">
        <v>8316</v>
      </c>
      <c r="S2833" s="15">
        <f t="shared" si="181"/>
        <v>42171.824884259258</v>
      </c>
      <c r="T2833" s="15">
        <f t="shared" si="182"/>
        <v>42201.824884259258</v>
      </c>
      <c r="U2833">
        <f>YEAR(Tabla2[[#This Row],[Date created conversion]])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 s="9">
        <f t="shared" si="180"/>
        <v>30.19</v>
      </c>
      <c r="Q2834" s="11" t="s">
        <v>8315</v>
      </c>
      <c r="R2834" t="s">
        <v>8316</v>
      </c>
      <c r="S2834" s="15">
        <f t="shared" si="181"/>
        <v>41938.709421296298</v>
      </c>
      <c r="T2834" s="15">
        <f t="shared" si="182"/>
        <v>41966.916666666672</v>
      </c>
      <c r="U2834">
        <f>YEAR(Tabla2[[#This Row],[Date created conversion]])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 s="9">
        <f t="shared" si="180"/>
        <v>83.51</v>
      </c>
      <c r="Q2835" s="11" t="s">
        <v>8315</v>
      </c>
      <c r="R2835" t="s">
        <v>8316</v>
      </c>
      <c r="S2835" s="15">
        <f t="shared" si="181"/>
        <v>42268.127696759257</v>
      </c>
      <c r="T2835" s="15">
        <f t="shared" si="182"/>
        <v>42288.083333333328</v>
      </c>
      <c r="U2835">
        <f>YEAR(Tabla2[[#This Row],[Date created conversion]])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 s="9">
        <f t="shared" si="180"/>
        <v>64.760000000000005</v>
      </c>
      <c r="Q2836" s="11" t="s">
        <v>8315</v>
      </c>
      <c r="R2836" t="s">
        <v>8316</v>
      </c>
      <c r="S2836" s="15">
        <f t="shared" si="181"/>
        <v>42019.959837962961</v>
      </c>
      <c r="T2836" s="15">
        <f t="shared" si="182"/>
        <v>42034.959837962961</v>
      </c>
      <c r="U2836">
        <f>YEAR(Tabla2[[#This Row],[Date created conversion]])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 s="9">
        <f t="shared" si="180"/>
        <v>20.12</v>
      </c>
      <c r="Q2837" s="11" t="s">
        <v>8315</v>
      </c>
      <c r="R2837" t="s">
        <v>8316</v>
      </c>
      <c r="S2837" s="15">
        <f t="shared" si="181"/>
        <v>42313.703900462962</v>
      </c>
      <c r="T2837" s="15">
        <f t="shared" si="182"/>
        <v>42343</v>
      </c>
      <c r="U2837">
        <f>YEAR(Tabla2[[#This Row],[Date created conversion]])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 s="9">
        <f t="shared" si="180"/>
        <v>44.09</v>
      </c>
      <c r="Q2838" s="11" t="s">
        <v>8315</v>
      </c>
      <c r="R2838" t="s">
        <v>8316</v>
      </c>
      <c r="S2838" s="15">
        <f t="shared" si="181"/>
        <v>42746.261782407411</v>
      </c>
      <c r="T2838" s="15">
        <f t="shared" si="182"/>
        <v>42784.207638888889</v>
      </c>
      <c r="U2838">
        <f>YEAR(Tabla2[[#This Row],[Date created conversion]])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 s="9">
        <f t="shared" si="180"/>
        <v>40.479999999999997</v>
      </c>
      <c r="Q2839" s="11" t="s">
        <v>8315</v>
      </c>
      <c r="R2839" t="s">
        <v>8316</v>
      </c>
      <c r="S2839" s="15">
        <f t="shared" si="181"/>
        <v>42307.908379629633</v>
      </c>
      <c r="T2839" s="15">
        <f t="shared" si="182"/>
        <v>42347.950046296297</v>
      </c>
      <c r="U2839">
        <f>YEAR(Tabla2[[#This Row],[Date created conversion]])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 s="9">
        <f t="shared" si="180"/>
        <v>44.54</v>
      </c>
      <c r="Q2840" s="11" t="s">
        <v>8315</v>
      </c>
      <c r="R2840" t="s">
        <v>8316</v>
      </c>
      <c r="S2840" s="15">
        <f t="shared" si="181"/>
        <v>41842.607592592591</v>
      </c>
      <c r="T2840" s="15">
        <f t="shared" si="182"/>
        <v>41864.916666666664</v>
      </c>
      <c r="U2840">
        <f>YEAR(Tabla2[[#This Row],[Date created conversion]])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 s="9">
        <f t="shared" si="180"/>
        <v>125.81</v>
      </c>
      <c r="Q2841" s="11" t="s">
        <v>8315</v>
      </c>
      <c r="R2841" t="s">
        <v>8316</v>
      </c>
      <c r="S2841" s="15">
        <f t="shared" si="181"/>
        <v>41853.240208333329</v>
      </c>
      <c r="T2841" s="15">
        <f t="shared" si="182"/>
        <v>41876.207638888889</v>
      </c>
      <c r="U2841">
        <f>YEAR(Tabla2[[#This Row],[Date created conversion]])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 s="9">
        <f t="shared" si="180"/>
        <v>19.7</v>
      </c>
      <c r="Q2842" s="11" t="s">
        <v>8315</v>
      </c>
      <c r="R2842" t="s">
        <v>8316</v>
      </c>
      <c r="S2842" s="15">
        <f t="shared" si="181"/>
        <v>42060.035636574074</v>
      </c>
      <c r="T2842" s="15">
        <f t="shared" si="182"/>
        <v>42081.708333333328</v>
      </c>
      <c r="U2842">
        <f>YEAR(Tabla2[[#This Row],[Date created conversion]])</f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9">
        <f t="shared" si="180"/>
        <v>10</v>
      </c>
      <c r="Q2843" s="11" t="s">
        <v>8315</v>
      </c>
      <c r="R2843" t="s">
        <v>8316</v>
      </c>
      <c r="S2843" s="15">
        <f t="shared" si="181"/>
        <v>42291.739548611105</v>
      </c>
      <c r="T2843" s="15">
        <f t="shared" si="182"/>
        <v>42351.781215277777</v>
      </c>
      <c r="U2843">
        <f>YEAR(Tabla2[[#This Row],[Date created conversion]])</f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9">
        <f t="shared" si="180"/>
        <v>0</v>
      </c>
      <c r="Q2844" s="11" t="s">
        <v>8315</v>
      </c>
      <c r="R2844" t="s">
        <v>8316</v>
      </c>
      <c r="S2844" s="15">
        <f t="shared" si="181"/>
        <v>41784.952488425923</v>
      </c>
      <c r="T2844" s="15">
        <f t="shared" si="182"/>
        <v>41811.458333333336</v>
      </c>
      <c r="U2844">
        <f>YEAR(Tabla2[[#This Row],[Date created conversion]])</f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9">
        <f t="shared" si="180"/>
        <v>0</v>
      </c>
      <c r="Q2845" s="11" t="s">
        <v>8315</v>
      </c>
      <c r="R2845" t="s">
        <v>8316</v>
      </c>
      <c r="S2845" s="15">
        <f t="shared" si="181"/>
        <v>42492.737847222219</v>
      </c>
      <c r="T2845" s="15">
        <f t="shared" si="182"/>
        <v>42534.166666666672</v>
      </c>
      <c r="U2845">
        <f>YEAR(Tabla2[[#This Row],[Date created conversion]])</f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9">
        <f t="shared" si="180"/>
        <v>30</v>
      </c>
      <c r="Q2846" s="11" t="s">
        <v>8315</v>
      </c>
      <c r="R2846" t="s">
        <v>8316</v>
      </c>
      <c r="S2846" s="15">
        <f t="shared" si="181"/>
        <v>42709.546064814815</v>
      </c>
      <c r="T2846" s="15">
        <f t="shared" si="182"/>
        <v>42739.546064814815</v>
      </c>
      <c r="U2846">
        <f>YEAR(Tabla2[[#This Row],[Date created conversion]])</f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183">IFERROR(ROUND(E2847/D2847*100,0),0)</f>
        <v>32</v>
      </c>
      <c r="P2847" s="9">
        <f t="shared" si="180"/>
        <v>60.67</v>
      </c>
      <c r="Q2847" s="11" t="s">
        <v>8315</v>
      </c>
      <c r="R2847" t="s">
        <v>8316</v>
      </c>
      <c r="S2847" s="15">
        <f t="shared" si="181"/>
        <v>42103.016585648147</v>
      </c>
      <c r="T2847" s="15">
        <f t="shared" si="182"/>
        <v>42163.016585648147</v>
      </c>
      <c r="U2847">
        <f>YEAR(Tabla2[[#This Row],[Date created conversion]])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3"/>
        <v>0</v>
      </c>
      <c r="P2848" s="9">
        <f t="shared" si="180"/>
        <v>0</v>
      </c>
      <c r="Q2848" s="11" t="s">
        <v>8315</v>
      </c>
      <c r="R2848" t="s">
        <v>8316</v>
      </c>
      <c r="S2848" s="15">
        <f t="shared" si="181"/>
        <v>42108.692060185189</v>
      </c>
      <c r="T2848" s="15">
        <f t="shared" si="182"/>
        <v>42153.692060185189</v>
      </c>
      <c r="U2848">
        <f>YEAR(Tabla2[[#This Row],[Date created conversion]])</f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3"/>
        <v>0</v>
      </c>
      <c r="P2849" s="9">
        <f t="shared" si="180"/>
        <v>0</v>
      </c>
      <c r="Q2849" s="11" t="s">
        <v>8315</v>
      </c>
      <c r="R2849" t="s">
        <v>8316</v>
      </c>
      <c r="S2849" s="15">
        <f t="shared" si="181"/>
        <v>42453.806307870371</v>
      </c>
      <c r="T2849" s="15">
        <f t="shared" si="182"/>
        <v>42513.806307870371</v>
      </c>
      <c r="U2849">
        <f>YEAR(Tabla2[[#This Row],[Date created conversion]])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3"/>
        <v>0</v>
      </c>
      <c r="P2850" s="9">
        <f t="shared" si="180"/>
        <v>23.33</v>
      </c>
      <c r="Q2850" s="11" t="s">
        <v>8315</v>
      </c>
      <c r="R2850" t="s">
        <v>8316</v>
      </c>
      <c r="S2850" s="15">
        <f t="shared" si="181"/>
        <v>42123.648831018523</v>
      </c>
      <c r="T2850" s="15">
        <f t="shared" si="182"/>
        <v>42153.648831018523</v>
      </c>
      <c r="U2850">
        <f>YEAR(Tabla2[[#This Row],[Date created conversion]])</f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3"/>
        <v>1</v>
      </c>
      <c r="P2851" s="9">
        <f t="shared" si="180"/>
        <v>5</v>
      </c>
      <c r="Q2851" s="11" t="s">
        <v>8315</v>
      </c>
      <c r="R2851" t="s">
        <v>8316</v>
      </c>
      <c r="S2851" s="15">
        <f t="shared" si="181"/>
        <v>42453.428240740745</v>
      </c>
      <c r="T2851" s="15">
        <f t="shared" si="182"/>
        <v>42483.428240740745</v>
      </c>
      <c r="U2851">
        <f>YEAR(Tabla2[[#This Row],[Date created conversion]])</f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3"/>
        <v>4</v>
      </c>
      <c r="P2852" s="9">
        <f t="shared" si="180"/>
        <v>23.92</v>
      </c>
      <c r="Q2852" s="11" t="s">
        <v>8315</v>
      </c>
      <c r="R2852" t="s">
        <v>8316</v>
      </c>
      <c r="S2852" s="15">
        <f t="shared" si="181"/>
        <v>41858.007071759261</v>
      </c>
      <c r="T2852" s="15">
        <f t="shared" si="182"/>
        <v>41888.007071759261</v>
      </c>
      <c r="U2852">
        <f>YEAR(Tabla2[[#This Row],[Date created conversion]])</f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3"/>
        <v>0</v>
      </c>
      <c r="P2853" s="9">
        <f t="shared" si="180"/>
        <v>0</v>
      </c>
      <c r="Q2853" s="11" t="s">
        <v>8315</v>
      </c>
      <c r="R2853" t="s">
        <v>8316</v>
      </c>
      <c r="S2853" s="15">
        <f t="shared" si="181"/>
        <v>42390.002650462964</v>
      </c>
      <c r="T2853" s="15">
        <f t="shared" si="182"/>
        <v>42398.970138888893</v>
      </c>
      <c r="U2853">
        <f>YEAR(Tabla2[[#This Row],[Date created conversion]])</f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3"/>
        <v>2</v>
      </c>
      <c r="P2854" s="9">
        <f t="shared" si="180"/>
        <v>15.83</v>
      </c>
      <c r="Q2854" s="11" t="s">
        <v>8315</v>
      </c>
      <c r="R2854" t="s">
        <v>8316</v>
      </c>
      <c r="S2854" s="15">
        <f t="shared" si="181"/>
        <v>41781.045173611114</v>
      </c>
      <c r="T2854" s="15">
        <f t="shared" si="182"/>
        <v>41811.045173611114</v>
      </c>
      <c r="U2854">
        <f>YEAR(Tabla2[[#This Row],[Date created conversion]])</f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3"/>
        <v>0</v>
      </c>
      <c r="P2855" s="9">
        <f t="shared" si="180"/>
        <v>0</v>
      </c>
      <c r="Q2855" s="11" t="s">
        <v>8315</v>
      </c>
      <c r="R2855" t="s">
        <v>8316</v>
      </c>
      <c r="S2855" s="15">
        <f t="shared" si="181"/>
        <v>41836.190937499996</v>
      </c>
      <c r="T2855" s="15">
        <f t="shared" si="182"/>
        <v>41896.190937499996</v>
      </c>
      <c r="U2855">
        <f>YEAR(Tabla2[[#This Row],[Date created conversion]])</f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3"/>
        <v>42</v>
      </c>
      <c r="P2856" s="9">
        <f t="shared" si="180"/>
        <v>29.79</v>
      </c>
      <c r="Q2856" s="11" t="s">
        <v>8315</v>
      </c>
      <c r="R2856" t="s">
        <v>8316</v>
      </c>
      <c r="S2856" s="15">
        <f t="shared" si="181"/>
        <v>42111.71665509259</v>
      </c>
      <c r="T2856" s="15">
        <f t="shared" si="182"/>
        <v>42131.71665509259</v>
      </c>
      <c r="U2856">
        <f>YEAR(Tabla2[[#This Row],[Date created conversion]])</f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3"/>
        <v>50</v>
      </c>
      <c r="P2857" s="9">
        <f t="shared" si="180"/>
        <v>60</v>
      </c>
      <c r="Q2857" s="11" t="s">
        <v>8315</v>
      </c>
      <c r="R2857" t="s">
        <v>8316</v>
      </c>
      <c r="S2857" s="15">
        <f t="shared" si="181"/>
        <v>42370.007766203707</v>
      </c>
      <c r="T2857" s="15">
        <f t="shared" si="182"/>
        <v>42398.981944444444</v>
      </c>
      <c r="U2857">
        <f>YEAR(Tabla2[[#This Row],[Date created conversion]])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3"/>
        <v>5</v>
      </c>
      <c r="P2858" s="9">
        <f t="shared" si="180"/>
        <v>24.33</v>
      </c>
      <c r="Q2858" s="11" t="s">
        <v>8315</v>
      </c>
      <c r="R2858" t="s">
        <v>8316</v>
      </c>
      <c r="S2858" s="15">
        <f t="shared" si="181"/>
        <v>42165.037581018521</v>
      </c>
      <c r="T2858" s="15">
        <f t="shared" si="182"/>
        <v>42224.898611111115</v>
      </c>
      <c r="U2858">
        <f>YEAR(Tabla2[[#This Row],[Date created conversion]])</f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3"/>
        <v>20</v>
      </c>
      <c r="P2859" s="9">
        <f t="shared" si="180"/>
        <v>500</v>
      </c>
      <c r="Q2859" s="11" t="s">
        <v>8315</v>
      </c>
      <c r="R2859" t="s">
        <v>8316</v>
      </c>
      <c r="S2859" s="15">
        <f t="shared" si="181"/>
        <v>42726.920081018514</v>
      </c>
      <c r="T2859" s="15">
        <f t="shared" si="182"/>
        <v>42786.75</v>
      </c>
      <c r="U2859">
        <f>YEAR(Tabla2[[#This Row],[Date created conversion]])</f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3"/>
        <v>0</v>
      </c>
      <c r="P2860" s="9">
        <f t="shared" si="180"/>
        <v>0</v>
      </c>
      <c r="Q2860" s="11" t="s">
        <v>8315</v>
      </c>
      <c r="R2860" t="s">
        <v>8316</v>
      </c>
      <c r="S2860" s="15">
        <f t="shared" si="181"/>
        <v>41954.545081018514</v>
      </c>
      <c r="T2860" s="15">
        <f t="shared" si="182"/>
        <v>41978.477777777778</v>
      </c>
      <c r="U2860">
        <f>YEAR(Tabla2[[#This Row],[Date created conversion]])</f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3"/>
        <v>2</v>
      </c>
      <c r="P2861" s="9">
        <f t="shared" si="180"/>
        <v>35</v>
      </c>
      <c r="Q2861" s="11" t="s">
        <v>8315</v>
      </c>
      <c r="R2861" t="s">
        <v>8316</v>
      </c>
      <c r="S2861" s="15">
        <f t="shared" si="181"/>
        <v>42233.362314814818</v>
      </c>
      <c r="T2861" s="15">
        <f t="shared" si="182"/>
        <v>42293.362314814818</v>
      </c>
      <c r="U2861">
        <f>YEAR(Tabla2[[#This Row],[Date created conversion]])</f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3"/>
        <v>7</v>
      </c>
      <c r="P2862" s="9">
        <f t="shared" si="180"/>
        <v>29.56</v>
      </c>
      <c r="Q2862" s="11" t="s">
        <v>8315</v>
      </c>
      <c r="R2862" t="s">
        <v>8316</v>
      </c>
      <c r="S2862" s="15">
        <f t="shared" si="181"/>
        <v>42480.800648148142</v>
      </c>
      <c r="T2862" s="15">
        <f t="shared" si="182"/>
        <v>42540.800648148142</v>
      </c>
      <c r="U2862">
        <f>YEAR(Tabla2[[#This Row],[Date created conversion]])</f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3"/>
        <v>32</v>
      </c>
      <c r="P2863" s="9">
        <f t="shared" si="180"/>
        <v>26.67</v>
      </c>
      <c r="Q2863" s="11" t="s">
        <v>8315</v>
      </c>
      <c r="R2863" t="s">
        <v>8316</v>
      </c>
      <c r="S2863" s="15">
        <f t="shared" si="181"/>
        <v>42257.590833333335</v>
      </c>
      <c r="T2863" s="15">
        <f t="shared" si="182"/>
        <v>42271.590833333335</v>
      </c>
      <c r="U2863">
        <f>YEAR(Tabla2[[#This Row],[Date created conversion]])</f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3"/>
        <v>0</v>
      </c>
      <c r="P2864" s="9">
        <f t="shared" si="180"/>
        <v>18.329999999999998</v>
      </c>
      <c r="Q2864" s="11" t="s">
        <v>8315</v>
      </c>
      <c r="R2864" t="s">
        <v>8316</v>
      </c>
      <c r="S2864" s="15">
        <f t="shared" si="181"/>
        <v>41784.789687500001</v>
      </c>
      <c r="T2864" s="15">
        <f t="shared" si="182"/>
        <v>41814.789687500001</v>
      </c>
      <c r="U2864">
        <f>YEAR(Tabla2[[#This Row],[Date created conversion]])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3"/>
        <v>0</v>
      </c>
      <c r="P2865" s="9">
        <f t="shared" si="180"/>
        <v>20</v>
      </c>
      <c r="Q2865" s="11" t="s">
        <v>8315</v>
      </c>
      <c r="R2865" t="s">
        <v>8316</v>
      </c>
      <c r="S2865" s="15">
        <f t="shared" si="181"/>
        <v>41831.675034722226</v>
      </c>
      <c r="T2865" s="15">
        <f t="shared" si="182"/>
        <v>41891.675034722226</v>
      </c>
      <c r="U2865">
        <f>YEAR(Tabla2[[#This Row],[Date created conversion]])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3"/>
        <v>2</v>
      </c>
      <c r="P2866" s="9">
        <f t="shared" si="180"/>
        <v>13.33</v>
      </c>
      <c r="Q2866" s="11" t="s">
        <v>8315</v>
      </c>
      <c r="R2866" t="s">
        <v>8316</v>
      </c>
      <c r="S2866" s="15">
        <f t="shared" si="181"/>
        <v>42172.613506944443</v>
      </c>
      <c r="T2866" s="15">
        <f t="shared" si="182"/>
        <v>42202.554166666669</v>
      </c>
      <c r="U2866">
        <f>YEAR(Tabla2[[#This Row],[Date created conversion]])</f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3"/>
        <v>0</v>
      </c>
      <c r="P2867" s="9">
        <f t="shared" si="180"/>
        <v>0</v>
      </c>
      <c r="Q2867" s="11" t="s">
        <v>8315</v>
      </c>
      <c r="R2867" t="s">
        <v>8316</v>
      </c>
      <c r="S2867" s="15">
        <f t="shared" si="181"/>
        <v>41950.114108796297</v>
      </c>
      <c r="T2867" s="15">
        <f t="shared" si="182"/>
        <v>42010.114108796297</v>
      </c>
      <c r="U2867">
        <f>YEAR(Tabla2[[#This Row],[Date created conversion]])</f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3"/>
        <v>1</v>
      </c>
      <c r="P2868" s="9">
        <f t="shared" si="180"/>
        <v>22.5</v>
      </c>
      <c r="Q2868" s="11" t="s">
        <v>8315</v>
      </c>
      <c r="R2868" t="s">
        <v>8316</v>
      </c>
      <c r="S2868" s="15">
        <f t="shared" si="181"/>
        <v>42627.955104166671</v>
      </c>
      <c r="T2868" s="15">
        <f t="shared" si="182"/>
        <v>42657.916666666672</v>
      </c>
      <c r="U2868">
        <f>YEAR(Tabla2[[#This Row],[Date created conversion]])</f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3"/>
        <v>20</v>
      </c>
      <c r="P2869" s="9">
        <f t="shared" si="180"/>
        <v>50.4</v>
      </c>
      <c r="Q2869" s="11" t="s">
        <v>8315</v>
      </c>
      <c r="R2869" t="s">
        <v>8316</v>
      </c>
      <c r="S2869" s="15">
        <f t="shared" si="181"/>
        <v>42531.195277777777</v>
      </c>
      <c r="T2869" s="15">
        <f t="shared" si="182"/>
        <v>42555.166666666672</v>
      </c>
      <c r="U2869">
        <f>YEAR(Tabla2[[#This Row],[Date created conversion]])</f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3"/>
        <v>42</v>
      </c>
      <c r="P2870" s="9">
        <f t="shared" si="180"/>
        <v>105.03</v>
      </c>
      <c r="Q2870" s="11" t="s">
        <v>8315</v>
      </c>
      <c r="R2870" t="s">
        <v>8316</v>
      </c>
      <c r="S2870" s="15">
        <f t="shared" si="181"/>
        <v>42618.827013888891</v>
      </c>
      <c r="T2870" s="15">
        <f t="shared" si="182"/>
        <v>42648.827013888891</v>
      </c>
      <c r="U2870">
        <f>YEAR(Tabla2[[#This Row],[Date created conversion]])</f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3"/>
        <v>1</v>
      </c>
      <c r="P2871" s="9">
        <f t="shared" si="180"/>
        <v>35.4</v>
      </c>
      <c r="Q2871" s="11" t="s">
        <v>8315</v>
      </c>
      <c r="R2871" t="s">
        <v>8316</v>
      </c>
      <c r="S2871" s="15">
        <f t="shared" si="181"/>
        <v>42540.593530092592</v>
      </c>
      <c r="T2871" s="15">
        <f t="shared" si="182"/>
        <v>42570.593530092592</v>
      </c>
      <c r="U2871">
        <f>YEAR(Tabla2[[#This Row],[Date created conversion]])</f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3"/>
        <v>15</v>
      </c>
      <c r="P2872" s="9">
        <f t="shared" si="180"/>
        <v>83.33</v>
      </c>
      <c r="Q2872" s="11" t="s">
        <v>8315</v>
      </c>
      <c r="R2872" t="s">
        <v>8316</v>
      </c>
      <c r="S2872" s="15">
        <f t="shared" si="181"/>
        <v>41746.189409722225</v>
      </c>
      <c r="T2872" s="15">
        <f t="shared" si="182"/>
        <v>41776.189409722225</v>
      </c>
      <c r="U2872">
        <f>YEAR(Tabla2[[#This Row],[Date created conversion]])</f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3"/>
        <v>5</v>
      </c>
      <c r="P2873" s="9">
        <f t="shared" si="180"/>
        <v>35.92</v>
      </c>
      <c r="Q2873" s="11" t="s">
        <v>8315</v>
      </c>
      <c r="R2873" t="s">
        <v>8316</v>
      </c>
      <c r="S2873" s="15">
        <f t="shared" si="181"/>
        <v>41974.738576388889</v>
      </c>
      <c r="T2873" s="15">
        <f t="shared" si="182"/>
        <v>41994.738576388889</v>
      </c>
      <c r="U2873">
        <f>YEAR(Tabla2[[#This Row],[Date created conversion]])</f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3"/>
        <v>0</v>
      </c>
      <c r="P2874" s="9">
        <f t="shared" si="180"/>
        <v>0</v>
      </c>
      <c r="Q2874" s="11" t="s">
        <v>8315</v>
      </c>
      <c r="R2874" t="s">
        <v>8316</v>
      </c>
      <c r="S2874" s="15">
        <f t="shared" si="181"/>
        <v>42115.11618055556</v>
      </c>
      <c r="T2874" s="15">
        <f t="shared" si="182"/>
        <v>42175.11618055556</v>
      </c>
      <c r="U2874">
        <f>YEAR(Tabla2[[#This Row],[Date created conversion]])</f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3"/>
        <v>38</v>
      </c>
      <c r="P2875" s="9">
        <f t="shared" si="180"/>
        <v>119.13</v>
      </c>
      <c r="Q2875" s="11" t="s">
        <v>8315</v>
      </c>
      <c r="R2875" t="s">
        <v>8316</v>
      </c>
      <c r="S2875" s="15">
        <f t="shared" si="181"/>
        <v>42002.817488425921</v>
      </c>
      <c r="T2875" s="15">
        <f t="shared" si="182"/>
        <v>42032.817488425921</v>
      </c>
      <c r="U2875">
        <f>YEAR(Tabla2[[#This Row],[Date created conversion]])</f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3"/>
        <v>5</v>
      </c>
      <c r="P2876" s="9">
        <f t="shared" si="180"/>
        <v>90.33</v>
      </c>
      <c r="Q2876" s="11" t="s">
        <v>8315</v>
      </c>
      <c r="R2876" t="s">
        <v>8316</v>
      </c>
      <c r="S2876" s="15">
        <f t="shared" si="181"/>
        <v>42722.84474537037</v>
      </c>
      <c r="T2876" s="15">
        <f t="shared" si="182"/>
        <v>42752.84474537037</v>
      </c>
      <c r="U2876">
        <f>YEAR(Tabla2[[#This Row],[Date created conversion]])</f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3"/>
        <v>0</v>
      </c>
      <c r="P2877" s="9">
        <f t="shared" si="180"/>
        <v>2.33</v>
      </c>
      <c r="Q2877" s="11" t="s">
        <v>8315</v>
      </c>
      <c r="R2877" t="s">
        <v>8316</v>
      </c>
      <c r="S2877" s="15">
        <f t="shared" si="181"/>
        <v>42465.128391203703</v>
      </c>
      <c r="T2877" s="15">
        <f t="shared" si="182"/>
        <v>42495.128391203703</v>
      </c>
      <c r="U2877">
        <f>YEAR(Tabla2[[#This Row],[Date created conversion]])</f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3"/>
        <v>0</v>
      </c>
      <c r="P2878" s="9">
        <f t="shared" si="180"/>
        <v>0</v>
      </c>
      <c r="Q2878" s="11" t="s">
        <v>8315</v>
      </c>
      <c r="R2878" t="s">
        <v>8316</v>
      </c>
      <c r="S2878" s="15">
        <f t="shared" si="181"/>
        <v>42171.743969907402</v>
      </c>
      <c r="T2878" s="15">
        <f t="shared" si="182"/>
        <v>42201.743969907402</v>
      </c>
      <c r="U2878">
        <f>YEAR(Tabla2[[#This Row],[Date created conversion]])</f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3"/>
        <v>11</v>
      </c>
      <c r="P2879" s="9">
        <f t="shared" si="180"/>
        <v>108.33</v>
      </c>
      <c r="Q2879" s="11" t="s">
        <v>8315</v>
      </c>
      <c r="R2879" t="s">
        <v>8316</v>
      </c>
      <c r="S2879" s="15">
        <f t="shared" si="181"/>
        <v>42672.955138888887</v>
      </c>
      <c r="T2879" s="15">
        <f t="shared" si="182"/>
        <v>42704.708333333328</v>
      </c>
      <c r="U2879">
        <f>YEAR(Tabla2[[#This Row],[Date created conversion]])</f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3"/>
        <v>2</v>
      </c>
      <c r="P2880" s="9">
        <f t="shared" si="180"/>
        <v>15.75</v>
      </c>
      <c r="Q2880" s="11" t="s">
        <v>8315</v>
      </c>
      <c r="R2880" t="s">
        <v>8316</v>
      </c>
      <c r="S2880" s="15">
        <f t="shared" si="181"/>
        <v>42128.615682870368</v>
      </c>
      <c r="T2880" s="15">
        <f t="shared" si="182"/>
        <v>42188.615682870368</v>
      </c>
      <c r="U2880">
        <f>YEAR(Tabla2[[#This Row],[Date created conversion]])</f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3"/>
        <v>0</v>
      </c>
      <c r="P2881" s="9">
        <f t="shared" si="180"/>
        <v>29</v>
      </c>
      <c r="Q2881" s="11" t="s">
        <v>8315</v>
      </c>
      <c r="R2881" t="s">
        <v>8316</v>
      </c>
      <c r="S2881" s="15">
        <f t="shared" si="181"/>
        <v>42359.725243055553</v>
      </c>
      <c r="T2881" s="15">
        <f t="shared" si="182"/>
        <v>42389.725243055553</v>
      </c>
      <c r="U2881">
        <f>YEAR(Tabla2[[#This Row],[Date created conversion]])</f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3"/>
        <v>23</v>
      </c>
      <c r="P2882" s="9">
        <f t="shared" si="180"/>
        <v>96.55</v>
      </c>
      <c r="Q2882" s="11" t="s">
        <v>8315</v>
      </c>
      <c r="R2882" t="s">
        <v>8316</v>
      </c>
      <c r="S2882" s="15">
        <f t="shared" si="181"/>
        <v>42192.905694444446</v>
      </c>
      <c r="T2882" s="15">
        <f t="shared" si="182"/>
        <v>42236.711805555555</v>
      </c>
      <c r="U2882">
        <f>YEAR(Tabla2[[#This Row],[Date created conversion]])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3"/>
        <v>0</v>
      </c>
      <c r="P2883" s="9">
        <f t="shared" ref="P2883:P2946" si="184">IFERROR(ROUND(E2883/L2883,2),0)</f>
        <v>0</v>
      </c>
      <c r="Q2883" s="11" t="s">
        <v>8315</v>
      </c>
      <c r="R2883" t="s">
        <v>8316</v>
      </c>
      <c r="S2883" s="15">
        <f t="shared" ref="S2883:S2946" si="185">(((J2883/60)/60)/24)+DATE(1970,1,1)</f>
        <v>41916.597638888888</v>
      </c>
      <c r="T2883" s="15">
        <f t="shared" ref="T2883:T2946" si="186">(((I2883/60)/60)/24)+DATE(1970,1,1)</f>
        <v>41976.639305555553</v>
      </c>
      <c r="U2883">
        <f>YEAR(Tabla2[[#This Row],[Date created conversion]])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 s="9">
        <f t="shared" si="184"/>
        <v>63</v>
      </c>
      <c r="Q2884" s="11" t="s">
        <v>8315</v>
      </c>
      <c r="R2884" t="s">
        <v>8316</v>
      </c>
      <c r="S2884" s="15">
        <f t="shared" si="185"/>
        <v>42461.596273148149</v>
      </c>
      <c r="T2884" s="15">
        <f t="shared" si="186"/>
        <v>42491.596273148149</v>
      </c>
      <c r="U2884">
        <f>YEAR(Tabla2[[#This Row],[Date created conversion]])</f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 s="9">
        <f t="shared" si="184"/>
        <v>381.6</v>
      </c>
      <c r="Q2885" s="11" t="s">
        <v>8315</v>
      </c>
      <c r="R2885" t="s">
        <v>8316</v>
      </c>
      <c r="S2885" s="15">
        <f t="shared" si="185"/>
        <v>42370.90320601852</v>
      </c>
      <c r="T2885" s="15">
        <f t="shared" si="186"/>
        <v>42406.207638888889</v>
      </c>
      <c r="U2885">
        <f>YEAR(Tabla2[[#This Row],[Date created conversion]])</f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 s="9">
        <f t="shared" si="184"/>
        <v>46.25</v>
      </c>
      <c r="Q2886" s="11" t="s">
        <v>8315</v>
      </c>
      <c r="R2886" t="s">
        <v>8316</v>
      </c>
      <c r="S2886" s="15">
        <f t="shared" si="185"/>
        <v>41948.727256944447</v>
      </c>
      <c r="T2886" s="15">
        <f t="shared" si="186"/>
        <v>41978.727256944447</v>
      </c>
      <c r="U2886">
        <f>YEAR(Tabla2[[#This Row],[Date created conversion]])</f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 s="9">
        <f t="shared" si="184"/>
        <v>26</v>
      </c>
      <c r="Q2887" s="11" t="s">
        <v>8315</v>
      </c>
      <c r="R2887" t="s">
        <v>8316</v>
      </c>
      <c r="S2887" s="15">
        <f t="shared" si="185"/>
        <v>42047.07640046296</v>
      </c>
      <c r="T2887" s="15">
        <f t="shared" si="186"/>
        <v>42077.034733796296</v>
      </c>
      <c r="U2887">
        <f>YEAR(Tabla2[[#This Row],[Date created conversion]])</f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 s="9">
        <f t="shared" si="184"/>
        <v>10</v>
      </c>
      <c r="Q2888" s="11" t="s">
        <v>8315</v>
      </c>
      <c r="R2888" t="s">
        <v>8316</v>
      </c>
      <c r="S2888" s="15">
        <f t="shared" si="185"/>
        <v>42261.632916666669</v>
      </c>
      <c r="T2888" s="15">
        <f t="shared" si="186"/>
        <v>42266.165972222225</v>
      </c>
      <c r="U2888">
        <f>YEAR(Tabla2[[#This Row],[Date created conversion]])</f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 s="9">
        <f t="shared" si="184"/>
        <v>5</v>
      </c>
      <c r="Q2889" s="11" t="s">
        <v>8315</v>
      </c>
      <c r="R2889" t="s">
        <v>8316</v>
      </c>
      <c r="S2889" s="15">
        <f t="shared" si="185"/>
        <v>41985.427361111113</v>
      </c>
      <c r="T2889" s="15">
        <f t="shared" si="186"/>
        <v>42015.427361111113</v>
      </c>
      <c r="U2889">
        <f>YEAR(Tabla2[[#This Row],[Date created conversion]])</f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9">
        <f t="shared" si="184"/>
        <v>0</v>
      </c>
      <c r="Q2890" s="11" t="s">
        <v>8315</v>
      </c>
      <c r="R2890" t="s">
        <v>8316</v>
      </c>
      <c r="S2890" s="15">
        <f t="shared" si="185"/>
        <v>41922.535185185188</v>
      </c>
      <c r="T2890" s="15">
        <f t="shared" si="186"/>
        <v>41930.207638888889</v>
      </c>
      <c r="U2890">
        <f>YEAR(Tabla2[[#This Row],[Date created conversion]])</f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 s="9">
        <f t="shared" si="184"/>
        <v>81.569999999999993</v>
      </c>
      <c r="Q2891" s="11" t="s">
        <v>8315</v>
      </c>
      <c r="R2891" t="s">
        <v>8316</v>
      </c>
      <c r="S2891" s="15">
        <f t="shared" si="185"/>
        <v>41850.863252314812</v>
      </c>
      <c r="T2891" s="15">
        <f t="shared" si="186"/>
        <v>41880.863252314812</v>
      </c>
      <c r="U2891">
        <f>YEAR(Tabla2[[#This Row],[Date created conversion]])</f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 s="9">
        <f t="shared" si="184"/>
        <v>7</v>
      </c>
      <c r="Q2892" s="11" t="s">
        <v>8315</v>
      </c>
      <c r="R2892" t="s">
        <v>8316</v>
      </c>
      <c r="S2892" s="15">
        <f t="shared" si="185"/>
        <v>41831.742962962962</v>
      </c>
      <c r="T2892" s="15">
        <f t="shared" si="186"/>
        <v>41860.125</v>
      </c>
      <c r="U2892">
        <f>YEAR(Tabla2[[#This Row],[Date created conversion]])</f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 s="9">
        <f t="shared" si="184"/>
        <v>27.3</v>
      </c>
      <c r="Q2893" s="11" t="s">
        <v>8315</v>
      </c>
      <c r="R2893" t="s">
        <v>8316</v>
      </c>
      <c r="S2893" s="15">
        <f t="shared" si="185"/>
        <v>42415.883425925931</v>
      </c>
      <c r="T2893" s="15">
        <f t="shared" si="186"/>
        <v>42475.84175925926</v>
      </c>
      <c r="U2893">
        <f>YEAR(Tabla2[[#This Row],[Date created conversion]])</f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 s="9">
        <f t="shared" si="184"/>
        <v>29.41</v>
      </c>
      <c r="Q2894" s="11" t="s">
        <v>8315</v>
      </c>
      <c r="R2894" t="s">
        <v>8316</v>
      </c>
      <c r="S2894" s="15">
        <f t="shared" si="185"/>
        <v>41869.714166666665</v>
      </c>
      <c r="T2894" s="15">
        <f t="shared" si="186"/>
        <v>41876.875</v>
      </c>
      <c r="U2894">
        <f>YEAR(Tabla2[[#This Row],[Date created conversion]])</f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 s="9">
        <f t="shared" si="184"/>
        <v>12.5</v>
      </c>
      <c r="Q2895" s="11" t="s">
        <v>8315</v>
      </c>
      <c r="R2895" t="s">
        <v>8316</v>
      </c>
      <c r="S2895" s="15">
        <f t="shared" si="185"/>
        <v>41953.773090277777</v>
      </c>
      <c r="T2895" s="15">
        <f t="shared" si="186"/>
        <v>42013.083333333328</v>
      </c>
      <c r="U2895">
        <f>YEAR(Tabla2[[#This Row],[Date created conversion]])</f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9">
        <f t="shared" si="184"/>
        <v>0</v>
      </c>
      <c r="Q2896" s="11" t="s">
        <v>8315</v>
      </c>
      <c r="R2896" t="s">
        <v>8316</v>
      </c>
      <c r="S2896" s="15">
        <f t="shared" si="185"/>
        <v>42037.986284722225</v>
      </c>
      <c r="T2896" s="15">
        <f t="shared" si="186"/>
        <v>42097.944618055553</v>
      </c>
      <c r="U2896">
        <f>YEAR(Tabla2[[#This Row],[Date created conversion]])</f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 s="9">
        <f t="shared" si="184"/>
        <v>5.75</v>
      </c>
      <c r="Q2897" s="11" t="s">
        <v>8315</v>
      </c>
      <c r="R2897" t="s">
        <v>8316</v>
      </c>
      <c r="S2897" s="15">
        <f t="shared" si="185"/>
        <v>41811.555462962962</v>
      </c>
      <c r="T2897" s="15">
        <f t="shared" si="186"/>
        <v>41812.875</v>
      </c>
      <c r="U2897">
        <f>YEAR(Tabla2[[#This Row],[Date created conversion]])</f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 s="9">
        <f t="shared" si="184"/>
        <v>52.08</v>
      </c>
      <c r="Q2898" s="11" t="s">
        <v>8315</v>
      </c>
      <c r="R2898" t="s">
        <v>8316</v>
      </c>
      <c r="S2898" s="15">
        <f t="shared" si="185"/>
        <v>42701.908807870372</v>
      </c>
      <c r="T2898" s="15">
        <f t="shared" si="186"/>
        <v>42716.25</v>
      </c>
      <c r="U2898">
        <f>YEAR(Tabla2[[#This Row],[Date created conversion]])</f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 s="9">
        <f t="shared" si="184"/>
        <v>183.33</v>
      </c>
      <c r="Q2899" s="11" t="s">
        <v>8315</v>
      </c>
      <c r="R2899" t="s">
        <v>8316</v>
      </c>
      <c r="S2899" s="15">
        <f t="shared" si="185"/>
        <v>42258.646504629629</v>
      </c>
      <c r="T2899" s="15">
        <f t="shared" si="186"/>
        <v>42288.645196759258</v>
      </c>
      <c r="U2899">
        <f>YEAR(Tabla2[[#This Row],[Date created conversion]])</f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 s="9">
        <f t="shared" si="184"/>
        <v>26.33</v>
      </c>
      <c r="Q2900" s="11" t="s">
        <v>8315</v>
      </c>
      <c r="R2900" t="s">
        <v>8316</v>
      </c>
      <c r="S2900" s="15">
        <f t="shared" si="185"/>
        <v>42278.664965277778</v>
      </c>
      <c r="T2900" s="15">
        <f t="shared" si="186"/>
        <v>42308.664965277778</v>
      </c>
      <c r="U2900">
        <f>YEAR(Tabla2[[#This Row],[Date created conversion]])</f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9">
        <f t="shared" si="184"/>
        <v>0</v>
      </c>
      <c r="Q2901" s="11" t="s">
        <v>8315</v>
      </c>
      <c r="R2901" t="s">
        <v>8316</v>
      </c>
      <c r="S2901" s="15">
        <f t="shared" si="185"/>
        <v>42515.078217592592</v>
      </c>
      <c r="T2901" s="15">
        <f t="shared" si="186"/>
        <v>42575.078217592592</v>
      </c>
      <c r="U2901">
        <f>YEAR(Tabla2[[#This Row],[Date created conversion]])</f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 s="9">
        <f t="shared" si="184"/>
        <v>486.43</v>
      </c>
      <c r="Q2902" s="11" t="s">
        <v>8315</v>
      </c>
      <c r="R2902" t="s">
        <v>8316</v>
      </c>
      <c r="S2902" s="15">
        <f t="shared" si="185"/>
        <v>41830.234166666669</v>
      </c>
      <c r="T2902" s="15">
        <f t="shared" si="186"/>
        <v>41860.234166666669</v>
      </c>
      <c r="U2902">
        <f>YEAR(Tabla2[[#This Row],[Date created conversion]])</f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 s="9">
        <f t="shared" si="184"/>
        <v>3</v>
      </c>
      <c r="Q2903" s="11" t="s">
        <v>8315</v>
      </c>
      <c r="R2903" t="s">
        <v>8316</v>
      </c>
      <c r="S2903" s="15">
        <f t="shared" si="185"/>
        <v>41982.904386574075</v>
      </c>
      <c r="T2903" s="15">
        <f t="shared" si="186"/>
        <v>42042.904386574075</v>
      </c>
      <c r="U2903">
        <f>YEAR(Tabla2[[#This Row],[Date created conversion]])</f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 s="9">
        <f t="shared" si="184"/>
        <v>25</v>
      </c>
      <c r="Q2904" s="11" t="s">
        <v>8315</v>
      </c>
      <c r="R2904" t="s">
        <v>8316</v>
      </c>
      <c r="S2904" s="15">
        <f t="shared" si="185"/>
        <v>42210.439768518518</v>
      </c>
      <c r="T2904" s="15">
        <f t="shared" si="186"/>
        <v>42240.439768518518</v>
      </c>
      <c r="U2904">
        <f>YEAR(Tabla2[[#This Row],[Date created conversion]])</f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 s="9">
        <f t="shared" si="184"/>
        <v>9.75</v>
      </c>
      <c r="Q2905" s="11" t="s">
        <v>8315</v>
      </c>
      <c r="R2905" t="s">
        <v>8316</v>
      </c>
      <c r="S2905" s="15">
        <f t="shared" si="185"/>
        <v>42196.166874999995</v>
      </c>
      <c r="T2905" s="15">
        <f t="shared" si="186"/>
        <v>42256.166874999995</v>
      </c>
      <c r="U2905">
        <f>YEAR(Tabla2[[#This Row],[Date created conversion]])</f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 s="9">
        <f t="shared" si="184"/>
        <v>18.75</v>
      </c>
      <c r="Q2906" s="11" t="s">
        <v>8315</v>
      </c>
      <c r="R2906" t="s">
        <v>8316</v>
      </c>
      <c r="S2906" s="15">
        <f t="shared" si="185"/>
        <v>41940.967951388891</v>
      </c>
      <c r="T2906" s="15">
        <f t="shared" si="186"/>
        <v>41952.5</v>
      </c>
      <c r="U2906">
        <f>YEAR(Tabla2[[#This Row],[Date created conversion]])</f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 s="9">
        <f t="shared" si="184"/>
        <v>36.590000000000003</v>
      </c>
      <c r="Q2907" s="11" t="s">
        <v>8315</v>
      </c>
      <c r="R2907" t="s">
        <v>8316</v>
      </c>
      <c r="S2907" s="15">
        <f t="shared" si="185"/>
        <v>42606.056863425925</v>
      </c>
      <c r="T2907" s="15">
        <f t="shared" si="186"/>
        <v>42620.056863425925</v>
      </c>
      <c r="U2907">
        <f>YEAR(Tabla2[[#This Row],[Date created conversion]])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 s="9">
        <f t="shared" si="184"/>
        <v>80.709999999999994</v>
      </c>
      <c r="Q2908" s="11" t="s">
        <v>8315</v>
      </c>
      <c r="R2908" t="s">
        <v>8316</v>
      </c>
      <c r="S2908" s="15">
        <f t="shared" si="185"/>
        <v>42199.648912037039</v>
      </c>
      <c r="T2908" s="15">
        <f t="shared" si="186"/>
        <v>42217.041666666672</v>
      </c>
      <c r="U2908">
        <f>YEAR(Tabla2[[#This Row],[Date created conversion]])</f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 s="9">
        <f t="shared" si="184"/>
        <v>1</v>
      </c>
      <c r="Q2909" s="11" t="s">
        <v>8315</v>
      </c>
      <c r="R2909" t="s">
        <v>8316</v>
      </c>
      <c r="S2909" s="15">
        <f t="shared" si="185"/>
        <v>42444.877743055549</v>
      </c>
      <c r="T2909" s="15">
        <f t="shared" si="186"/>
        <v>42504.877743055549</v>
      </c>
      <c r="U2909">
        <f>YEAR(Tabla2[[#This Row],[Date created conversion]])</f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 s="9">
        <f t="shared" si="184"/>
        <v>52.8</v>
      </c>
      <c r="Q2910" s="11" t="s">
        <v>8315</v>
      </c>
      <c r="R2910" t="s">
        <v>8316</v>
      </c>
      <c r="S2910" s="15">
        <f t="shared" si="185"/>
        <v>42499.731701388882</v>
      </c>
      <c r="T2910" s="15">
        <f t="shared" si="186"/>
        <v>42529.731701388882</v>
      </c>
      <c r="U2910">
        <f>YEAR(Tabla2[[#This Row],[Date created conversion]])</f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187">IFERROR(ROUND(E2911/D2911*100,0),0)</f>
        <v>0</v>
      </c>
      <c r="P2911" s="9">
        <f t="shared" si="184"/>
        <v>20</v>
      </c>
      <c r="Q2911" s="11" t="s">
        <v>8315</v>
      </c>
      <c r="R2911" t="s">
        <v>8316</v>
      </c>
      <c r="S2911" s="15">
        <f t="shared" si="185"/>
        <v>41929.266215277778</v>
      </c>
      <c r="T2911" s="15">
        <f t="shared" si="186"/>
        <v>41968.823611111111</v>
      </c>
      <c r="U2911">
        <f>YEAR(Tabla2[[#This Row],[Date created conversion]])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7"/>
        <v>0</v>
      </c>
      <c r="P2912" s="9">
        <f t="shared" si="184"/>
        <v>1</v>
      </c>
      <c r="Q2912" s="11" t="s">
        <v>8315</v>
      </c>
      <c r="R2912" t="s">
        <v>8316</v>
      </c>
      <c r="S2912" s="15">
        <f t="shared" si="185"/>
        <v>42107.841284722221</v>
      </c>
      <c r="T2912" s="15">
        <f t="shared" si="186"/>
        <v>42167.841284722221</v>
      </c>
      <c r="U2912">
        <f>YEAR(Tabla2[[#This Row],[Date created conversion]])</f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7"/>
        <v>37</v>
      </c>
      <c r="P2913" s="9">
        <f t="shared" si="184"/>
        <v>46.93</v>
      </c>
      <c r="Q2913" s="11" t="s">
        <v>8315</v>
      </c>
      <c r="R2913" t="s">
        <v>8316</v>
      </c>
      <c r="S2913" s="15">
        <f t="shared" si="185"/>
        <v>42142.768819444449</v>
      </c>
      <c r="T2913" s="15">
        <f t="shared" si="186"/>
        <v>42182.768819444449</v>
      </c>
      <c r="U2913">
        <f>YEAR(Tabla2[[#This Row],[Date created conversion]])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7"/>
        <v>14</v>
      </c>
      <c r="P2914" s="9">
        <f t="shared" si="184"/>
        <v>78.08</v>
      </c>
      <c r="Q2914" s="11" t="s">
        <v>8315</v>
      </c>
      <c r="R2914" t="s">
        <v>8316</v>
      </c>
      <c r="S2914" s="15">
        <f t="shared" si="185"/>
        <v>42354.131643518514</v>
      </c>
      <c r="T2914" s="15">
        <f t="shared" si="186"/>
        <v>42384.131643518514</v>
      </c>
      <c r="U2914">
        <f>YEAR(Tabla2[[#This Row],[Date created conversion]])</f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7"/>
        <v>0</v>
      </c>
      <c r="P2915" s="9">
        <f t="shared" si="184"/>
        <v>1</v>
      </c>
      <c r="Q2915" s="11" t="s">
        <v>8315</v>
      </c>
      <c r="R2915" t="s">
        <v>8316</v>
      </c>
      <c r="S2915" s="15">
        <f t="shared" si="185"/>
        <v>41828.922905092593</v>
      </c>
      <c r="T2915" s="15">
        <f t="shared" si="186"/>
        <v>41888.922905092593</v>
      </c>
      <c r="U2915">
        <f>YEAR(Tabla2[[#This Row],[Date created conversion]])</f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7"/>
        <v>0</v>
      </c>
      <c r="P2916" s="9">
        <f t="shared" si="184"/>
        <v>1</v>
      </c>
      <c r="Q2916" s="11" t="s">
        <v>8315</v>
      </c>
      <c r="R2916" t="s">
        <v>8316</v>
      </c>
      <c r="S2916" s="15">
        <f t="shared" si="185"/>
        <v>42017.907337962963</v>
      </c>
      <c r="T2916" s="15">
        <f t="shared" si="186"/>
        <v>42077.865671296298</v>
      </c>
      <c r="U2916">
        <f>YEAR(Tabla2[[#This Row],[Date created conversion]])</f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7"/>
        <v>61</v>
      </c>
      <c r="P2917" s="9">
        <f t="shared" si="184"/>
        <v>203.67</v>
      </c>
      <c r="Q2917" s="11" t="s">
        <v>8315</v>
      </c>
      <c r="R2917" t="s">
        <v>8316</v>
      </c>
      <c r="S2917" s="15">
        <f t="shared" si="185"/>
        <v>42415.398032407407</v>
      </c>
      <c r="T2917" s="15">
        <f t="shared" si="186"/>
        <v>42445.356365740736</v>
      </c>
      <c r="U2917">
        <f>YEAR(Tabla2[[#This Row],[Date created conversion]])</f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7"/>
        <v>8</v>
      </c>
      <c r="P2918" s="9">
        <f t="shared" si="184"/>
        <v>20.71</v>
      </c>
      <c r="Q2918" s="11" t="s">
        <v>8315</v>
      </c>
      <c r="R2918" t="s">
        <v>8316</v>
      </c>
      <c r="S2918" s="15">
        <f t="shared" si="185"/>
        <v>41755.476724537039</v>
      </c>
      <c r="T2918" s="15">
        <f t="shared" si="186"/>
        <v>41778.476724537039</v>
      </c>
      <c r="U2918">
        <f>YEAR(Tabla2[[#This Row],[Date created conversion]])</f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7"/>
        <v>22</v>
      </c>
      <c r="P2919" s="9">
        <f t="shared" si="184"/>
        <v>48.56</v>
      </c>
      <c r="Q2919" s="11" t="s">
        <v>8315</v>
      </c>
      <c r="R2919" t="s">
        <v>8316</v>
      </c>
      <c r="S2919" s="15">
        <f t="shared" si="185"/>
        <v>42245.234340277777</v>
      </c>
      <c r="T2919" s="15">
        <f t="shared" si="186"/>
        <v>42263.234340277777</v>
      </c>
      <c r="U2919">
        <f>YEAR(Tabla2[[#This Row],[Date created conversion]])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7"/>
        <v>27</v>
      </c>
      <c r="P2920" s="9">
        <f t="shared" si="184"/>
        <v>68.099999999999994</v>
      </c>
      <c r="Q2920" s="11" t="s">
        <v>8315</v>
      </c>
      <c r="R2920" t="s">
        <v>8316</v>
      </c>
      <c r="S2920" s="15">
        <f t="shared" si="185"/>
        <v>42278.629710648151</v>
      </c>
      <c r="T2920" s="15">
        <f t="shared" si="186"/>
        <v>42306.629710648151</v>
      </c>
      <c r="U2920">
        <f>YEAR(Tabla2[[#This Row],[Date created conversion]])</f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7"/>
        <v>9</v>
      </c>
      <c r="P2921" s="9">
        <f t="shared" si="184"/>
        <v>8.5</v>
      </c>
      <c r="Q2921" s="11" t="s">
        <v>8315</v>
      </c>
      <c r="R2921" t="s">
        <v>8316</v>
      </c>
      <c r="S2921" s="15">
        <f t="shared" si="185"/>
        <v>41826.61954861111</v>
      </c>
      <c r="T2921" s="15">
        <f t="shared" si="186"/>
        <v>41856.61954861111</v>
      </c>
      <c r="U2921">
        <f>YEAR(Tabla2[[#This Row],[Date created conversion]])</f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7"/>
        <v>27</v>
      </c>
      <c r="P2922" s="9">
        <f t="shared" si="184"/>
        <v>51.62</v>
      </c>
      <c r="Q2922" s="11" t="s">
        <v>8315</v>
      </c>
      <c r="R2922" t="s">
        <v>8316</v>
      </c>
      <c r="S2922" s="15">
        <f t="shared" si="185"/>
        <v>42058.792476851857</v>
      </c>
      <c r="T2922" s="15">
        <f t="shared" si="186"/>
        <v>42088.750810185185</v>
      </c>
      <c r="U2922">
        <f>YEAR(Tabla2[[#This Row],[Date created conversion]])</f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7"/>
        <v>129</v>
      </c>
      <c r="P2923" s="9">
        <f t="shared" si="184"/>
        <v>43</v>
      </c>
      <c r="Q2923" s="11" t="s">
        <v>8315</v>
      </c>
      <c r="R2923" t="s">
        <v>8357</v>
      </c>
      <c r="S2923" s="15">
        <f t="shared" si="185"/>
        <v>41877.886620370373</v>
      </c>
      <c r="T2923" s="15">
        <f t="shared" si="186"/>
        <v>41907.886620370373</v>
      </c>
      <c r="U2923">
        <f>YEAR(Tabla2[[#This Row],[Date created conversion]])</f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7"/>
        <v>100</v>
      </c>
      <c r="P2924" s="9">
        <f t="shared" si="184"/>
        <v>83.33</v>
      </c>
      <c r="Q2924" s="11" t="s">
        <v>8315</v>
      </c>
      <c r="R2924" t="s">
        <v>8357</v>
      </c>
      <c r="S2924" s="15">
        <f t="shared" si="185"/>
        <v>42097.874155092592</v>
      </c>
      <c r="T2924" s="15">
        <f t="shared" si="186"/>
        <v>42142.874155092592</v>
      </c>
      <c r="U2924">
        <f>YEAR(Tabla2[[#This Row],[Date created conversion]])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7"/>
        <v>100</v>
      </c>
      <c r="P2925" s="9">
        <f t="shared" si="184"/>
        <v>30</v>
      </c>
      <c r="Q2925" s="11" t="s">
        <v>8315</v>
      </c>
      <c r="R2925" t="s">
        <v>8357</v>
      </c>
      <c r="S2925" s="15">
        <f t="shared" si="185"/>
        <v>42013.15253472222</v>
      </c>
      <c r="T2925" s="15">
        <f t="shared" si="186"/>
        <v>42028.125</v>
      </c>
      <c r="U2925">
        <f>YEAR(Tabla2[[#This Row],[Date created conversion]])</f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7"/>
        <v>103</v>
      </c>
      <c r="P2926" s="9">
        <f t="shared" si="184"/>
        <v>175.51</v>
      </c>
      <c r="Q2926" s="11" t="s">
        <v>8315</v>
      </c>
      <c r="R2926" t="s">
        <v>8357</v>
      </c>
      <c r="S2926" s="15">
        <f t="shared" si="185"/>
        <v>42103.556828703702</v>
      </c>
      <c r="T2926" s="15">
        <f t="shared" si="186"/>
        <v>42133.165972222225</v>
      </c>
      <c r="U2926">
        <f>YEAR(Tabla2[[#This Row],[Date created conversion]])</f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7"/>
        <v>102</v>
      </c>
      <c r="P2927" s="9">
        <f t="shared" si="184"/>
        <v>231.66</v>
      </c>
      <c r="Q2927" s="11" t="s">
        <v>8315</v>
      </c>
      <c r="R2927" t="s">
        <v>8357</v>
      </c>
      <c r="S2927" s="15">
        <f t="shared" si="185"/>
        <v>41863.584120370368</v>
      </c>
      <c r="T2927" s="15">
        <f t="shared" si="186"/>
        <v>41893.584120370368</v>
      </c>
      <c r="U2927">
        <f>YEAR(Tabla2[[#This Row],[Date created conversion]])</f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7"/>
        <v>125</v>
      </c>
      <c r="P2928" s="9">
        <f t="shared" si="184"/>
        <v>75</v>
      </c>
      <c r="Q2928" s="11" t="s">
        <v>8315</v>
      </c>
      <c r="R2928" t="s">
        <v>8357</v>
      </c>
      <c r="S2928" s="15">
        <f t="shared" si="185"/>
        <v>42044.765960648147</v>
      </c>
      <c r="T2928" s="15">
        <f t="shared" si="186"/>
        <v>42058.765960648147</v>
      </c>
      <c r="U2928">
        <f>YEAR(Tabla2[[#This Row],[Date created conversion]])</f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7"/>
        <v>131</v>
      </c>
      <c r="P2929" s="9">
        <f t="shared" si="184"/>
        <v>112.14</v>
      </c>
      <c r="Q2929" s="11" t="s">
        <v>8315</v>
      </c>
      <c r="R2929" t="s">
        <v>8357</v>
      </c>
      <c r="S2929" s="15">
        <f t="shared" si="185"/>
        <v>41806.669317129628</v>
      </c>
      <c r="T2929" s="15">
        <f t="shared" si="186"/>
        <v>41835.208333333336</v>
      </c>
      <c r="U2929">
        <f>YEAR(Tabla2[[#This Row],[Date created conversion]])</f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7"/>
        <v>100</v>
      </c>
      <c r="P2930" s="9">
        <f t="shared" si="184"/>
        <v>41.67</v>
      </c>
      <c r="Q2930" s="11" t="s">
        <v>8315</v>
      </c>
      <c r="R2930" t="s">
        <v>8357</v>
      </c>
      <c r="S2930" s="15">
        <f t="shared" si="185"/>
        <v>42403.998217592598</v>
      </c>
      <c r="T2930" s="15">
        <f t="shared" si="186"/>
        <v>42433.998217592598</v>
      </c>
      <c r="U2930">
        <f>YEAR(Tabla2[[#This Row],[Date created conversion]])</f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7"/>
        <v>102</v>
      </c>
      <c r="P2931" s="9">
        <f t="shared" si="184"/>
        <v>255.17</v>
      </c>
      <c r="Q2931" s="11" t="s">
        <v>8315</v>
      </c>
      <c r="R2931" t="s">
        <v>8357</v>
      </c>
      <c r="S2931" s="15">
        <f t="shared" si="185"/>
        <v>41754.564328703702</v>
      </c>
      <c r="T2931" s="15">
        <f t="shared" si="186"/>
        <v>41784.564328703702</v>
      </c>
      <c r="U2931">
        <f>YEAR(Tabla2[[#This Row],[Date created conversion]])</f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7"/>
        <v>101</v>
      </c>
      <c r="P2932" s="9">
        <f t="shared" si="184"/>
        <v>162.77000000000001</v>
      </c>
      <c r="Q2932" s="11" t="s">
        <v>8315</v>
      </c>
      <c r="R2932" t="s">
        <v>8357</v>
      </c>
      <c r="S2932" s="15">
        <f t="shared" si="185"/>
        <v>42101.584074074075</v>
      </c>
      <c r="T2932" s="15">
        <f t="shared" si="186"/>
        <v>42131.584074074075</v>
      </c>
      <c r="U2932">
        <f>YEAR(Tabla2[[#This Row],[Date created conversion]])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7"/>
        <v>106</v>
      </c>
      <c r="P2933" s="9">
        <f t="shared" si="184"/>
        <v>88.33</v>
      </c>
      <c r="Q2933" s="11" t="s">
        <v>8315</v>
      </c>
      <c r="R2933" t="s">
        <v>8357</v>
      </c>
      <c r="S2933" s="15">
        <f t="shared" si="185"/>
        <v>41872.291238425925</v>
      </c>
      <c r="T2933" s="15">
        <f t="shared" si="186"/>
        <v>41897.255555555559</v>
      </c>
      <c r="U2933">
        <f>YEAR(Tabla2[[#This Row],[Date created conversion]])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7"/>
        <v>105</v>
      </c>
      <c r="P2934" s="9">
        <f t="shared" si="184"/>
        <v>85.74</v>
      </c>
      <c r="Q2934" s="11" t="s">
        <v>8315</v>
      </c>
      <c r="R2934" t="s">
        <v>8357</v>
      </c>
      <c r="S2934" s="15">
        <f t="shared" si="185"/>
        <v>42025.164780092593</v>
      </c>
      <c r="T2934" s="15">
        <f t="shared" si="186"/>
        <v>42056.458333333328</v>
      </c>
      <c r="U2934">
        <f>YEAR(Tabla2[[#This Row],[Date created conversion]])</f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7"/>
        <v>103</v>
      </c>
      <c r="P2935" s="9">
        <f t="shared" si="184"/>
        <v>47.57</v>
      </c>
      <c r="Q2935" s="11" t="s">
        <v>8315</v>
      </c>
      <c r="R2935" t="s">
        <v>8357</v>
      </c>
      <c r="S2935" s="15">
        <f t="shared" si="185"/>
        <v>42495.956631944442</v>
      </c>
      <c r="T2935" s="15">
        <f t="shared" si="186"/>
        <v>42525.956631944442</v>
      </c>
      <c r="U2935">
        <f>YEAR(Tabla2[[#This Row],[Date created conversion]])</f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7"/>
        <v>108</v>
      </c>
      <c r="P2936" s="9">
        <f t="shared" si="184"/>
        <v>72.97</v>
      </c>
      <c r="Q2936" s="11" t="s">
        <v>8315</v>
      </c>
      <c r="R2936" t="s">
        <v>8357</v>
      </c>
      <c r="S2936" s="15">
        <f t="shared" si="185"/>
        <v>41775.636157407411</v>
      </c>
      <c r="T2936" s="15">
        <f t="shared" si="186"/>
        <v>41805.636157407411</v>
      </c>
      <c r="U2936">
        <f>YEAR(Tabla2[[#This Row],[Date created conversion]])</f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7"/>
        <v>101</v>
      </c>
      <c r="P2937" s="9">
        <f t="shared" si="184"/>
        <v>90.54</v>
      </c>
      <c r="Q2937" s="11" t="s">
        <v>8315</v>
      </c>
      <c r="R2937" t="s">
        <v>8357</v>
      </c>
      <c r="S2937" s="15">
        <f t="shared" si="185"/>
        <v>42553.583425925928</v>
      </c>
      <c r="T2937" s="15">
        <f t="shared" si="186"/>
        <v>42611.708333333328</v>
      </c>
      <c r="U2937">
        <f>YEAR(Tabla2[[#This Row],[Date created conversion]])</f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7"/>
        <v>128</v>
      </c>
      <c r="P2938" s="9">
        <f t="shared" si="184"/>
        <v>37.65</v>
      </c>
      <c r="Q2938" s="11" t="s">
        <v>8315</v>
      </c>
      <c r="R2938" t="s">
        <v>8357</v>
      </c>
      <c r="S2938" s="15">
        <f t="shared" si="185"/>
        <v>41912.650729166664</v>
      </c>
      <c r="T2938" s="15">
        <f t="shared" si="186"/>
        <v>41925.207638888889</v>
      </c>
      <c r="U2938">
        <f>YEAR(Tabla2[[#This Row],[Date created conversion]])</f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7"/>
        <v>133</v>
      </c>
      <c r="P2939" s="9">
        <f t="shared" si="184"/>
        <v>36.36</v>
      </c>
      <c r="Q2939" s="11" t="s">
        <v>8315</v>
      </c>
      <c r="R2939" t="s">
        <v>8357</v>
      </c>
      <c r="S2939" s="15">
        <f t="shared" si="185"/>
        <v>41803.457326388889</v>
      </c>
      <c r="T2939" s="15">
        <f t="shared" si="186"/>
        <v>41833.457326388889</v>
      </c>
      <c r="U2939">
        <f>YEAR(Tabla2[[#This Row],[Date created conversion]])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7"/>
        <v>101</v>
      </c>
      <c r="P2940" s="9">
        <f t="shared" si="184"/>
        <v>126.72</v>
      </c>
      <c r="Q2940" s="11" t="s">
        <v>8315</v>
      </c>
      <c r="R2940" t="s">
        <v>8357</v>
      </c>
      <c r="S2940" s="15">
        <f t="shared" si="185"/>
        <v>42004.703865740739</v>
      </c>
      <c r="T2940" s="15">
        <f t="shared" si="186"/>
        <v>42034.703865740739</v>
      </c>
      <c r="U2940">
        <f>YEAR(Tabla2[[#This Row],[Date created conversion]])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7"/>
        <v>103</v>
      </c>
      <c r="P2941" s="9">
        <f t="shared" si="184"/>
        <v>329.2</v>
      </c>
      <c r="Q2941" s="11" t="s">
        <v>8315</v>
      </c>
      <c r="R2941" t="s">
        <v>8357</v>
      </c>
      <c r="S2941" s="15">
        <f t="shared" si="185"/>
        <v>41845.809166666666</v>
      </c>
      <c r="T2941" s="15">
        <f t="shared" si="186"/>
        <v>41879.041666666664</v>
      </c>
      <c r="U2941">
        <f>YEAR(Tabla2[[#This Row],[Date created conversion]])</f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7"/>
        <v>107</v>
      </c>
      <c r="P2942" s="9">
        <f t="shared" si="184"/>
        <v>81.239999999999995</v>
      </c>
      <c r="Q2942" s="11" t="s">
        <v>8315</v>
      </c>
      <c r="R2942" t="s">
        <v>8357</v>
      </c>
      <c r="S2942" s="15">
        <f t="shared" si="185"/>
        <v>41982.773356481484</v>
      </c>
      <c r="T2942" s="15">
        <f t="shared" si="186"/>
        <v>42022.773356481484</v>
      </c>
      <c r="U2942">
        <f>YEAR(Tabla2[[#This Row],[Date created conversion]])</f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7"/>
        <v>0</v>
      </c>
      <c r="P2943" s="9">
        <f t="shared" si="184"/>
        <v>1</v>
      </c>
      <c r="Q2943" s="11" t="s">
        <v>8315</v>
      </c>
      <c r="R2943" t="s">
        <v>8355</v>
      </c>
      <c r="S2943" s="15">
        <f t="shared" si="185"/>
        <v>42034.960127314815</v>
      </c>
      <c r="T2943" s="15">
        <f t="shared" si="186"/>
        <v>42064.960127314815</v>
      </c>
      <c r="U2943">
        <f>YEAR(Tabla2[[#This Row],[Date created conversion]])</f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7"/>
        <v>20</v>
      </c>
      <c r="P2944" s="9">
        <f t="shared" si="184"/>
        <v>202.23</v>
      </c>
      <c r="Q2944" s="11" t="s">
        <v>8315</v>
      </c>
      <c r="R2944" t="s">
        <v>8355</v>
      </c>
      <c r="S2944" s="15">
        <f t="shared" si="185"/>
        <v>42334.803923611107</v>
      </c>
      <c r="T2944" s="15">
        <f t="shared" si="186"/>
        <v>42354.845833333333</v>
      </c>
      <c r="U2944">
        <f>YEAR(Tabla2[[#This Row],[Date created conversion]])</f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7"/>
        <v>0</v>
      </c>
      <c r="P2945" s="9">
        <f t="shared" si="184"/>
        <v>0</v>
      </c>
      <c r="Q2945" s="11" t="s">
        <v>8315</v>
      </c>
      <c r="R2945" t="s">
        <v>8355</v>
      </c>
      <c r="S2945" s="15">
        <f t="shared" si="185"/>
        <v>42077.129398148143</v>
      </c>
      <c r="T2945" s="15">
        <f t="shared" si="186"/>
        <v>42107.129398148143</v>
      </c>
      <c r="U2945">
        <f>YEAR(Tabla2[[#This Row],[Date created conversion]])</f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7"/>
        <v>1</v>
      </c>
      <c r="P2946" s="9">
        <f t="shared" si="184"/>
        <v>100</v>
      </c>
      <c r="Q2946" s="11" t="s">
        <v>8315</v>
      </c>
      <c r="R2946" t="s">
        <v>8355</v>
      </c>
      <c r="S2946" s="15">
        <f t="shared" si="185"/>
        <v>42132.9143287037</v>
      </c>
      <c r="T2946" s="15">
        <f t="shared" si="186"/>
        <v>42162.9143287037</v>
      </c>
      <c r="U2946">
        <f>YEAR(Tabla2[[#This Row],[Date created conversion]])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 s="9">
        <f t="shared" ref="P2947:P3010" si="188">IFERROR(ROUND(E2947/L2947,2),0)</f>
        <v>0</v>
      </c>
      <c r="Q2947" s="11" t="s">
        <v>8315</v>
      </c>
      <c r="R2947" t="s">
        <v>8355</v>
      </c>
      <c r="S2947" s="15">
        <f t="shared" ref="S2947:S3010" si="189">(((J2947/60)/60)/24)+DATE(1970,1,1)</f>
        <v>42118.139583333337</v>
      </c>
      <c r="T2947" s="15">
        <f t="shared" ref="T2947:T3010" si="190">(((I2947/60)/60)/24)+DATE(1970,1,1)</f>
        <v>42148.139583333337</v>
      </c>
      <c r="U2947">
        <f>YEAR(Tabla2[[#This Row],[Date created conversion]])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 s="9">
        <f t="shared" si="188"/>
        <v>1</v>
      </c>
      <c r="Q2948" s="11" t="s">
        <v>8315</v>
      </c>
      <c r="R2948" t="s">
        <v>8355</v>
      </c>
      <c r="S2948" s="15">
        <f t="shared" si="189"/>
        <v>42567.531157407408</v>
      </c>
      <c r="T2948" s="15">
        <f t="shared" si="190"/>
        <v>42597.531157407408</v>
      </c>
      <c r="U2948">
        <f>YEAR(Tabla2[[#This Row],[Date created conversion]])</f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 s="9">
        <f t="shared" si="188"/>
        <v>82.46</v>
      </c>
      <c r="Q2949" s="11" t="s">
        <v>8315</v>
      </c>
      <c r="R2949" t="s">
        <v>8355</v>
      </c>
      <c r="S2949" s="15">
        <f t="shared" si="189"/>
        <v>42649.562118055561</v>
      </c>
      <c r="T2949" s="15">
        <f t="shared" si="190"/>
        <v>42698.715972222228</v>
      </c>
      <c r="U2949">
        <f>YEAR(Tabla2[[#This Row],[Date created conversion]])</f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 s="9">
        <f t="shared" si="188"/>
        <v>2.67</v>
      </c>
      <c r="Q2950" s="11" t="s">
        <v>8315</v>
      </c>
      <c r="R2950" t="s">
        <v>8355</v>
      </c>
      <c r="S2950" s="15">
        <f t="shared" si="189"/>
        <v>42097.649224537032</v>
      </c>
      <c r="T2950" s="15">
        <f t="shared" si="190"/>
        <v>42157.649224537032</v>
      </c>
      <c r="U2950">
        <f>YEAR(Tabla2[[#This Row],[Date created conversion]])</f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 s="9">
        <f t="shared" si="188"/>
        <v>12.5</v>
      </c>
      <c r="Q2951" s="11" t="s">
        <v>8315</v>
      </c>
      <c r="R2951" t="s">
        <v>8355</v>
      </c>
      <c r="S2951" s="15">
        <f t="shared" si="189"/>
        <v>42297.823113425926</v>
      </c>
      <c r="T2951" s="15">
        <f t="shared" si="190"/>
        <v>42327.864780092597</v>
      </c>
      <c r="U2951">
        <f>YEAR(Tabla2[[#This Row],[Date created conversion]])</f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 s="9">
        <f t="shared" si="188"/>
        <v>0</v>
      </c>
      <c r="Q2952" s="11" t="s">
        <v>8315</v>
      </c>
      <c r="R2952" t="s">
        <v>8355</v>
      </c>
      <c r="S2952" s="15">
        <f t="shared" si="189"/>
        <v>42362.36518518519</v>
      </c>
      <c r="T2952" s="15">
        <f t="shared" si="190"/>
        <v>42392.36518518519</v>
      </c>
      <c r="U2952">
        <f>YEAR(Tabla2[[#This Row],[Date created conversion]])</f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 s="9">
        <f t="shared" si="188"/>
        <v>18.899999999999999</v>
      </c>
      <c r="Q2953" s="11" t="s">
        <v>8315</v>
      </c>
      <c r="R2953" t="s">
        <v>8355</v>
      </c>
      <c r="S2953" s="15">
        <f t="shared" si="189"/>
        <v>41872.802928240737</v>
      </c>
      <c r="T2953" s="15">
        <f t="shared" si="190"/>
        <v>41917.802928240737</v>
      </c>
      <c r="U2953">
        <f>YEAR(Tabla2[[#This Row],[Date created conversion]])</f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 s="9">
        <f t="shared" si="188"/>
        <v>200.63</v>
      </c>
      <c r="Q2954" s="11" t="s">
        <v>8315</v>
      </c>
      <c r="R2954" t="s">
        <v>8355</v>
      </c>
      <c r="S2954" s="15">
        <f t="shared" si="189"/>
        <v>42628.690266203703</v>
      </c>
      <c r="T2954" s="15">
        <f t="shared" si="190"/>
        <v>42660.166666666672</v>
      </c>
      <c r="U2954">
        <f>YEAR(Tabla2[[#This Row],[Date created conversion]])</f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 s="9">
        <f t="shared" si="188"/>
        <v>201.67</v>
      </c>
      <c r="Q2955" s="11" t="s">
        <v>8315</v>
      </c>
      <c r="R2955" t="s">
        <v>8355</v>
      </c>
      <c r="S2955" s="15">
        <f t="shared" si="189"/>
        <v>42255.791909722218</v>
      </c>
      <c r="T2955" s="15">
        <f t="shared" si="190"/>
        <v>42285.791909722218</v>
      </c>
      <c r="U2955">
        <f>YEAR(Tabla2[[#This Row],[Date created conversion]])</f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 s="9">
        <f t="shared" si="188"/>
        <v>0</v>
      </c>
      <c r="Q2956" s="11" t="s">
        <v>8315</v>
      </c>
      <c r="R2956" t="s">
        <v>8355</v>
      </c>
      <c r="S2956" s="15">
        <f t="shared" si="189"/>
        <v>42790.583368055552</v>
      </c>
      <c r="T2956" s="15">
        <f t="shared" si="190"/>
        <v>42810.541701388895</v>
      </c>
      <c r="U2956">
        <f>YEAR(Tabla2[[#This Row],[Date created conversion]])</f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 s="9">
        <f t="shared" si="188"/>
        <v>65</v>
      </c>
      <c r="Q2957" s="11" t="s">
        <v>8315</v>
      </c>
      <c r="R2957" t="s">
        <v>8355</v>
      </c>
      <c r="S2957" s="15">
        <f t="shared" si="189"/>
        <v>42141.741307870368</v>
      </c>
      <c r="T2957" s="15">
        <f t="shared" si="190"/>
        <v>42171.741307870368</v>
      </c>
      <c r="U2957">
        <f>YEAR(Tabla2[[#This Row],[Date created conversion]])</f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 s="9">
        <f t="shared" si="188"/>
        <v>66.099999999999994</v>
      </c>
      <c r="Q2958" s="11" t="s">
        <v>8315</v>
      </c>
      <c r="R2958" t="s">
        <v>8355</v>
      </c>
      <c r="S2958" s="15">
        <f t="shared" si="189"/>
        <v>42464.958912037036</v>
      </c>
      <c r="T2958" s="15">
        <f t="shared" si="190"/>
        <v>42494.958912037036</v>
      </c>
      <c r="U2958">
        <f>YEAR(Tabla2[[#This Row],[Date created conversion]])</f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 s="9">
        <f t="shared" si="188"/>
        <v>93.33</v>
      </c>
      <c r="Q2959" s="11" t="s">
        <v>8315</v>
      </c>
      <c r="R2959" t="s">
        <v>8355</v>
      </c>
      <c r="S2959" s="15">
        <f t="shared" si="189"/>
        <v>42031.011249999996</v>
      </c>
      <c r="T2959" s="15">
        <f t="shared" si="190"/>
        <v>42090.969583333332</v>
      </c>
      <c r="U2959">
        <f>YEAR(Tabla2[[#This Row],[Date created conversion]])</f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 s="9">
        <f t="shared" si="188"/>
        <v>0</v>
      </c>
      <c r="Q2960" s="11" t="s">
        <v>8315</v>
      </c>
      <c r="R2960" t="s">
        <v>8355</v>
      </c>
      <c r="S2960" s="15">
        <f t="shared" si="189"/>
        <v>42438.779131944444</v>
      </c>
      <c r="T2960" s="15">
        <f t="shared" si="190"/>
        <v>42498.73746527778</v>
      </c>
      <c r="U2960">
        <f>YEAR(Tabla2[[#This Row],[Date created conversion]])</f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 s="9">
        <f t="shared" si="188"/>
        <v>0</v>
      </c>
      <c r="Q2961" s="11" t="s">
        <v>8315</v>
      </c>
      <c r="R2961" t="s">
        <v>8355</v>
      </c>
      <c r="S2961" s="15">
        <f t="shared" si="189"/>
        <v>42498.008391203708</v>
      </c>
      <c r="T2961" s="15">
        <f t="shared" si="190"/>
        <v>42528.008391203708</v>
      </c>
      <c r="U2961">
        <f>YEAR(Tabla2[[#This Row],[Date created conversion]])</f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 s="9">
        <f t="shared" si="188"/>
        <v>0</v>
      </c>
      <c r="Q2962" s="11" t="s">
        <v>8315</v>
      </c>
      <c r="R2962" t="s">
        <v>8355</v>
      </c>
      <c r="S2962" s="15">
        <f t="shared" si="189"/>
        <v>41863.757210648146</v>
      </c>
      <c r="T2962" s="15">
        <f t="shared" si="190"/>
        <v>41893.757210648146</v>
      </c>
      <c r="U2962">
        <f>YEAR(Tabla2[[#This Row],[Date created conversion]])</f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 s="9">
        <f t="shared" si="188"/>
        <v>50.75</v>
      </c>
      <c r="Q2963" s="11" t="s">
        <v>8315</v>
      </c>
      <c r="R2963" t="s">
        <v>8316</v>
      </c>
      <c r="S2963" s="15">
        <f t="shared" si="189"/>
        <v>42061.212488425925</v>
      </c>
      <c r="T2963" s="15">
        <f t="shared" si="190"/>
        <v>42089.166666666672</v>
      </c>
      <c r="U2963">
        <f>YEAR(Tabla2[[#This Row],[Date created conversion]])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 s="9">
        <f t="shared" si="188"/>
        <v>60.9</v>
      </c>
      <c r="Q2964" s="11" t="s">
        <v>8315</v>
      </c>
      <c r="R2964" t="s">
        <v>8316</v>
      </c>
      <c r="S2964" s="15">
        <f t="shared" si="189"/>
        <v>42036.24428240741</v>
      </c>
      <c r="T2964" s="15">
        <f t="shared" si="190"/>
        <v>42064.290972222225</v>
      </c>
      <c r="U2964">
        <f>YEAR(Tabla2[[#This Row],[Date created conversion]])</f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 s="9">
        <f t="shared" si="188"/>
        <v>109.03</v>
      </c>
      <c r="Q2965" s="11" t="s">
        <v>8315</v>
      </c>
      <c r="R2965" t="s">
        <v>8316</v>
      </c>
      <c r="S2965" s="15">
        <f t="shared" si="189"/>
        <v>42157.470185185186</v>
      </c>
      <c r="T2965" s="15">
        <f t="shared" si="190"/>
        <v>42187.470185185186</v>
      </c>
      <c r="U2965">
        <f>YEAR(Tabla2[[#This Row],[Date created conversion]])</f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 s="9">
        <f t="shared" si="188"/>
        <v>25.69</v>
      </c>
      <c r="Q2966" s="11" t="s">
        <v>8315</v>
      </c>
      <c r="R2966" t="s">
        <v>8316</v>
      </c>
      <c r="S2966" s="15">
        <f t="shared" si="189"/>
        <v>41827.909942129627</v>
      </c>
      <c r="T2966" s="15">
        <f t="shared" si="190"/>
        <v>41857.897222222222</v>
      </c>
      <c r="U2966">
        <f>YEAR(Tabla2[[#This Row],[Date created conversion]])</f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 s="9">
        <f t="shared" si="188"/>
        <v>41.92</v>
      </c>
      <c r="Q2967" s="11" t="s">
        <v>8315</v>
      </c>
      <c r="R2967" t="s">
        <v>8316</v>
      </c>
      <c r="S2967" s="15">
        <f t="shared" si="189"/>
        <v>42162.729548611111</v>
      </c>
      <c r="T2967" s="15">
        <f t="shared" si="190"/>
        <v>42192.729548611111</v>
      </c>
      <c r="U2967">
        <f>YEAR(Tabla2[[#This Row],[Date created conversion]])</f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 s="9">
        <f t="shared" si="188"/>
        <v>88.77</v>
      </c>
      <c r="Q2968" s="11" t="s">
        <v>8315</v>
      </c>
      <c r="R2968" t="s">
        <v>8316</v>
      </c>
      <c r="S2968" s="15">
        <f t="shared" si="189"/>
        <v>42233.738564814819</v>
      </c>
      <c r="T2968" s="15">
        <f t="shared" si="190"/>
        <v>42263.738564814819</v>
      </c>
      <c r="U2968">
        <f>YEAR(Tabla2[[#This Row],[Date created conversion]])</f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 s="9">
        <f t="shared" si="188"/>
        <v>80.23</v>
      </c>
      <c r="Q2969" s="11" t="s">
        <v>8315</v>
      </c>
      <c r="R2969" t="s">
        <v>8316</v>
      </c>
      <c r="S2969" s="15">
        <f t="shared" si="189"/>
        <v>42042.197824074072</v>
      </c>
      <c r="T2969" s="15">
        <f t="shared" si="190"/>
        <v>42072.156157407408</v>
      </c>
      <c r="U2969">
        <f>YEAR(Tabla2[[#This Row],[Date created conversion]])</f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 s="9">
        <f t="shared" si="188"/>
        <v>78.94</v>
      </c>
      <c r="Q2970" s="11" t="s">
        <v>8315</v>
      </c>
      <c r="R2970" t="s">
        <v>8316</v>
      </c>
      <c r="S2970" s="15">
        <f t="shared" si="189"/>
        <v>42585.523842592593</v>
      </c>
      <c r="T2970" s="15">
        <f t="shared" si="190"/>
        <v>42599.165972222225</v>
      </c>
      <c r="U2970">
        <f>YEAR(Tabla2[[#This Row],[Date created conversion]])</f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 s="9">
        <f t="shared" si="188"/>
        <v>95.59</v>
      </c>
      <c r="Q2971" s="11" t="s">
        <v>8315</v>
      </c>
      <c r="R2971" t="s">
        <v>8316</v>
      </c>
      <c r="S2971" s="15">
        <f t="shared" si="189"/>
        <v>42097.786493055552</v>
      </c>
      <c r="T2971" s="15">
        <f t="shared" si="190"/>
        <v>42127.952083333337</v>
      </c>
      <c r="U2971">
        <f>YEAR(Tabla2[[#This Row],[Date created conversion]])</f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 s="9">
        <f t="shared" si="188"/>
        <v>69.89</v>
      </c>
      <c r="Q2972" s="11" t="s">
        <v>8315</v>
      </c>
      <c r="R2972" t="s">
        <v>8316</v>
      </c>
      <c r="S2972" s="15">
        <f t="shared" si="189"/>
        <v>41808.669571759259</v>
      </c>
      <c r="T2972" s="15">
        <f t="shared" si="190"/>
        <v>41838.669571759259</v>
      </c>
      <c r="U2972">
        <f>YEAR(Tabla2[[#This Row],[Date created conversion]])</f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 s="9">
        <f t="shared" si="188"/>
        <v>74.53</v>
      </c>
      <c r="Q2973" s="11" t="s">
        <v>8315</v>
      </c>
      <c r="R2973" t="s">
        <v>8316</v>
      </c>
      <c r="S2973" s="15">
        <f t="shared" si="189"/>
        <v>41852.658310185187</v>
      </c>
      <c r="T2973" s="15">
        <f t="shared" si="190"/>
        <v>41882.658310185187</v>
      </c>
      <c r="U2973">
        <f>YEAR(Tabla2[[#This Row],[Date created conversion]])</f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 s="9">
        <f t="shared" si="188"/>
        <v>123.94</v>
      </c>
      <c r="Q2974" s="11" t="s">
        <v>8315</v>
      </c>
      <c r="R2974" t="s">
        <v>8316</v>
      </c>
      <c r="S2974" s="15">
        <f t="shared" si="189"/>
        <v>42694.110185185185</v>
      </c>
      <c r="T2974" s="15">
        <f t="shared" si="190"/>
        <v>42709.041666666672</v>
      </c>
      <c r="U2974">
        <f>YEAR(Tabla2[[#This Row],[Date created conversion]])</f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191">IFERROR(ROUND(E2975/D2975*100,0),0)</f>
        <v>175</v>
      </c>
      <c r="P2975" s="9">
        <f t="shared" si="188"/>
        <v>264.85000000000002</v>
      </c>
      <c r="Q2975" s="11" t="s">
        <v>8315</v>
      </c>
      <c r="R2975" t="s">
        <v>8316</v>
      </c>
      <c r="S2975" s="15">
        <f t="shared" si="189"/>
        <v>42341.818379629629</v>
      </c>
      <c r="T2975" s="15">
        <f t="shared" si="190"/>
        <v>42370.166666666672</v>
      </c>
      <c r="U2975">
        <f>YEAR(Tabla2[[#This Row],[Date created conversion]])</f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1"/>
        <v>102</v>
      </c>
      <c r="P2976" s="9">
        <f t="shared" si="188"/>
        <v>58.62</v>
      </c>
      <c r="Q2976" s="11" t="s">
        <v>8315</v>
      </c>
      <c r="R2976" t="s">
        <v>8316</v>
      </c>
      <c r="S2976" s="15">
        <f t="shared" si="189"/>
        <v>41880.061006944445</v>
      </c>
      <c r="T2976" s="15">
        <f t="shared" si="190"/>
        <v>41908.065972222219</v>
      </c>
      <c r="U2976">
        <f>YEAR(Tabla2[[#This Row],[Date created conversion]])</f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1"/>
        <v>100</v>
      </c>
      <c r="P2977" s="9">
        <f t="shared" si="188"/>
        <v>70.88</v>
      </c>
      <c r="Q2977" s="11" t="s">
        <v>8315</v>
      </c>
      <c r="R2977" t="s">
        <v>8316</v>
      </c>
      <c r="S2977" s="15">
        <f t="shared" si="189"/>
        <v>41941.683865740742</v>
      </c>
      <c r="T2977" s="15">
        <f t="shared" si="190"/>
        <v>41970.125</v>
      </c>
      <c r="U2977">
        <f>YEAR(Tabla2[[#This Row],[Date created conversion]])</f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1"/>
        <v>171</v>
      </c>
      <c r="P2978" s="9">
        <f t="shared" si="188"/>
        <v>8.57</v>
      </c>
      <c r="Q2978" s="11" t="s">
        <v>8315</v>
      </c>
      <c r="R2978" t="s">
        <v>8316</v>
      </c>
      <c r="S2978" s="15">
        <f t="shared" si="189"/>
        <v>42425.730671296296</v>
      </c>
      <c r="T2978" s="15">
        <f t="shared" si="190"/>
        <v>42442.5</v>
      </c>
      <c r="U2978">
        <f>YEAR(Tabla2[[#This Row],[Date created conversion]])</f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1"/>
        <v>114</v>
      </c>
      <c r="P2979" s="9">
        <f t="shared" si="188"/>
        <v>113.57</v>
      </c>
      <c r="Q2979" s="11" t="s">
        <v>8315</v>
      </c>
      <c r="R2979" t="s">
        <v>8316</v>
      </c>
      <c r="S2979" s="15">
        <f t="shared" si="189"/>
        <v>42026.88118055556</v>
      </c>
      <c r="T2979" s="15">
        <f t="shared" si="190"/>
        <v>42086.093055555553</v>
      </c>
      <c r="U2979">
        <f>YEAR(Tabla2[[#This Row],[Date created conversion]])</f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1"/>
        <v>129</v>
      </c>
      <c r="P2980" s="9">
        <f t="shared" si="188"/>
        <v>60.69</v>
      </c>
      <c r="Q2980" s="11" t="s">
        <v>8315</v>
      </c>
      <c r="R2980" t="s">
        <v>8316</v>
      </c>
      <c r="S2980" s="15">
        <f t="shared" si="189"/>
        <v>41922.640590277777</v>
      </c>
      <c r="T2980" s="15">
        <f t="shared" si="190"/>
        <v>41932.249305555553</v>
      </c>
      <c r="U2980">
        <f>YEAR(Tabla2[[#This Row],[Date created conversion]])</f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1"/>
        <v>101</v>
      </c>
      <c r="P2981" s="9">
        <f t="shared" si="188"/>
        <v>110.22</v>
      </c>
      <c r="Q2981" s="11" t="s">
        <v>8315</v>
      </c>
      <c r="R2981" t="s">
        <v>8316</v>
      </c>
      <c r="S2981" s="15">
        <f t="shared" si="189"/>
        <v>41993.824340277773</v>
      </c>
      <c r="T2981" s="15">
        <f t="shared" si="190"/>
        <v>42010.25</v>
      </c>
      <c r="U2981">
        <f>YEAR(Tabla2[[#This Row],[Date created conversion]])</f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1"/>
        <v>109</v>
      </c>
      <c r="P2982" s="9">
        <f t="shared" si="188"/>
        <v>136.46</v>
      </c>
      <c r="Q2982" s="11" t="s">
        <v>8315</v>
      </c>
      <c r="R2982" t="s">
        <v>8316</v>
      </c>
      <c r="S2982" s="15">
        <f t="shared" si="189"/>
        <v>42219.915856481486</v>
      </c>
      <c r="T2982" s="15">
        <f t="shared" si="190"/>
        <v>42240.083333333328</v>
      </c>
      <c r="U2982">
        <f>YEAR(Tabla2[[#This Row],[Date created conversion]])</f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1"/>
        <v>129</v>
      </c>
      <c r="P2983" s="9">
        <f t="shared" si="188"/>
        <v>53.16</v>
      </c>
      <c r="Q2983" s="11" t="s">
        <v>8315</v>
      </c>
      <c r="R2983" t="s">
        <v>8355</v>
      </c>
      <c r="S2983" s="15">
        <f t="shared" si="189"/>
        <v>42225.559675925921</v>
      </c>
      <c r="T2983" s="15">
        <f t="shared" si="190"/>
        <v>42270.559675925921</v>
      </c>
      <c r="U2983">
        <f>YEAR(Tabla2[[#This Row],[Date created conversion]])</f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1"/>
        <v>102</v>
      </c>
      <c r="P2984" s="9">
        <f t="shared" si="188"/>
        <v>86.49</v>
      </c>
      <c r="Q2984" s="11" t="s">
        <v>8315</v>
      </c>
      <c r="R2984" t="s">
        <v>8355</v>
      </c>
      <c r="S2984" s="15">
        <f t="shared" si="189"/>
        <v>42381.686840277776</v>
      </c>
      <c r="T2984" s="15">
        <f t="shared" si="190"/>
        <v>42411.686840277776</v>
      </c>
      <c r="U2984">
        <f>YEAR(Tabla2[[#This Row],[Date created conversion]])</f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1"/>
        <v>147</v>
      </c>
      <c r="P2985" s="9">
        <f t="shared" si="188"/>
        <v>155.24</v>
      </c>
      <c r="Q2985" s="11" t="s">
        <v>8315</v>
      </c>
      <c r="R2985" t="s">
        <v>8355</v>
      </c>
      <c r="S2985" s="15">
        <f t="shared" si="189"/>
        <v>41894.632361111115</v>
      </c>
      <c r="T2985" s="15">
        <f t="shared" si="190"/>
        <v>41954.674027777779</v>
      </c>
      <c r="U2985">
        <f>YEAR(Tabla2[[#This Row],[Date created conversion]])</f>
        <v>2014</v>
      </c>
    </row>
    <row r="2986" spans="1:21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1"/>
        <v>100</v>
      </c>
      <c r="P2986" s="9">
        <f t="shared" si="188"/>
        <v>115.08</v>
      </c>
      <c r="Q2986" s="11" t="s">
        <v>8315</v>
      </c>
      <c r="R2986" t="s">
        <v>8355</v>
      </c>
      <c r="S2986" s="15">
        <f t="shared" si="189"/>
        <v>42576.278715277775</v>
      </c>
      <c r="T2986" s="15">
        <f t="shared" si="190"/>
        <v>42606.278715277775</v>
      </c>
      <c r="U2986">
        <f>YEAR(Tabla2[[#This Row],[Date created conversion]])</f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1"/>
        <v>122</v>
      </c>
      <c r="P2987" s="9">
        <f t="shared" si="188"/>
        <v>109.59</v>
      </c>
      <c r="Q2987" s="11" t="s">
        <v>8315</v>
      </c>
      <c r="R2987" t="s">
        <v>8355</v>
      </c>
      <c r="S2987" s="15">
        <f t="shared" si="189"/>
        <v>42654.973703703698</v>
      </c>
      <c r="T2987" s="15">
        <f t="shared" si="190"/>
        <v>42674.166666666672</v>
      </c>
      <c r="U2987">
        <f>YEAR(Tabla2[[#This Row],[Date created conversion]])</f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1"/>
        <v>106</v>
      </c>
      <c r="P2988" s="9">
        <f t="shared" si="188"/>
        <v>45.21</v>
      </c>
      <c r="Q2988" s="11" t="s">
        <v>8315</v>
      </c>
      <c r="R2988" t="s">
        <v>8355</v>
      </c>
      <c r="S2988" s="15">
        <f t="shared" si="189"/>
        <v>42431.500069444446</v>
      </c>
      <c r="T2988" s="15">
        <f t="shared" si="190"/>
        <v>42491.458402777775</v>
      </c>
      <c r="U2988">
        <f>YEAR(Tabla2[[#This Row],[Date created conversion]])</f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1"/>
        <v>110</v>
      </c>
      <c r="P2989" s="9">
        <f t="shared" si="188"/>
        <v>104.15</v>
      </c>
      <c r="Q2989" s="11" t="s">
        <v>8315</v>
      </c>
      <c r="R2989" t="s">
        <v>8355</v>
      </c>
      <c r="S2989" s="15">
        <f t="shared" si="189"/>
        <v>42627.307303240741</v>
      </c>
      <c r="T2989" s="15">
        <f t="shared" si="190"/>
        <v>42656</v>
      </c>
      <c r="U2989">
        <f>YEAR(Tabla2[[#This Row],[Date created conversion]])</f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1"/>
        <v>100</v>
      </c>
      <c r="P2990" s="9">
        <f t="shared" si="188"/>
        <v>35.71</v>
      </c>
      <c r="Q2990" s="11" t="s">
        <v>8315</v>
      </c>
      <c r="R2990" t="s">
        <v>8355</v>
      </c>
      <c r="S2990" s="15">
        <f t="shared" si="189"/>
        <v>42511.362048611118</v>
      </c>
      <c r="T2990" s="15">
        <f t="shared" si="190"/>
        <v>42541.362048611118</v>
      </c>
      <c r="U2990">
        <f>YEAR(Tabla2[[#This Row],[Date created conversion]])</f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1"/>
        <v>177</v>
      </c>
      <c r="P2991" s="9">
        <f t="shared" si="188"/>
        <v>97</v>
      </c>
      <c r="Q2991" s="11" t="s">
        <v>8315</v>
      </c>
      <c r="R2991" t="s">
        <v>8355</v>
      </c>
      <c r="S2991" s="15">
        <f t="shared" si="189"/>
        <v>42337.02039351852</v>
      </c>
      <c r="T2991" s="15">
        <f t="shared" si="190"/>
        <v>42359.207638888889</v>
      </c>
      <c r="U2991">
        <f>YEAR(Tabla2[[#This Row],[Date created conversion]])</f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1"/>
        <v>100</v>
      </c>
      <c r="P2992" s="9">
        <f t="shared" si="188"/>
        <v>370.37</v>
      </c>
      <c r="Q2992" s="11" t="s">
        <v>8315</v>
      </c>
      <c r="R2992" t="s">
        <v>8355</v>
      </c>
      <c r="S2992" s="15">
        <f t="shared" si="189"/>
        <v>42341.57430555555</v>
      </c>
      <c r="T2992" s="15">
        <f t="shared" si="190"/>
        <v>42376.57430555555</v>
      </c>
      <c r="U2992">
        <f>YEAR(Tabla2[[#This Row],[Date created conversion]])</f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1"/>
        <v>103</v>
      </c>
      <c r="P2993" s="9">
        <f t="shared" si="188"/>
        <v>94.41</v>
      </c>
      <c r="Q2993" s="11" t="s">
        <v>8315</v>
      </c>
      <c r="R2993" t="s">
        <v>8355</v>
      </c>
      <c r="S2993" s="15">
        <f t="shared" si="189"/>
        <v>42740.837152777778</v>
      </c>
      <c r="T2993" s="15">
        <f t="shared" si="190"/>
        <v>42762.837152777778</v>
      </c>
      <c r="U2993">
        <f>YEAR(Tabla2[[#This Row],[Date created conversion]])</f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1"/>
        <v>105</v>
      </c>
      <c r="P2994" s="9">
        <f t="shared" si="188"/>
        <v>48.98</v>
      </c>
      <c r="Q2994" s="11" t="s">
        <v>8315</v>
      </c>
      <c r="R2994" t="s">
        <v>8355</v>
      </c>
      <c r="S2994" s="15">
        <f t="shared" si="189"/>
        <v>42622.767476851848</v>
      </c>
      <c r="T2994" s="15">
        <f t="shared" si="190"/>
        <v>42652.767476851848</v>
      </c>
      <c r="U2994">
        <f>YEAR(Tabla2[[#This Row],[Date created conversion]])</f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1"/>
        <v>100</v>
      </c>
      <c r="P2995" s="9">
        <f t="shared" si="188"/>
        <v>45.59</v>
      </c>
      <c r="Q2995" s="11" t="s">
        <v>8315</v>
      </c>
      <c r="R2995" t="s">
        <v>8355</v>
      </c>
      <c r="S2995" s="15">
        <f t="shared" si="189"/>
        <v>42390.838738425926</v>
      </c>
      <c r="T2995" s="15">
        <f t="shared" si="190"/>
        <v>42420.838738425926</v>
      </c>
      <c r="U2995">
        <f>YEAR(Tabla2[[#This Row],[Date created conversion]])</f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1"/>
        <v>458</v>
      </c>
      <c r="P2996" s="9">
        <f t="shared" si="188"/>
        <v>23.28</v>
      </c>
      <c r="Q2996" s="11" t="s">
        <v>8315</v>
      </c>
      <c r="R2996" t="s">
        <v>8355</v>
      </c>
      <c r="S2996" s="15">
        <f t="shared" si="189"/>
        <v>41885.478842592594</v>
      </c>
      <c r="T2996" s="15">
        <f t="shared" si="190"/>
        <v>41915.478842592594</v>
      </c>
      <c r="U2996">
        <f>YEAR(Tabla2[[#This Row],[Date created conversion]])</f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1"/>
        <v>105</v>
      </c>
      <c r="P2997" s="9">
        <f t="shared" si="188"/>
        <v>63.23</v>
      </c>
      <c r="Q2997" s="11" t="s">
        <v>8315</v>
      </c>
      <c r="R2997" t="s">
        <v>8355</v>
      </c>
      <c r="S2997" s="15">
        <f t="shared" si="189"/>
        <v>42724.665173611109</v>
      </c>
      <c r="T2997" s="15">
        <f t="shared" si="190"/>
        <v>42754.665173611109</v>
      </c>
      <c r="U2997">
        <f>YEAR(Tabla2[[#This Row],[Date created conversion]])</f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1"/>
        <v>172</v>
      </c>
      <c r="P2998" s="9">
        <f t="shared" si="188"/>
        <v>153.52000000000001</v>
      </c>
      <c r="Q2998" s="11" t="s">
        <v>8315</v>
      </c>
      <c r="R2998" t="s">
        <v>8355</v>
      </c>
      <c r="S2998" s="15">
        <f t="shared" si="189"/>
        <v>42090.912500000006</v>
      </c>
      <c r="T2998" s="15">
        <f t="shared" si="190"/>
        <v>42150.912500000006</v>
      </c>
      <c r="U2998">
        <f>YEAR(Tabla2[[#This Row],[Date created conversion]])</f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1"/>
        <v>104</v>
      </c>
      <c r="P2999" s="9">
        <f t="shared" si="188"/>
        <v>90.2</v>
      </c>
      <c r="Q2999" s="11" t="s">
        <v>8315</v>
      </c>
      <c r="R2999" t="s">
        <v>8355</v>
      </c>
      <c r="S2999" s="15">
        <f t="shared" si="189"/>
        <v>42775.733715277776</v>
      </c>
      <c r="T2999" s="15">
        <f t="shared" si="190"/>
        <v>42793.207638888889</v>
      </c>
      <c r="U2999">
        <f>YEAR(Tabla2[[#This Row],[Date created conversion]])</f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1"/>
        <v>103</v>
      </c>
      <c r="P3000" s="9">
        <f t="shared" si="188"/>
        <v>118.97</v>
      </c>
      <c r="Q3000" s="11" t="s">
        <v>8315</v>
      </c>
      <c r="R3000" t="s">
        <v>8355</v>
      </c>
      <c r="S3000" s="15">
        <f t="shared" si="189"/>
        <v>41778.193622685183</v>
      </c>
      <c r="T3000" s="15">
        <f t="shared" si="190"/>
        <v>41806.184027777781</v>
      </c>
      <c r="U3000">
        <f>YEAR(Tabla2[[#This Row],[Date created conversion]])</f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1"/>
        <v>119</v>
      </c>
      <c r="P3001" s="9">
        <f t="shared" si="188"/>
        <v>80.25</v>
      </c>
      <c r="Q3001" s="11" t="s">
        <v>8315</v>
      </c>
      <c r="R3001" t="s">
        <v>8355</v>
      </c>
      <c r="S3001" s="15">
        <f t="shared" si="189"/>
        <v>42780.740277777775</v>
      </c>
      <c r="T3001" s="15">
        <f t="shared" si="190"/>
        <v>42795.083333333328</v>
      </c>
      <c r="U3001">
        <f>YEAR(Tabla2[[#This Row],[Date created conversion]])</f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1"/>
        <v>100</v>
      </c>
      <c r="P3002" s="9">
        <f t="shared" si="188"/>
        <v>62.5</v>
      </c>
      <c r="Q3002" s="11" t="s">
        <v>8315</v>
      </c>
      <c r="R3002" t="s">
        <v>8355</v>
      </c>
      <c r="S3002" s="15">
        <f t="shared" si="189"/>
        <v>42752.827199074076</v>
      </c>
      <c r="T3002" s="15">
        <f t="shared" si="190"/>
        <v>42766.75</v>
      </c>
      <c r="U3002">
        <f>YEAR(Tabla2[[#This Row],[Date created conversion]])</f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1"/>
        <v>319</v>
      </c>
      <c r="P3003" s="9">
        <f t="shared" si="188"/>
        <v>131.38</v>
      </c>
      <c r="Q3003" s="11" t="s">
        <v>8315</v>
      </c>
      <c r="R3003" t="s">
        <v>8355</v>
      </c>
      <c r="S3003" s="15">
        <f t="shared" si="189"/>
        <v>42534.895625000005</v>
      </c>
      <c r="T3003" s="15">
        <f t="shared" si="190"/>
        <v>42564.895625000005</v>
      </c>
      <c r="U3003">
        <f>YEAR(Tabla2[[#This Row],[Date created conversion]])</f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1"/>
        <v>109</v>
      </c>
      <c r="P3004" s="9">
        <f t="shared" si="188"/>
        <v>73.03</v>
      </c>
      <c r="Q3004" s="11" t="s">
        <v>8315</v>
      </c>
      <c r="R3004" t="s">
        <v>8355</v>
      </c>
      <c r="S3004" s="15">
        <f t="shared" si="189"/>
        <v>41239.83625</v>
      </c>
      <c r="T3004" s="15">
        <f t="shared" si="190"/>
        <v>41269.83625</v>
      </c>
      <c r="U3004">
        <f>YEAR(Tabla2[[#This Row],[Date created conversion]])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1"/>
        <v>101</v>
      </c>
      <c r="P3005" s="9">
        <f t="shared" si="188"/>
        <v>178.53</v>
      </c>
      <c r="Q3005" s="11" t="s">
        <v>8315</v>
      </c>
      <c r="R3005" t="s">
        <v>8355</v>
      </c>
      <c r="S3005" s="15">
        <f t="shared" si="189"/>
        <v>42398.849259259259</v>
      </c>
      <c r="T3005" s="15">
        <f t="shared" si="190"/>
        <v>42430.249305555553</v>
      </c>
      <c r="U3005">
        <f>YEAR(Tabla2[[#This Row],[Date created conversion]])</f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1"/>
        <v>113</v>
      </c>
      <c r="P3006" s="9">
        <f t="shared" si="188"/>
        <v>162.91</v>
      </c>
      <c r="Q3006" s="11" t="s">
        <v>8315</v>
      </c>
      <c r="R3006" t="s">
        <v>8355</v>
      </c>
      <c r="S3006" s="15">
        <f t="shared" si="189"/>
        <v>41928.881064814814</v>
      </c>
      <c r="T3006" s="15">
        <f t="shared" si="190"/>
        <v>41958.922731481478</v>
      </c>
      <c r="U3006">
        <f>YEAR(Tabla2[[#This Row],[Date created conversion]])</f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1"/>
        <v>120</v>
      </c>
      <c r="P3007" s="9">
        <f t="shared" si="188"/>
        <v>108.24</v>
      </c>
      <c r="Q3007" s="11" t="s">
        <v>8315</v>
      </c>
      <c r="R3007" t="s">
        <v>8355</v>
      </c>
      <c r="S3007" s="15">
        <f t="shared" si="189"/>
        <v>41888.674826388888</v>
      </c>
      <c r="T3007" s="15">
        <f t="shared" si="190"/>
        <v>41918.674826388888</v>
      </c>
      <c r="U3007">
        <f>YEAR(Tabla2[[#This Row],[Date created conversion]])</f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1"/>
        <v>108</v>
      </c>
      <c r="P3008" s="9">
        <f t="shared" si="188"/>
        <v>88.87</v>
      </c>
      <c r="Q3008" s="11" t="s">
        <v>8315</v>
      </c>
      <c r="R3008" t="s">
        <v>8355</v>
      </c>
      <c r="S3008" s="15">
        <f t="shared" si="189"/>
        <v>41957.756840277783</v>
      </c>
      <c r="T3008" s="15">
        <f t="shared" si="190"/>
        <v>41987.756840277783</v>
      </c>
      <c r="U3008">
        <f>YEAR(Tabla2[[#This Row],[Date created conversion]])</f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1"/>
        <v>180</v>
      </c>
      <c r="P3009" s="9">
        <f t="shared" si="188"/>
        <v>54</v>
      </c>
      <c r="Q3009" s="11" t="s">
        <v>8315</v>
      </c>
      <c r="R3009" t="s">
        <v>8355</v>
      </c>
      <c r="S3009" s="15">
        <f t="shared" si="189"/>
        <v>42098.216238425928</v>
      </c>
      <c r="T3009" s="15">
        <f t="shared" si="190"/>
        <v>42119.216238425928</v>
      </c>
      <c r="U3009">
        <f>YEAR(Tabla2[[#This Row],[Date created conversion]])</f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1"/>
        <v>101</v>
      </c>
      <c r="P3010" s="9">
        <f t="shared" si="188"/>
        <v>116.73</v>
      </c>
      <c r="Q3010" s="11" t="s">
        <v>8315</v>
      </c>
      <c r="R3010" t="s">
        <v>8355</v>
      </c>
      <c r="S3010" s="15">
        <f t="shared" si="189"/>
        <v>42360.212025462963</v>
      </c>
      <c r="T3010" s="15">
        <f t="shared" si="190"/>
        <v>42390.212025462963</v>
      </c>
      <c r="U3010">
        <f>YEAR(Tabla2[[#This Row],[Date created conversion]])</f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 s="9">
        <f t="shared" ref="P3011:P3074" si="192">IFERROR(ROUND(E3011/L3011,2),0)</f>
        <v>233.9</v>
      </c>
      <c r="Q3011" s="11" t="s">
        <v>8315</v>
      </c>
      <c r="R3011" t="s">
        <v>8355</v>
      </c>
      <c r="S3011" s="15">
        <f t="shared" ref="S3011:S3074" si="193">(((J3011/60)/60)/24)+DATE(1970,1,1)</f>
        <v>41939.569907407407</v>
      </c>
      <c r="T3011" s="15">
        <f t="shared" ref="T3011:T3074" si="194">(((I3011/60)/60)/24)+DATE(1970,1,1)</f>
        <v>41969.611574074079</v>
      </c>
      <c r="U3011">
        <f>YEAR(Tabla2[[#This Row],[Date created conversion]])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 s="9">
        <f t="shared" si="192"/>
        <v>158</v>
      </c>
      <c r="Q3012" s="11" t="s">
        <v>8315</v>
      </c>
      <c r="R3012" t="s">
        <v>8355</v>
      </c>
      <c r="S3012" s="15">
        <f t="shared" si="193"/>
        <v>41996.832395833335</v>
      </c>
      <c r="T3012" s="15">
        <f t="shared" si="194"/>
        <v>42056.832395833335</v>
      </c>
      <c r="U3012">
        <f>YEAR(Tabla2[[#This Row],[Date created conversion]])</f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 s="9">
        <f t="shared" si="192"/>
        <v>14.84</v>
      </c>
      <c r="Q3013" s="11" t="s">
        <v>8315</v>
      </c>
      <c r="R3013" t="s">
        <v>8355</v>
      </c>
      <c r="S3013" s="15">
        <f t="shared" si="193"/>
        <v>42334.468935185185</v>
      </c>
      <c r="T3013" s="15">
        <f t="shared" si="194"/>
        <v>42361.957638888889</v>
      </c>
      <c r="U3013">
        <f>YEAR(Tabla2[[#This Row],[Date created conversion]])</f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 s="9">
        <f t="shared" si="192"/>
        <v>85.18</v>
      </c>
      <c r="Q3014" s="11" t="s">
        <v>8315</v>
      </c>
      <c r="R3014" t="s">
        <v>8355</v>
      </c>
      <c r="S3014" s="15">
        <f t="shared" si="193"/>
        <v>42024.702893518523</v>
      </c>
      <c r="T3014" s="15">
        <f t="shared" si="194"/>
        <v>42045.702893518523</v>
      </c>
      <c r="U3014">
        <f>YEAR(Tabla2[[#This Row],[Date created conversion]])</f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 s="9">
        <f t="shared" si="192"/>
        <v>146.69</v>
      </c>
      <c r="Q3015" s="11" t="s">
        <v>8315</v>
      </c>
      <c r="R3015" t="s">
        <v>8355</v>
      </c>
      <c r="S3015" s="15">
        <f t="shared" si="193"/>
        <v>42146.836215277777</v>
      </c>
      <c r="T3015" s="15">
        <f t="shared" si="194"/>
        <v>42176.836215277777</v>
      </c>
      <c r="U3015">
        <f>YEAR(Tabla2[[#This Row],[Date created conversion]])</f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 s="9">
        <f t="shared" si="192"/>
        <v>50.76</v>
      </c>
      <c r="Q3016" s="11" t="s">
        <v>8315</v>
      </c>
      <c r="R3016" t="s">
        <v>8355</v>
      </c>
      <c r="S3016" s="15">
        <f t="shared" si="193"/>
        <v>41920.123611111114</v>
      </c>
      <c r="T3016" s="15">
        <f t="shared" si="194"/>
        <v>41948.208333333336</v>
      </c>
      <c r="U3016">
        <f>YEAR(Tabla2[[#This Row],[Date created conversion]])</f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 s="9">
        <f t="shared" si="192"/>
        <v>87.7</v>
      </c>
      <c r="Q3017" s="11" t="s">
        <v>8315</v>
      </c>
      <c r="R3017" t="s">
        <v>8355</v>
      </c>
      <c r="S3017" s="15">
        <f t="shared" si="193"/>
        <v>41785.72729166667</v>
      </c>
      <c r="T3017" s="15">
        <f t="shared" si="194"/>
        <v>41801.166666666664</v>
      </c>
      <c r="U3017">
        <f>YEAR(Tabla2[[#This Row],[Date created conversion]])</f>
        <v>2014</v>
      </c>
    </row>
    <row r="3018" spans="1:21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 s="9">
        <f t="shared" si="192"/>
        <v>242.28</v>
      </c>
      <c r="Q3018" s="11" t="s">
        <v>8315</v>
      </c>
      <c r="R3018" t="s">
        <v>8355</v>
      </c>
      <c r="S3018" s="15">
        <f t="shared" si="193"/>
        <v>41778.548055555555</v>
      </c>
      <c r="T3018" s="15">
        <f t="shared" si="194"/>
        <v>41838.548055555555</v>
      </c>
      <c r="U3018">
        <f>YEAR(Tabla2[[#This Row],[Date created conversion]])</f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 s="9">
        <f t="shared" si="192"/>
        <v>146.44999999999999</v>
      </c>
      <c r="Q3019" s="11" t="s">
        <v>8315</v>
      </c>
      <c r="R3019" t="s">
        <v>8355</v>
      </c>
      <c r="S3019" s="15">
        <f t="shared" si="193"/>
        <v>41841.850034722222</v>
      </c>
      <c r="T3019" s="15">
        <f t="shared" si="194"/>
        <v>41871.850034722222</v>
      </c>
      <c r="U3019">
        <f>YEAR(Tabla2[[#This Row],[Date created conversion]])</f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 s="9">
        <f t="shared" si="192"/>
        <v>103.17</v>
      </c>
      <c r="Q3020" s="11" t="s">
        <v>8315</v>
      </c>
      <c r="R3020" t="s">
        <v>8355</v>
      </c>
      <c r="S3020" s="15">
        <f t="shared" si="193"/>
        <v>42163.29833333334</v>
      </c>
      <c r="T3020" s="15">
        <f t="shared" si="194"/>
        <v>42205.916666666672</v>
      </c>
      <c r="U3020">
        <f>YEAR(Tabla2[[#This Row],[Date created conversion]])</f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 s="9">
        <f t="shared" si="192"/>
        <v>80.459999999999994</v>
      </c>
      <c r="Q3021" s="11" t="s">
        <v>8315</v>
      </c>
      <c r="R3021" t="s">
        <v>8355</v>
      </c>
      <c r="S3021" s="15">
        <f t="shared" si="193"/>
        <v>41758.833564814813</v>
      </c>
      <c r="T3021" s="15">
        <f t="shared" si="194"/>
        <v>41786.125</v>
      </c>
      <c r="U3021">
        <f>YEAR(Tabla2[[#This Row],[Date created conversion]])</f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 s="9">
        <f t="shared" si="192"/>
        <v>234.67</v>
      </c>
      <c r="Q3022" s="11" t="s">
        <v>8315</v>
      </c>
      <c r="R3022" t="s">
        <v>8355</v>
      </c>
      <c r="S3022" s="15">
        <f t="shared" si="193"/>
        <v>42170.846446759257</v>
      </c>
      <c r="T3022" s="15">
        <f t="shared" si="194"/>
        <v>42230.846446759257</v>
      </c>
      <c r="U3022">
        <f>YEAR(Tabla2[[#This Row],[Date created conversion]])</f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 s="9">
        <f t="shared" si="192"/>
        <v>50.69</v>
      </c>
      <c r="Q3023" s="11" t="s">
        <v>8315</v>
      </c>
      <c r="R3023" t="s">
        <v>8355</v>
      </c>
      <c r="S3023" s="15">
        <f t="shared" si="193"/>
        <v>42660.618854166663</v>
      </c>
      <c r="T3023" s="15">
        <f t="shared" si="194"/>
        <v>42696.249305555553</v>
      </c>
      <c r="U3023">
        <f>YEAR(Tabla2[[#This Row],[Date created conversion]])</f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 s="9">
        <f t="shared" si="192"/>
        <v>162.71</v>
      </c>
      <c r="Q3024" s="11" t="s">
        <v>8315</v>
      </c>
      <c r="R3024" t="s">
        <v>8355</v>
      </c>
      <c r="S3024" s="15">
        <f t="shared" si="193"/>
        <v>42564.95380787037</v>
      </c>
      <c r="T3024" s="15">
        <f t="shared" si="194"/>
        <v>42609.95380787037</v>
      </c>
      <c r="U3024">
        <f>YEAR(Tabla2[[#This Row],[Date created conversion]])</f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 s="9">
        <f t="shared" si="192"/>
        <v>120.17</v>
      </c>
      <c r="Q3025" s="11" t="s">
        <v>8315</v>
      </c>
      <c r="R3025" t="s">
        <v>8355</v>
      </c>
      <c r="S3025" s="15">
        <f t="shared" si="193"/>
        <v>42121.675763888896</v>
      </c>
      <c r="T3025" s="15">
        <f t="shared" si="194"/>
        <v>42166.675763888896</v>
      </c>
      <c r="U3025">
        <f>YEAR(Tabla2[[#This Row],[Date created conversion]])</f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 s="9">
        <f t="shared" si="192"/>
        <v>67.7</v>
      </c>
      <c r="Q3026" s="11" t="s">
        <v>8315</v>
      </c>
      <c r="R3026" t="s">
        <v>8355</v>
      </c>
      <c r="S3026" s="15">
        <f t="shared" si="193"/>
        <v>41158.993923611109</v>
      </c>
      <c r="T3026" s="15">
        <f t="shared" si="194"/>
        <v>41188.993923611109</v>
      </c>
      <c r="U3026">
        <f>YEAR(Tabla2[[#This Row],[Date created conversion]])</f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 s="9">
        <f t="shared" si="192"/>
        <v>52.1</v>
      </c>
      <c r="Q3027" s="11" t="s">
        <v>8315</v>
      </c>
      <c r="R3027" t="s">
        <v>8355</v>
      </c>
      <c r="S3027" s="15">
        <f t="shared" si="193"/>
        <v>41761.509409722225</v>
      </c>
      <c r="T3027" s="15">
        <f t="shared" si="194"/>
        <v>41789.666666666664</v>
      </c>
      <c r="U3027">
        <f>YEAR(Tabla2[[#This Row],[Date created conversion]])</f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 s="9">
        <f t="shared" si="192"/>
        <v>51.6</v>
      </c>
      <c r="Q3028" s="11" t="s">
        <v>8315</v>
      </c>
      <c r="R3028" t="s">
        <v>8355</v>
      </c>
      <c r="S3028" s="15">
        <f t="shared" si="193"/>
        <v>42783.459398148145</v>
      </c>
      <c r="T3028" s="15">
        <f t="shared" si="194"/>
        <v>42797.459398148145</v>
      </c>
      <c r="U3028">
        <f>YEAR(Tabla2[[#This Row],[Date created conversion]])</f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 s="9">
        <f t="shared" si="192"/>
        <v>164.3</v>
      </c>
      <c r="Q3029" s="11" t="s">
        <v>8315</v>
      </c>
      <c r="R3029" t="s">
        <v>8355</v>
      </c>
      <c r="S3029" s="15">
        <f t="shared" si="193"/>
        <v>42053.704293981486</v>
      </c>
      <c r="T3029" s="15">
        <f t="shared" si="194"/>
        <v>42083.662627314814</v>
      </c>
      <c r="U3029">
        <f>YEAR(Tabla2[[#This Row],[Date created conversion]])</f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 s="9">
        <f t="shared" si="192"/>
        <v>84.86</v>
      </c>
      <c r="Q3030" s="11" t="s">
        <v>8315</v>
      </c>
      <c r="R3030" t="s">
        <v>8355</v>
      </c>
      <c r="S3030" s="15">
        <f t="shared" si="193"/>
        <v>42567.264178240745</v>
      </c>
      <c r="T3030" s="15">
        <f t="shared" si="194"/>
        <v>42597.264178240745</v>
      </c>
      <c r="U3030">
        <f>YEAR(Tabla2[[#This Row],[Date created conversion]])</f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 s="9">
        <f t="shared" si="192"/>
        <v>94.55</v>
      </c>
      <c r="Q3031" s="11" t="s">
        <v>8315</v>
      </c>
      <c r="R3031" t="s">
        <v>8355</v>
      </c>
      <c r="S3031" s="15">
        <f t="shared" si="193"/>
        <v>41932.708877314813</v>
      </c>
      <c r="T3031" s="15">
        <f t="shared" si="194"/>
        <v>41961.190972222219</v>
      </c>
      <c r="U3031">
        <f>YEAR(Tabla2[[#This Row],[Date created conversion]])</f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 s="9">
        <f t="shared" si="192"/>
        <v>45.54</v>
      </c>
      <c r="Q3032" s="11" t="s">
        <v>8315</v>
      </c>
      <c r="R3032" t="s">
        <v>8355</v>
      </c>
      <c r="S3032" s="15">
        <f t="shared" si="193"/>
        <v>42233.747349537036</v>
      </c>
      <c r="T3032" s="15">
        <f t="shared" si="194"/>
        <v>42263.747349537036</v>
      </c>
      <c r="U3032">
        <f>YEAR(Tabla2[[#This Row],[Date created conversion]])</f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 s="9">
        <f t="shared" si="192"/>
        <v>51.72</v>
      </c>
      <c r="Q3033" s="11" t="s">
        <v>8315</v>
      </c>
      <c r="R3033" t="s">
        <v>8355</v>
      </c>
      <c r="S3033" s="15">
        <f t="shared" si="193"/>
        <v>42597.882488425923</v>
      </c>
      <c r="T3033" s="15">
        <f t="shared" si="194"/>
        <v>42657.882488425923</v>
      </c>
      <c r="U3033">
        <f>YEAR(Tabla2[[#This Row],[Date created conversion]])</f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 s="9">
        <f t="shared" si="192"/>
        <v>50.88</v>
      </c>
      <c r="Q3034" s="11" t="s">
        <v>8315</v>
      </c>
      <c r="R3034" t="s">
        <v>8355</v>
      </c>
      <c r="S3034" s="15">
        <f t="shared" si="193"/>
        <v>42228.044664351852</v>
      </c>
      <c r="T3034" s="15">
        <f t="shared" si="194"/>
        <v>42258.044664351852</v>
      </c>
      <c r="U3034">
        <f>YEAR(Tabla2[[#This Row],[Date created conversion]])</f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 s="9">
        <f t="shared" si="192"/>
        <v>191.13</v>
      </c>
      <c r="Q3035" s="11" t="s">
        <v>8315</v>
      </c>
      <c r="R3035" t="s">
        <v>8355</v>
      </c>
      <c r="S3035" s="15">
        <f t="shared" si="193"/>
        <v>42570.110243055555</v>
      </c>
      <c r="T3035" s="15">
        <f t="shared" si="194"/>
        <v>42600.110243055555</v>
      </c>
      <c r="U3035">
        <f>YEAR(Tabla2[[#This Row],[Date created conversion]])</f>
        <v>2016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 s="9">
        <f t="shared" si="192"/>
        <v>89.31</v>
      </c>
      <c r="Q3036" s="11" t="s">
        <v>8315</v>
      </c>
      <c r="R3036" t="s">
        <v>8355</v>
      </c>
      <c r="S3036" s="15">
        <f t="shared" si="193"/>
        <v>42644.535358796296</v>
      </c>
      <c r="T3036" s="15">
        <f t="shared" si="194"/>
        <v>42675.165972222225</v>
      </c>
      <c r="U3036">
        <f>YEAR(Tabla2[[#This Row],[Date created conversion]])</f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 s="9">
        <f t="shared" si="192"/>
        <v>88.59</v>
      </c>
      <c r="Q3037" s="11" t="s">
        <v>8315</v>
      </c>
      <c r="R3037" t="s">
        <v>8355</v>
      </c>
      <c r="S3037" s="15">
        <f t="shared" si="193"/>
        <v>41368.560289351852</v>
      </c>
      <c r="T3037" s="15">
        <f t="shared" si="194"/>
        <v>41398.560289351852</v>
      </c>
      <c r="U3037">
        <f>YEAR(Tabla2[[#This Row],[Date created conversion]])</f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 s="9">
        <f t="shared" si="192"/>
        <v>96.3</v>
      </c>
      <c r="Q3038" s="11" t="s">
        <v>8315</v>
      </c>
      <c r="R3038" t="s">
        <v>8355</v>
      </c>
      <c r="S3038" s="15">
        <f t="shared" si="193"/>
        <v>41466.785231481481</v>
      </c>
      <c r="T3038" s="15">
        <f t="shared" si="194"/>
        <v>41502.499305555553</v>
      </c>
      <c r="U3038">
        <f>YEAR(Tabla2[[#This Row],[Date created conversion]])</f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195">IFERROR(ROUND(E3039/D3039*100,0),0)</f>
        <v>213</v>
      </c>
      <c r="P3039" s="9">
        <f t="shared" si="192"/>
        <v>33.31</v>
      </c>
      <c r="Q3039" s="11" t="s">
        <v>8315</v>
      </c>
      <c r="R3039" t="s">
        <v>8355</v>
      </c>
      <c r="S3039" s="15">
        <f t="shared" si="193"/>
        <v>40378.893206018518</v>
      </c>
      <c r="T3039" s="15">
        <f t="shared" si="194"/>
        <v>40453.207638888889</v>
      </c>
      <c r="U3039">
        <f>YEAR(Tabla2[[#This Row],[Date created conversion]])</f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5"/>
        <v>101</v>
      </c>
      <c r="P3040" s="9">
        <f t="shared" si="192"/>
        <v>37.22</v>
      </c>
      <c r="Q3040" s="11" t="s">
        <v>8315</v>
      </c>
      <c r="R3040" t="s">
        <v>8355</v>
      </c>
      <c r="S3040" s="15">
        <f t="shared" si="193"/>
        <v>42373.252280092594</v>
      </c>
      <c r="T3040" s="15">
        <f t="shared" si="194"/>
        <v>42433.252280092594</v>
      </c>
      <c r="U3040">
        <f>YEAR(Tabla2[[#This Row],[Date created conversion]])</f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5"/>
        <v>109</v>
      </c>
      <c r="P3041" s="9">
        <f t="shared" si="192"/>
        <v>92.13</v>
      </c>
      <c r="Q3041" s="11" t="s">
        <v>8315</v>
      </c>
      <c r="R3041" t="s">
        <v>8355</v>
      </c>
      <c r="S3041" s="15">
        <f t="shared" si="193"/>
        <v>41610.794421296298</v>
      </c>
      <c r="T3041" s="15">
        <f t="shared" si="194"/>
        <v>41637.332638888889</v>
      </c>
      <c r="U3041">
        <f>YEAR(Tabla2[[#This Row],[Date created conversion]])</f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5"/>
        <v>108</v>
      </c>
      <c r="P3042" s="9">
        <f t="shared" si="192"/>
        <v>76.790000000000006</v>
      </c>
      <c r="Q3042" s="11" t="s">
        <v>8315</v>
      </c>
      <c r="R3042" t="s">
        <v>8355</v>
      </c>
      <c r="S3042" s="15">
        <f t="shared" si="193"/>
        <v>42177.791909722218</v>
      </c>
      <c r="T3042" s="15">
        <f t="shared" si="194"/>
        <v>42181.958333333328</v>
      </c>
      <c r="U3042">
        <f>YEAR(Tabla2[[#This Row],[Date created conversion]])</f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5"/>
        <v>110</v>
      </c>
      <c r="P3043" s="9">
        <f t="shared" si="192"/>
        <v>96.53</v>
      </c>
      <c r="Q3043" s="11" t="s">
        <v>8315</v>
      </c>
      <c r="R3043" t="s">
        <v>8355</v>
      </c>
      <c r="S3043" s="15">
        <f t="shared" si="193"/>
        <v>42359.868611111116</v>
      </c>
      <c r="T3043" s="15">
        <f t="shared" si="194"/>
        <v>42389.868611111116</v>
      </c>
      <c r="U3043">
        <f>YEAR(Tabla2[[#This Row],[Date created conversion]])</f>
        <v>2015</v>
      </c>
    </row>
    <row r="3044" spans="1:21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5"/>
        <v>128</v>
      </c>
      <c r="P3044" s="9">
        <f t="shared" si="192"/>
        <v>51.89</v>
      </c>
      <c r="Q3044" s="11" t="s">
        <v>8315</v>
      </c>
      <c r="R3044" t="s">
        <v>8355</v>
      </c>
      <c r="S3044" s="15">
        <f t="shared" si="193"/>
        <v>42253.688043981485</v>
      </c>
      <c r="T3044" s="15">
        <f t="shared" si="194"/>
        <v>42283.688043981485</v>
      </c>
      <c r="U3044">
        <f>YEAR(Tabla2[[#This Row],[Date created conversion]])</f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5"/>
        <v>110</v>
      </c>
      <c r="P3045" s="9">
        <f t="shared" si="192"/>
        <v>128.91</v>
      </c>
      <c r="Q3045" s="11" t="s">
        <v>8315</v>
      </c>
      <c r="R3045" t="s">
        <v>8355</v>
      </c>
      <c r="S3045" s="15">
        <f t="shared" si="193"/>
        <v>42083.070590277777</v>
      </c>
      <c r="T3045" s="15">
        <f t="shared" si="194"/>
        <v>42110.118055555555</v>
      </c>
      <c r="U3045">
        <f>YEAR(Tabla2[[#This Row],[Date created conversion]])</f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5"/>
        <v>109</v>
      </c>
      <c r="P3046" s="9">
        <f t="shared" si="192"/>
        <v>84.11</v>
      </c>
      <c r="Q3046" s="11" t="s">
        <v>8315</v>
      </c>
      <c r="R3046" t="s">
        <v>8355</v>
      </c>
      <c r="S3046" s="15">
        <f t="shared" si="193"/>
        <v>42387.7268287037</v>
      </c>
      <c r="T3046" s="15">
        <f t="shared" si="194"/>
        <v>42402.7268287037</v>
      </c>
      <c r="U3046">
        <f>YEAR(Tabla2[[#This Row],[Date created conversion]])</f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5"/>
        <v>133</v>
      </c>
      <c r="P3047" s="9">
        <f t="shared" si="192"/>
        <v>82.94</v>
      </c>
      <c r="Q3047" s="11" t="s">
        <v>8315</v>
      </c>
      <c r="R3047" t="s">
        <v>8355</v>
      </c>
      <c r="S3047" s="15">
        <f t="shared" si="193"/>
        <v>41843.155729166669</v>
      </c>
      <c r="T3047" s="15">
        <f t="shared" si="194"/>
        <v>41873.155729166669</v>
      </c>
      <c r="U3047">
        <f>YEAR(Tabla2[[#This Row],[Date created conversion]])</f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5"/>
        <v>191</v>
      </c>
      <c r="P3048" s="9">
        <f t="shared" si="192"/>
        <v>259.95</v>
      </c>
      <c r="Q3048" s="11" t="s">
        <v>8315</v>
      </c>
      <c r="R3048" t="s">
        <v>8355</v>
      </c>
      <c r="S3048" s="15">
        <f t="shared" si="193"/>
        <v>41862.803078703706</v>
      </c>
      <c r="T3048" s="15">
        <f t="shared" si="194"/>
        <v>41892.202777777777</v>
      </c>
      <c r="U3048">
        <f>YEAR(Tabla2[[#This Row],[Date created conversion]])</f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5"/>
        <v>149</v>
      </c>
      <c r="P3049" s="9">
        <f t="shared" si="192"/>
        <v>37.25</v>
      </c>
      <c r="Q3049" s="11" t="s">
        <v>8315</v>
      </c>
      <c r="R3049" t="s">
        <v>8355</v>
      </c>
      <c r="S3049" s="15">
        <f t="shared" si="193"/>
        <v>42443.989050925928</v>
      </c>
      <c r="T3049" s="15">
        <f t="shared" si="194"/>
        <v>42487.552777777775</v>
      </c>
      <c r="U3049">
        <f>YEAR(Tabla2[[#This Row],[Date created conversion]])</f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5"/>
        <v>166</v>
      </c>
      <c r="P3050" s="9">
        <f t="shared" si="192"/>
        <v>177.02</v>
      </c>
      <c r="Q3050" s="11" t="s">
        <v>8315</v>
      </c>
      <c r="R3050" t="s">
        <v>8355</v>
      </c>
      <c r="S3050" s="15">
        <f t="shared" si="193"/>
        <v>41975.901180555549</v>
      </c>
      <c r="T3050" s="15">
        <f t="shared" si="194"/>
        <v>42004.890277777777</v>
      </c>
      <c r="U3050">
        <f>YEAR(Tabla2[[#This Row],[Date created conversion]])</f>
        <v>2014</v>
      </c>
    </row>
    <row r="3051" spans="1:21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5"/>
        <v>107</v>
      </c>
      <c r="P3051" s="9">
        <f t="shared" si="192"/>
        <v>74.069999999999993</v>
      </c>
      <c r="Q3051" s="11" t="s">
        <v>8315</v>
      </c>
      <c r="R3051" t="s">
        <v>8355</v>
      </c>
      <c r="S3051" s="15">
        <f t="shared" si="193"/>
        <v>42139.014525462961</v>
      </c>
      <c r="T3051" s="15">
        <f t="shared" si="194"/>
        <v>42169.014525462961</v>
      </c>
      <c r="U3051">
        <f>YEAR(Tabla2[[#This Row],[Date created conversion]])</f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5"/>
        <v>106</v>
      </c>
      <c r="P3052" s="9">
        <f t="shared" si="192"/>
        <v>70.67</v>
      </c>
      <c r="Q3052" s="11" t="s">
        <v>8315</v>
      </c>
      <c r="R3052" t="s">
        <v>8355</v>
      </c>
      <c r="S3052" s="15">
        <f t="shared" si="193"/>
        <v>42465.16851851852</v>
      </c>
      <c r="T3052" s="15">
        <f t="shared" si="194"/>
        <v>42495.16851851852</v>
      </c>
      <c r="U3052">
        <f>YEAR(Tabla2[[#This Row],[Date created conversion]])</f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5"/>
        <v>24</v>
      </c>
      <c r="P3053" s="9">
        <f t="shared" si="192"/>
        <v>23.63</v>
      </c>
      <c r="Q3053" s="11" t="s">
        <v>8315</v>
      </c>
      <c r="R3053" t="s">
        <v>8355</v>
      </c>
      <c r="S3053" s="15">
        <f t="shared" si="193"/>
        <v>42744.416030092587</v>
      </c>
      <c r="T3053" s="15">
        <f t="shared" si="194"/>
        <v>42774.416030092587</v>
      </c>
      <c r="U3053">
        <f>YEAR(Tabla2[[#This Row],[Date created conversion]])</f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5"/>
        <v>0</v>
      </c>
      <c r="P3054" s="9">
        <f t="shared" si="192"/>
        <v>37.5</v>
      </c>
      <c r="Q3054" s="11" t="s">
        <v>8315</v>
      </c>
      <c r="R3054" t="s">
        <v>8355</v>
      </c>
      <c r="S3054" s="15">
        <f t="shared" si="193"/>
        <v>42122.670069444444</v>
      </c>
      <c r="T3054" s="15">
        <f t="shared" si="194"/>
        <v>42152.665972222225</v>
      </c>
      <c r="U3054">
        <f>YEAR(Tabla2[[#This Row],[Date created conversion]])</f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5"/>
        <v>0</v>
      </c>
      <c r="P3055" s="9">
        <f t="shared" si="192"/>
        <v>13.33</v>
      </c>
      <c r="Q3055" s="11" t="s">
        <v>8315</v>
      </c>
      <c r="R3055" t="s">
        <v>8355</v>
      </c>
      <c r="S3055" s="15">
        <f t="shared" si="193"/>
        <v>41862.761724537035</v>
      </c>
      <c r="T3055" s="15">
        <f t="shared" si="194"/>
        <v>41914.165972222225</v>
      </c>
      <c r="U3055">
        <f>YEAR(Tabla2[[#This Row],[Date created conversion]])</f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5"/>
        <v>0</v>
      </c>
      <c r="P3056" s="9">
        <f t="shared" si="192"/>
        <v>0</v>
      </c>
      <c r="Q3056" s="11" t="s">
        <v>8315</v>
      </c>
      <c r="R3056" t="s">
        <v>8355</v>
      </c>
      <c r="S3056" s="15">
        <f t="shared" si="193"/>
        <v>42027.832800925928</v>
      </c>
      <c r="T3056" s="15">
        <f t="shared" si="194"/>
        <v>42065.044444444444</v>
      </c>
      <c r="U3056">
        <f>YEAR(Tabla2[[#This Row],[Date created conversion]])</f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5"/>
        <v>0</v>
      </c>
      <c r="P3057" s="9">
        <f t="shared" si="192"/>
        <v>1</v>
      </c>
      <c r="Q3057" s="11" t="s">
        <v>8315</v>
      </c>
      <c r="R3057" t="s">
        <v>8355</v>
      </c>
      <c r="S3057" s="15">
        <f t="shared" si="193"/>
        <v>41953.95821759259</v>
      </c>
      <c r="T3057" s="15">
        <f t="shared" si="194"/>
        <v>42013.95821759259</v>
      </c>
      <c r="U3057">
        <f>YEAR(Tabla2[[#This Row],[Date created conversion]])</f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5"/>
        <v>0</v>
      </c>
      <c r="P3058" s="9">
        <f t="shared" si="192"/>
        <v>0</v>
      </c>
      <c r="Q3058" s="11" t="s">
        <v>8315</v>
      </c>
      <c r="R3058" t="s">
        <v>8355</v>
      </c>
      <c r="S3058" s="15">
        <f t="shared" si="193"/>
        <v>41851.636388888888</v>
      </c>
      <c r="T3058" s="15">
        <f t="shared" si="194"/>
        <v>41911.636388888888</v>
      </c>
      <c r="U3058">
        <f>YEAR(Tabla2[[#This Row],[Date created conversion]])</f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5"/>
        <v>0</v>
      </c>
      <c r="P3059" s="9">
        <f t="shared" si="192"/>
        <v>0</v>
      </c>
      <c r="Q3059" s="11" t="s">
        <v>8315</v>
      </c>
      <c r="R3059" t="s">
        <v>8355</v>
      </c>
      <c r="S3059" s="15">
        <f t="shared" si="193"/>
        <v>42433.650590277779</v>
      </c>
      <c r="T3059" s="15">
        <f t="shared" si="194"/>
        <v>42463.608923611115</v>
      </c>
      <c r="U3059">
        <f>YEAR(Tabla2[[#This Row],[Date created conversion]])</f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5"/>
        <v>0</v>
      </c>
      <c r="P3060" s="9">
        <f t="shared" si="192"/>
        <v>1</v>
      </c>
      <c r="Q3060" s="11" t="s">
        <v>8315</v>
      </c>
      <c r="R3060" t="s">
        <v>8355</v>
      </c>
      <c r="S3060" s="15">
        <f t="shared" si="193"/>
        <v>42460.374305555553</v>
      </c>
      <c r="T3060" s="15">
        <f t="shared" si="194"/>
        <v>42510.374305555553</v>
      </c>
      <c r="U3060">
        <f>YEAR(Tabla2[[#This Row],[Date created conversion]])</f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5"/>
        <v>3</v>
      </c>
      <c r="P3061" s="9">
        <f t="shared" si="192"/>
        <v>41</v>
      </c>
      <c r="Q3061" s="11" t="s">
        <v>8315</v>
      </c>
      <c r="R3061" t="s">
        <v>8355</v>
      </c>
      <c r="S3061" s="15">
        <f t="shared" si="193"/>
        <v>41829.935717592591</v>
      </c>
      <c r="T3061" s="15">
        <f t="shared" si="194"/>
        <v>41859.935717592591</v>
      </c>
      <c r="U3061">
        <f>YEAR(Tabla2[[#This Row],[Date created conversion]])</f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5"/>
        <v>0</v>
      </c>
      <c r="P3062" s="9">
        <f t="shared" si="192"/>
        <v>55.83</v>
      </c>
      <c r="Q3062" s="11" t="s">
        <v>8315</v>
      </c>
      <c r="R3062" t="s">
        <v>8355</v>
      </c>
      <c r="S3062" s="15">
        <f t="shared" si="193"/>
        <v>42245.274699074071</v>
      </c>
      <c r="T3062" s="15">
        <f t="shared" si="194"/>
        <v>42275.274699074071</v>
      </c>
      <c r="U3062">
        <f>YEAR(Tabla2[[#This Row],[Date created conversion]])</f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5"/>
        <v>0</v>
      </c>
      <c r="P3063" s="9">
        <f t="shared" si="192"/>
        <v>0</v>
      </c>
      <c r="Q3063" s="11" t="s">
        <v>8315</v>
      </c>
      <c r="R3063" t="s">
        <v>8355</v>
      </c>
      <c r="S3063" s="15">
        <f t="shared" si="193"/>
        <v>41834.784120370372</v>
      </c>
      <c r="T3063" s="15">
        <f t="shared" si="194"/>
        <v>41864.784120370372</v>
      </c>
      <c r="U3063">
        <f>YEAR(Tabla2[[#This Row],[Date created conversion]])</f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5"/>
        <v>67</v>
      </c>
      <c r="P3064" s="9">
        <f t="shared" si="192"/>
        <v>99.76</v>
      </c>
      <c r="Q3064" s="11" t="s">
        <v>8315</v>
      </c>
      <c r="R3064" t="s">
        <v>8355</v>
      </c>
      <c r="S3064" s="15">
        <f t="shared" si="193"/>
        <v>42248.535787037035</v>
      </c>
      <c r="T3064" s="15">
        <f t="shared" si="194"/>
        <v>42277.75</v>
      </c>
      <c r="U3064">
        <f>YEAR(Tabla2[[#This Row],[Date created conversion]])</f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5"/>
        <v>20</v>
      </c>
      <c r="P3065" s="9">
        <f t="shared" si="192"/>
        <v>25.52</v>
      </c>
      <c r="Q3065" s="11" t="s">
        <v>8315</v>
      </c>
      <c r="R3065" t="s">
        <v>8355</v>
      </c>
      <c r="S3065" s="15">
        <f t="shared" si="193"/>
        <v>42630.922893518517</v>
      </c>
      <c r="T3065" s="15">
        <f t="shared" si="194"/>
        <v>42665.922893518517</v>
      </c>
      <c r="U3065">
        <f>YEAR(Tabla2[[#This Row],[Date created conversion]])</f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5"/>
        <v>11</v>
      </c>
      <c r="P3066" s="9">
        <f t="shared" si="192"/>
        <v>117.65</v>
      </c>
      <c r="Q3066" s="11" t="s">
        <v>8315</v>
      </c>
      <c r="R3066" t="s">
        <v>8355</v>
      </c>
      <c r="S3066" s="15">
        <f t="shared" si="193"/>
        <v>42299.130162037036</v>
      </c>
      <c r="T3066" s="15">
        <f t="shared" si="194"/>
        <v>42330.290972222225</v>
      </c>
      <c r="U3066">
        <f>YEAR(Tabla2[[#This Row],[Date created conversion]])</f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5"/>
        <v>0</v>
      </c>
      <c r="P3067" s="9">
        <f t="shared" si="192"/>
        <v>5</v>
      </c>
      <c r="Q3067" s="11" t="s">
        <v>8315</v>
      </c>
      <c r="R3067" t="s">
        <v>8355</v>
      </c>
      <c r="S3067" s="15">
        <f t="shared" si="193"/>
        <v>41825.055231481485</v>
      </c>
      <c r="T3067" s="15">
        <f t="shared" si="194"/>
        <v>41850.055231481485</v>
      </c>
      <c r="U3067">
        <f>YEAR(Tabla2[[#This Row],[Date created conversion]])</f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5"/>
        <v>12</v>
      </c>
      <c r="P3068" s="9">
        <f t="shared" si="192"/>
        <v>2796.67</v>
      </c>
      <c r="Q3068" s="11" t="s">
        <v>8315</v>
      </c>
      <c r="R3068" t="s">
        <v>8355</v>
      </c>
      <c r="S3068" s="15">
        <f t="shared" si="193"/>
        <v>42531.228437500002</v>
      </c>
      <c r="T3068" s="15">
        <f t="shared" si="194"/>
        <v>42561.228437500002</v>
      </c>
      <c r="U3068">
        <f>YEAR(Tabla2[[#This Row],[Date created conversion]])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5"/>
        <v>3</v>
      </c>
      <c r="P3069" s="9">
        <f t="shared" si="192"/>
        <v>200</v>
      </c>
      <c r="Q3069" s="11" t="s">
        <v>8315</v>
      </c>
      <c r="R3069" t="s">
        <v>8355</v>
      </c>
      <c r="S3069" s="15">
        <f t="shared" si="193"/>
        <v>42226.938414351855</v>
      </c>
      <c r="T3069" s="15">
        <f t="shared" si="194"/>
        <v>42256.938414351855</v>
      </c>
      <c r="U3069">
        <f>YEAR(Tabla2[[#This Row],[Date created conversion]])</f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5"/>
        <v>0</v>
      </c>
      <c r="P3070" s="9">
        <f t="shared" si="192"/>
        <v>87.5</v>
      </c>
      <c r="Q3070" s="11" t="s">
        <v>8315</v>
      </c>
      <c r="R3070" t="s">
        <v>8355</v>
      </c>
      <c r="S3070" s="15">
        <f t="shared" si="193"/>
        <v>42263.691574074073</v>
      </c>
      <c r="T3070" s="15">
        <f t="shared" si="194"/>
        <v>42293.691574074073</v>
      </c>
      <c r="U3070">
        <f>YEAR(Tabla2[[#This Row],[Date created conversion]])</f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5"/>
        <v>14</v>
      </c>
      <c r="P3071" s="9">
        <f t="shared" si="192"/>
        <v>20.14</v>
      </c>
      <c r="Q3071" s="11" t="s">
        <v>8315</v>
      </c>
      <c r="R3071" t="s">
        <v>8355</v>
      </c>
      <c r="S3071" s="15">
        <f t="shared" si="193"/>
        <v>41957.833726851852</v>
      </c>
      <c r="T3071" s="15">
        <f t="shared" si="194"/>
        <v>41987.833726851852</v>
      </c>
      <c r="U3071">
        <f>YEAR(Tabla2[[#This Row],[Date created conversion]])</f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5"/>
        <v>3</v>
      </c>
      <c r="P3072" s="9">
        <f t="shared" si="192"/>
        <v>20.88</v>
      </c>
      <c r="Q3072" s="11" t="s">
        <v>8315</v>
      </c>
      <c r="R3072" t="s">
        <v>8355</v>
      </c>
      <c r="S3072" s="15">
        <f t="shared" si="193"/>
        <v>42690.733437499999</v>
      </c>
      <c r="T3072" s="15">
        <f t="shared" si="194"/>
        <v>42711.733437499999</v>
      </c>
      <c r="U3072">
        <f>YEAR(Tabla2[[#This Row],[Date created conversion]])</f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5"/>
        <v>60</v>
      </c>
      <c r="P3073" s="9">
        <f t="shared" si="192"/>
        <v>61.31</v>
      </c>
      <c r="Q3073" s="11" t="s">
        <v>8315</v>
      </c>
      <c r="R3073" t="s">
        <v>8355</v>
      </c>
      <c r="S3073" s="15">
        <f t="shared" si="193"/>
        <v>42097.732418981483</v>
      </c>
      <c r="T3073" s="15">
        <f t="shared" si="194"/>
        <v>42115.249305555553</v>
      </c>
      <c r="U3073">
        <f>YEAR(Tabla2[[#This Row],[Date created conversion]])</f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5"/>
        <v>0</v>
      </c>
      <c r="P3074" s="9">
        <f t="shared" si="192"/>
        <v>1</v>
      </c>
      <c r="Q3074" s="11" t="s">
        <v>8315</v>
      </c>
      <c r="R3074" t="s">
        <v>8355</v>
      </c>
      <c r="S3074" s="15">
        <f t="shared" si="193"/>
        <v>42658.690532407403</v>
      </c>
      <c r="T3074" s="15">
        <f t="shared" si="194"/>
        <v>42673.073611111111</v>
      </c>
      <c r="U3074">
        <f>YEAR(Tabla2[[#This Row],[Date created conversion]])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5"/>
        <v>0</v>
      </c>
      <c r="P3075" s="9">
        <f t="shared" ref="P3075:P3138" si="196">IFERROR(ROUND(E3075/L3075,2),0)</f>
        <v>92.14</v>
      </c>
      <c r="Q3075" s="11" t="s">
        <v>8315</v>
      </c>
      <c r="R3075" t="s">
        <v>8355</v>
      </c>
      <c r="S3075" s="15">
        <f t="shared" ref="S3075:S3138" si="197">(((J3075/60)/60)/24)+DATE(1970,1,1)</f>
        <v>42111.684027777781</v>
      </c>
      <c r="T3075" s="15">
        <f t="shared" ref="T3075:T3138" si="198">(((I3075/60)/60)/24)+DATE(1970,1,1)</f>
        <v>42169.804861111115</v>
      </c>
      <c r="U3075">
        <f>YEAR(Tabla2[[#This Row],[Date created conversion]])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 s="9">
        <f t="shared" si="196"/>
        <v>7.33</v>
      </c>
      <c r="Q3076" s="11" t="s">
        <v>8315</v>
      </c>
      <c r="R3076" t="s">
        <v>8355</v>
      </c>
      <c r="S3076" s="15">
        <f t="shared" si="197"/>
        <v>42409.571284722217</v>
      </c>
      <c r="T3076" s="15">
        <f t="shared" si="198"/>
        <v>42439.571284722217</v>
      </c>
      <c r="U3076">
        <f>YEAR(Tabla2[[#This Row],[Date created conversion]])</f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 s="9">
        <f t="shared" si="196"/>
        <v>64.8</v>
      </c>
      <c r="Q3077" s="11" t="s">
        <v>8315</v>
      </c>
      <c r="R3077" t="s">
        <v>8355</v>
      </c>
      <c r="S3077" s="15">
        <f t="shared" si="197"/>
        <v>42551.102314814809</v>
      </c>
      <c r="T3077" s="15">
        <f t="shared" si="198"/>
        <v>42601.102314814809</v>
      </c>
      <c r="U3077">
        <f>YEAR(Tabla2[[#This Row],[Date created conversion]])</f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 s="9">
        <f t="shared" si="196"/>
        <v>30.12</v>
      </c>
      <c r="Q3078" s="11" t="s">
        <v>8315</v>
      </c>
      <c r="R3078" t="s">
        <v>8355</v>
      </c>
      <c r="S3078" s="15">
        <f t="shared" si="197"/>
        <v>42226.651886574073</v>
      </c>
      <c r="T3078" s="15">
        <f t="shared" si="198"/>
        <v>42286.651886574073</v>
      </c>
      <c r="U3078">
        <f>YEAR(Tabla2[[#This Row],[Date created conversion]])</f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 s="9">
        <f t="shared" si="196"/>
        <v>52.5</v>
      </c>
      <c r="Q3079" s="11" t="s">
        <v>8315</v>
      </c>
      <c r="R3079" t="s">
        <v>8355</v>
      </c>
      <c r="S3079" s="15">
        <f t="shared" si="197"/>
        <v>42766.956921296296</v>
      </c>
      <c r="T3079" s="15">
        <f t="shared" si="198"/>
        <v>42796.956921296296</v>
      </c>
      <c r="U3079">
        <f>YEAR(Tabla2[[#This Row],[Date created conversion]])</f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 s="9">
        <f t="shared" si="196"/>
        <v>23.67</v>
      </c>
      <c r="Q3080" s="11" t="s">
        <v>8315</v>
      </c>
      <c r="R3080" t="s">
        <v>8355</v>
      </c>
      <c r="S3080" s="15">
        <f t="shared" si="197"/>
        <v>42031.138831018514</v>
      </c>
      <c r="T3080" s="15">
        <f t="shared" si="198"/>
        <v>42061.138831018514</v>
      </c>
      <c r="U3080">
        <f>YEAR(Tabla2[[#This Row],[Date created conversion]])</f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 s="9">
        <f t="shared" si="196"/>
        <v>415.78</v>
      </c>
      <c r="Q3081" s="11" t="s">
        <v>8315</v>
      </c>
      <c r="R3081" t="s">
        <v>8355</v>
      </c>
      <c r="S3081" s="15">
        <f t="shared" si="197"/>
        <v>42055.713368055556</v>
      </c>
      <c r="T3081" s="15">
        <f t="shared" si="198"/>
        <v>42085.671701388885</v>
      </c>
      <c r="U3081">
        <f>YEAR(Tabla2[[#This Row],[Date created conversion]])</f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 s="9">
        <f t="shared" si="196"/>
        <v>53.71</v>
      </c>
      <c r="Q3082" s="11" t="s">
        <v>8315</v>
      </c>
      <c r="R3082" t="s">
        <v>8355</v>
      </c>
      <c r="S3082" s="15">
        <f t="shared" si="197"/>
        <v>41940.028287037036</v>
      </c>
      <c r="T3082" s="15">
        <f t="shared" si="198"/>
        <v>42000.0699537037</v>
      </c>
      <c r="U3082">
        <f>YEAR(Tabla2[[#This Row],[Date created conversion]])</f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 s="9">
        <f t="shared" si="196"/>
        <v>420.6</v>
      </c>
      <c r="Q3083" s="11" t="s">
        <v>8315</v>
      </c>
      <c r="R3083" t="s">
        <v>8355</v>
      </c>
      <c r="S3083" s="15">
        <f t="shared" si="197"/>
        <v>42237.181608796294</v>
      </c>
      <c r="T3083" s="15">
        <f t="shared" si="198"/>
        <v>42267.181608796294</v>
      </c>
      <c r="U3083">
        <f>YEAR(Tabla2[[#This Row],[Date created conversion]])</f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 s="9">
        <f t="shared" si="196"/>
        <v>0</v>
      </c>
      <c r="Q3084" s="11" t="s">
        <v>8315</v>
      </c>
      <c r="R3084" t="s">
        <v>8355</v>
      </c>
      <c r="S3084" s="15">
        <f t="shared" si="197"/>
        <v>42293.922986111109</v>
      </c>
      <c r="T3084" s="15">
        <f t="shared" si="198"/>
        <v>42323.96465277778</v>
      </c>
      <c r="U3084">
        <f>YEAR(Tabla2[[#This Row],[Date created conversion]])</f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 s="9">
        <f t="shared" si="196"/>
        <v>18.670000000000002</v>
      </c>
      <c r="Q3085" s="11" t="s">
        <v>8315</v>
      </c>
      <c r="R3085" t="s">
        <v>8355</v>
      </c>
      <c r="S3085" s="15">
        <f t="shared" si="197"/>
        <v>41853.563402777778</v>
      </c>
      <c r="T3085" s="15">
        <f t="shared" si="198"/>
        <v>41883.208333333336</v>
      </c>
      <c r="U3085">
        <f>YEAR(Tabla2[[#This Row],[Date created conversion]])</f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 s="9">
        <f t="shared" si="196"/>
        <v>78.33</v>
      </c>
      <c r="Q3086" s="11" t="s">
        <v>8315</v>
      </c>
      <c r="R3086" t="s">
        <v>8355</v>
      </c>
      <c r="S3086" s="15">
        <f t="shared" si="197"/>
        <v>42100.723738425921</v>
      </c>
      <c r="T3086" s="15">
        <f t="shared" si="198"/>
        <v>42129.783333333333</v>
      </c>
      <c r="U3086">
        <f>YEAR(Tabla2[[#This Row],[Date created conversion]])</f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 s="9">
        <f t="shared" si="196"/>
        <v>67.78</v>
      </c>
      <c r="Q3087" s="11" t="s">
        <v>8315</v>
      </c>
      <c r="R3087" t="s">
        <v>8355</v>
      </c>
      <c r="S3087" s="15">
        <f t="shared" si="197"/>
        <v>42246.883784722217</v>
      </c>
      <c r="T3087" s="15">
        <f t="shared" si="198"/>
        <v>42276.883784722217</v>
      </c>
      <c r="U3087">
        <f>YEAR(Tabla2[[#This Row],[Date created conversion]])</f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 s="9">
        <f t="shared" si="196"/>
        <v>16.670000000000002</v>
      </c>
      <c r="Q3088" s="11" t="s">
        <v>8315</v>
      </c>
      <c r="R3088" t="s">
        <v>8355</v>
      </c>
      <c r="S3088" s="15">
        <f t="shared" si="197"/>
        <v>42173.67082175926</v>
      </c>
      <c r="T3088" s="15">
        <f t="shared" si="198"/>
        <v>42233.67082175926</v>
      </c>
      <c r="U3088">
        <f>YEAR(Tabla2[[#This Row],[Date created conversion]])</f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 s="9">
        <f t="shared" si="196"/>
        <v>62.5</v>
      </c>
      <c r="Q3089" s="11" t="s">
        <v>8315</v>
      </c>
      <c r="R3089" t="s">
        <v>8355</v>
      </c>
      <c r="S3089" s="15">
        <f t="shared" si="197"/>
        <v>42665.150347222225</v>
      </c>
      <c r="T3089" s="15">
        <f t="shared" si="198"/>
        <v>42725.192013888889</v>
      </c>
      <c r="U3089">
        <f>YEAR(Tabla2[[#This Row],[Date created conversion]])</f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 s="9">
        <f t="shared" si="196"/>
        <v>42</v>
      </c>
      <c r="Q3090" s="11" t="s">
        <v>8315</v>
      </c>
      <c r="R3090" t="s">
        <v>8355</v>
      </c>
      <c r="S3090" s="15">
        <f t="shared" si="197"/>
        <v>41981.57230324074</v>
      </c>
      <c r="T3090" s="15">
        <f t="shared" si="198"/>
        <v>42012.570138888885</v>
      </c>
      <c r="U3090">
        <f>YEAR(Tabla2[[#This Row],[Date created conversion]])</f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 s="9">
        <f t="shared" si="196"/>
        <v>130.09</v>
      </c>
      <c r="Q3091" s="11" t="s">
        <v>8315</v>
      </c>
      <c r="R3091" t="s">
        <v>8355</v>
      </c>
      <c r="S3091" s="15">
        <f t="shared" si="197"/>
        <v>42528.542627314819</v>
      </c>
      <c r="T3091" s="15">
        <f t="shared" si="198"/>
        <v>42560.082638888889</v>
      </c>
      <c r="U3091">
        <f>YEAR(Tabla2[[#This Row],[Date created conversion]])</f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 s="9">
        <f t="shared" si="196"/>
        <v>1270.22</v>
      </c>
      <c r="Q3092" s="11" t="s">
        <v>8315</v>
      </c>
      <c r="R3092" t="s">
        <v>8355</v>
      </c>
      <c r="S3092" s="15">
        <f t="shared" si="197"/>
        <v>42065.818807870368</v>
      </c>
      <c r="T3092" s="15">
        <f t="shared" si="198"/>
        <v>42125.777141203704</v>
      </c>
      <c r="U3092">
        <f>YEAR(Tabla2[[#This Row],[Date created conversion]])</f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 s="9">
        <f t="shared" si="196"/>
        <v>88.44</v>
      </c>
      <c r="Q3093" s="11" t="s">
        <v>8315</v>
      </c>
      <c r="R3093" t="s">
        <v>8355</v>
      </c>
      <c r="S3093" s="15">
        <f t="shared" si="197"/>
        <v>42566.948414351849</v>
      </c>
      <c r="T3093" s="15">
        <f t="shared" si="198"/>
        <v>42596.948414351849</v>
      </c>
      <c r="U3093">
        <f>YEAR(Tabla2[[#This Row],[Date created conversion]])</f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 s="9">
        <f t="shared" si="196"/>
        <v>56.34</v>
      </c>
      <c r="Q3094" s="11" t="s">
        <v>8315</v>
      </c>
      <c r="R3094" t="s">
        <v>8355</v>
      </c>
      <c r="S3094" s="15">
        <f t="shared" si="197"/>
        <v>42255.619351851856</v>
      </c>
      <c r="T3094" s="15">
        <f t="shared" si="198"/>
        <v>42292.916666666672</v>
      </c>
      <c r="U3094">
        <f>YEAR(Tabla2[[#This Row],[Date created conversion]])</f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 s="9">
        <f t="shared" si="196"/>
        <v>53.53</v>
      </c>
      <c r="Q3095" s="11" t="s">
        <v>8315</v>
      </c>
      <c r="R3095" t="s">
        <v>8355</v>
      </c>
      <c r="S3095" s="15">
        <f t="shared" si="197"/>
        <v>41760.909039351849</v>
      </c>
      <c r="T3095" s="15">
        <f t="shared" si="198"/>
        <v>41791.165972222225</v>
      </c>
      <c r="U3095">
        <f>YEAR(Tabla2[[#This Row],[Date created conversion]])</f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 s="9">
        <f t="shared" si="196"/>
        <v>25</v>
      </c>
      <c r="Q3096" s="11" t="s">
        <v>8315</v>
      </c>
      <c r="R3096" t="s">
        <v>8355</v>
      </c>
      <c r="S3096" s="15">
        <f t="shared" si="197"/>
        <v>42207.795787037037</v>
      </c>
      <c r="T3096" s="15">
        <f t="shared" si="198"/>
        <v>42267.795787037037</v>
      </c>
      <c r="U3096">
        <f>YEAR(Tabla2[[#This Row],[Date created conversion]])</f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 s="9">
        <f t="shared" si="196"/>
        <v>50</v>
      </c>
      <c r="Q3097" s="11" t="s">
        <v>8315</v>
      </c>
      <c r="R3097" t="s">
        <v>8355</v>
      </c>
      <c r="S3097" s="15">
        <f t="shared" si="197"/>
        <v>42523.025231481486</v>
      </c>
      <c r="T3097" s="15">
        <f t="shared" si="198"/>
        <v>42583.025231481486</v>
      </c>
      <c r="U3097">
        <f>YEAR(Tabla2[[#This Row],[Date created conversion]])</f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 s="9">
        <f t="shared" si="196"/>
        <v>56.79</v>
      </c>
      <c r="Q3098" s="11" t="s">
        <v>8315</v>
      </c>
      <c r="R3098" t="s">
        <v>8355</v>
      </c>
      <c r="S3098" s="15">
        <f t="shared" si="197"/>
        <v>42114.825532407413</v>
      </c>
      <c r="T3098" s="15">
        <f t="shared" si="198"/>
        <v>42144.825532407413</v>
      </c>
      <c r="U3098">
        <f>YEAR(Tabla2[[#This Row],[Date created conversion]])</f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 s="9">
        <f t="shared" si="196"/>
        <v>40.83</v>
      </c>
      <c r="Q3099" s="11" t="s">
        <v>8315</v>
      </c>
      <c r="R3099" t="s">
        <v>8355</v>
      </c>
      <c r="S3099" s="15">
        <f t="shared" si="197"/>
        <v>42629.503483796296</v>
      </c>
      <c r="T3099" s="15">
        <f t="shared" si="198"/>
        <v>42650.583333333328</v>
      </c>
      <c r="U3099">
        <f>YEAR(Tabla2[[#This Row],[Date created conversion]])</f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 s="9">
        <f t="shared" si="196"/>
        <v>65.11</v>
      </c>
      <c r="Q3100" s="11" t="s">
        <v>8315</v>
      </c>
      <c r="R3100" t="s">
        <v>8355</v>
      </c>
      <c r="S3100" s="15">
        <f t="shared" si="197"/>
        <v>42359.792233796295</v>
      </c>
      <c r="T3100" s="15">
        <f t="shared" si="198"/>
        <v>42408.01180555555</v>
      </c>
      <c r="U3100">
        <f>YEAR(Tabla2[[#This Row],[Date created conversion]])</f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 s="9">
        <f t="shared" si="196"/>
        <v>55.6</v>
      </c>
      <c r="Q3101" s="11" t="s">
        <v>8315</v>
      </c>
      <c r="R3101" t="s">
        <v>8355</v>
      </c>
      <c r="S3101" s="15">
        <f t="shared" si="197"/>
        <v>42382.189710648148</v>
      </c>
      <c r="T3101" s="15">
        <f t="shared" si="198"/>
        <v>42412.189710648148</v>
      </c>
      <c r="U3101">
        <f>YEAR(Tabla2[[#This Row],[Date created conversion]])</f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 s="9">
        <f t="shared" si="196"/>
        <v>140.54</v>
      </c>
      <c r="Q3102" s="11" t="s">
        <v>8315</v>
      </c>
      <c r="R3102" t="s">
        <v>8355</v>
      </c>
      <c r="S3102" s="15">
        <f t="shared" si="197"/>
        <v>41902.622395833336</v>
      </c>
      <c r="T3102" s="15">
        <f t="shared" si="198"/>
        <v>41932.622395833336</v>
      </c>
      <c r="U3102">
        <f>YEAR(Tabla2[[#This Row],[Date created conversion]])</f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199">IFERROR(ROUND(E3103/D3103*100,0),0)</f>
        <v>12</v>
      </c>
      <c r="P3103" s="9">
        <f t="shared" si="196"/>
        <v>25</v>
      </c>
      <c r="Q3103" s="11" t="s">
        <v>8315</v>
      </c>
      <c r="R3103" t="s">
        <v>8355</v>
      </c>
      <c r="S3103" s="15">
        <f t="shared" si="197"/>
        <v>42171.383530092593</v>
      </c>
      <c r="T3103" s="15">
        <f t="shared" si="198"/>
        <v>42201.330555555556</v>
      </c>
      <c r="U3103">
        <f>YEAR(Tabla2[[#This Row],[Date created conversion]])</f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9"/>
        <v>39</v>
      </c>
      <c r="P3104" s="9">
        <f t="shared" si="196"/>
        <v>69.53</v>
      </c>
      <c r="Q3104" s="11" t="s">
        <v>8315</v>
      </c>
      <c r="R3104" t="s">
        <v>8355</v>
      </c>
      <c r="S3104" s="15">
        <f t="shared" si="197"/>
        <v>42555.340486111112</v>
      </c>
      <c r="T3104" s="15">
        <f t="shared" si="198"/>
        <v>42605.340486111112</v>
      </c>
      <c r="U3104">
        <f>YEAR(Tabla2[[#This Row],[Date created conversion]])</f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9"/>
        <v>0</v>
      </c>
      <c r="P3105" s="9">
        <f t="shared" si="196"/>
        <v>5.5</v>
      </c>
      <c r="Q3105" s="11" t="s">
        <v>8315</v>
      </c>
      <c r="R3105" t="s">
        <v>8355</v>
      </c>
      <c r="S3105" s="15">
        <f t="shared" si="197"/>
        <v>42107.156319444446</v>
      </c>
      <c r="T3105" s="15">
        <f t="shared" si="198"/>
        <v>42167.156319444446</v>
      </c>
      <c r="U3105">
        <f>YEAR(Tabla2[[#This Row],[Date created conversion]])</f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9"/>
        <v>30</v>
      </c>
      <c r="P3106" s="9">
        <f t="shared" si="196"/>
        <v>237</v>
      </c>
      <c r="Q3106" s="11" t="s">
        <v>8315</v>
      </c>
      <c r="R3106" t="s">
        <v>8355</v>
      </c>
      <c r="S3106" s="15">
        <f t="shared" si="197"/>
        <v>42006.908692129626</v>
      </c>
      <c r="T3106" s="15">
        <f t="shared" si="198"/>
        <v>42038.083333333328</v>
      </c>
      <c r="U3106">
        <f>YEAR(Tabla2[[#This Row],[Date created conversion]])</f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9"/>
        <v>42</v>
      </c>
      <c r="P3107" s="9">
        <f t="shared" si="196"/>
        <v>79.87</v>
      </c>
      <c r="Q3107" s="11" t="s">
        <v>8315</v>
      </c>
      <c r="R3107" t="s">
        <v>8355</v>
      </c>
      <c r="S3107" s="15">
        <f t="shared" si="197"/>
        <v>41876.718935185185</v>
      </c>
      <c r="T3107" s="15">
        <f t="shared" si="198"/>
        <v>41931.208333333336</v>
      </c>
      <c r="U3107">
        <f>YEAR(Tabla2[[#This Row],[Date created conversion]])</f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9"/>
        <v>4</v>
      </c>
      <c r="P3108" s="9">
        <f t="shared" si="196"/>
        <v>10.25</v>
      </c>
      <c r="Q3108" s="11" t="s">
        <v>8315</v>
      </c>
      <c r="R3108" t="s">
        <v>8355</v>
      </c>
      <c r="S3108" s="15">
        <f t="shared" si="197"/>
        <v>42241.429120370376</v>
      </c>
      <c r="T3108" s="15">
        <f t="shared" si="198"/>
        <v>42263.916666666672</v>
      </c>
      <c r="U3108">
        <f>YEAR(Tabla2[[#This Row],[Date created conversion]])</f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9"/>
        <v>20</v>
      </c>
      <c r="P3109" s="9">
        <f t="shared" si="196"/>
        <v>272.58999999999997</v>
      </c>
      <c r="Q3109" s="11" t="s">
        <v>8315</v>
      </c>
      <c r="R3109" t="s">
        <v>8355</v>
      </c>
      <c r="S3109" s="15">
        <f t="shared" si="197"/>
        <v>42128.814247685179</v>
      </c>
      <c r="T3109" s="15">
        <f t="shared" si="198"/>
        <v>42135.814247685179</v>
      </c>
      <c r="U3109">
        <f>YEAR(Tabla2[[#This Row],[Date created conversion]])</f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9"/>
        <v>0</v>
      </c>
      <c r="P3110" s="9">
        <f t="shared" si="196"/>
        <v>13</v>
      </c>
      <c r="Q3110" s="11" t="s">
        <v>8315</v>
      </c>
      <c r="R3110" t="s">
        <v>8355</v>
      </c>
      <c r="S3110" s="15">
        <f t="shared" si="197"/>
        <v>42062.680486111116</v>
      </c>
      <c r="T3110" s="15">
        <f t="shared" si="198"/>
        <v>42122.638819444444</v>
      </c>
      <c r="U3110">
        <f>YEAR(Tabla2[[#This Row],[Date created conversion]])</f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9"/>
        <v>25</v>
      </c>
      <c r="P3111" s="9">
        <f t="shared" si="196"/>
        <v>58.18</v>
      </c>
      <c r="Q3111" s="11" t="s">
        <v>8315</v>
      </c>
      <c r="R3111" t="s">
        <v>8355</v>
      </c>
      <c r="S3111" s="15">
        <f t="shared" si="197"/>
        <v>41844.125115740739</v>
      </c>
      <c r="T3111" s="15">
        <f t="shared" si="198"/>
        <v>41879.125115740739</v>
      </c>
      <c r="U3111">
        <f>YEAR(Tabla2[[#This Row],[Date created conversion]])</f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9"/>
        <v>0</v>
      </c>
      <c r="P3112" s="9">
        <f t="shared" si="196"/>
        <v>10</v>
      </c>
      <c r="Q3112" s="11" t="s">
        <v>8315</v>
      </c>
      <c r="R3112" t="s">
        <v>8355</v>
      </c>
      <c r="S3112" s="15">
        <f t="shared" si="197"/>
        <v>42745.031469907408</v>
      </c>
      <c r="T3112" s="15">
        <f t="shared" si="198"/>
        <v>42785.031469907408</v>
      </c>
      <c r="U3112">
        <f>YEAR(Tabla2[[#This Row],[Date created conversion]])</f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9"/>
        <v>27</v>
      </c>
      <c r="P3113" s="9">
        <f t="shared" si="196"/>
        <v>70.11</v>
      </c>
      <c r="Q3113" s="11" t="s">
        <v>8315</v>
      </c>
      <c r="R3113" t="s">
        <v>8355</v>
      </c>
      <c r="S3113" s="15">
        <f t="shared" si="197"/>
        <v>41885.595138888886</v>
      </c>
      <c r="T3113" s="15">
        <f t="shared" si="198"/>
        <v>41916.595138888886</v>
      </c>
      <c r="U3113">
        <f>YEAR(Tabla2[[#This Row],[Date created conversion]])</f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9"/>
        <v>5</v>
      </c>
      <c r="P3114" s="9">
        <f t="shared" si="196"/>
        <v>57.89</v>
      </c>
      <c r="Q3114" s="11" t="s">
        <v>8315</v>
      </c>
      <c r="R3114" t="s">
        <v>8355</v>
      </c>
      <c r="S3114" s="15">
        <f t="shared" si="197"/>
        <v>42615.121921296297</v>
      </c>
      <c r="T3114" s="15">
        <f t="shared" si="198"/>
        <v>42675.121921296297</v>
      </c>
      <c r="U3114">
        <f>YEAR(Tabla2[[#This Row],[Date created conversion]])</f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9"/>
        <v>4</v>
      </c>
      <c r="P3115" s="9">
        <f t="shared" si="196"/>
        <v>125.27</v>
      </c>
      <c r="Q3115" s="11" t="s">
        <v>8315</v>
      </c>
      <c r="R3115" t="s">
        <v>8355</v>
      </c>
      <c r="S3115" s="15">
        <f t="shared" si="197"/>
        <v>42081.731273148151</v>
      </c>
      <c r="T3115" s="15">
        <f t="shared" si="198"/>
        <v>42111.731273148151</v>
      </c>
      <c r="U3115">
        <f>YEAR(Tabla2[[#This Row],[Date created conversion]])</f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9"/>
        <v>0</v>
      </c>
      <c r="P3116" s="9">
        <f t="shared" si="196"/>
        <v>0</v>
      </c>
      <c r="Q3116" s="11" t="s">
        <v>8315</v>
      </c>
      <c r="R3116" t="s">
        <v>8355</v>
      </c>
      <c r="S3116" s="15">
        <f t="shared" si="197"/>
        <v>41843.632523148146</v>
      </c>
      <c r="T3116" s="15">
        <f t="shared" si="198"/>
        <v>41903.632523148146</v>
      </c>
      <c r="U3116">
        <f>YEAR(Tabla2[[#This Row],[Date created conversion]])</f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9"/>
        <v>3</v>
      </c>
      <c r="P3117" s="9">
        <f t="shared" si="196"/>
        <v>300</v>
      </c>
      <c r="Q3117" s="11" t="s">
        <v>8315</v>
      </c>
      <c r="R3117" t="s">
        <v>8355</v>
      </c>
      <c r="S3117" s="15">
        <f t="shared" si="197"/>
        <v>42496.447071759263</v>
      </c>
      <c r="T3117" s="15">
        <f t="shared" si="198"/>
        <v>42526.447071759263</v>
      </c>
      <c r="U3117">
        <f>YEAR(Tabla2[[#This Row],[Date created conversion]])</f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9"/>
        <v>57</v>
      </c>
      <c r="P3118" s="9">
        <f t="shared" si="196"/>
        <v>43</v>
      </c>
      <c r="Q3118" s="11" t="s">
        <v>8315</v>
      </c>
      <c r="R3118" t="s">
        <v>8355</v>
      </c>
      <c r="S3118" s="15">
        <f t="shared" si="197"/>
        <v>42081.515335648146</v>
      </c>
      <c r="T3118" s="15">
        <f t="shared" si="198"/>
        <v>42095.515335648146</v>
      </c>
      <c r="U3118">
        <f>YEAR(Tabla2[[#This Row],[Date created conversion]])</f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9"/>
        <v>0</v>
      </c>
      <c r="P3119" s="9">
        <f t="shared" si="196"/>
        <v>1</v>
      </c>
      <c r="Q3119" s="11" t="s">
        <v>8315</v>
      </c>
      <c r="R3119" t="s">
        <v>8355</v>
      </c>
      <c r="S3119" s="15">
        <f t="shared" si="197"/>
        <v>42509.374537037031</v>
      </c>
      <c r="T3119" s="15">
        <f t="shared" si="198"/>
        <v>42517.55</v>
      </c>
      <c r="U3119">
        <f>YEAR(Tabla2[[#This Row],[Date created conversion]])</f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9"/>
        <v>0</v>
      </c>
      <c r="P3120" s="9">
        <f t="shared" si="196"/>
        <v>775</v>
      </c>
      <c r="Q3120" s="11" t="s">
        <v>8315</v>
      </c>
      <c r="R3120" t="s">
        <v>8355</v>
      </c>
      <c r="S3120" s="15">
        <f t="shared" si="197"/>
        <v>42534.649571759262</v>
      </c>
      <c r="T3120" s="15">
        <f t="shared" si="198"/>
        <v>42553.649571759262</v>
      </c>
      <c r="U3120">
        <f>YEAR(Tabla2[[#This Row],[Date created conversion]])</f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9"/>
        <v>0</v>
      </c>
      <c r="P3121" s="9">
        <f t="shared" si="196"/>
        <v>5</v>
      </c>
      <c r="Q3121" s="11" t="s">
        <v>8315</v>
      </c>
      <c r="R3121" t="s">
        <v>8355</v>
      </c>
      <c r="S3121" s="15">
        <f t="shared" si="197"/>
        <v>42060.04550925926</v>
      </c>
      <c r="T3121" s="15">
        <f t="shared" si="198"/>
        <v>42090.003842592589</v>
      </c>
      <c r="U3121">
        <f>YEAR(Tabla2[[#This Row],[Date created conversion]])</f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9"/>
        <v>0</v>
      </c>
      <c r="P3122" s="9">
        <f t="shared" si="196"/>
        <v>12.8</v>
      </c>
      <c r="Q3122" s="11" t="s">
        <v>8315</v>
      </c>
      <c r="R3122" t="s">
        <v>8355</v>
      </c>
      <c r="S3122" s="15">
        <f t="shared" si="197"/>
        <v>42435.942083333335</v>
      </c>
      <c r="T3122" s="15">
        <f t="shared" si="198"/>
        <v>42495.900416666671</v>
      </c>
      <c r="U3122">
        <f>YEAR(Tabla2[[#This Row],[Date created conversion]])</f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9"/>
        <v>1</v>
      </c>
      <c r="P3123" s="9">
        <f t="shared" si="196"/>
        <v>10</v>
      </c>
      <c r="Q3123" s="11" t="s">
        <v>8315</v>
      </c>
      <c r="R3123" t="s">
        <v>8355</v>
      </c>
      <c r="S3123" s="15">
        <f t="shared" si="197"/>
        <v>41848.679803240739</v>
      </c>
      <c r="T3123" s="15">
        <f t="shared" si="198"/>
        <v>41908.679803240739</v>
      </c>
      <c r="U3123">
        <f>YEAR(Tabla2[[#This Row],[Date created conversion]])</f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9"/>
        <v>58</v>
      </c>
      <c r="P3124" s="9">
        <f t="shared" si="196"/>
        <v>58</v>
      </c>
      <c r="Q3124" s="11" t="s">
        <v>8315</v>
      </c>
      <c r="R3124" t="s">
        <v>8355</v>
      </c>
      <c r="S3124" s="15">
        <f t="shared" si="197"/>
        <v>42678.932083333333</v>
      </c>
      <c r="T3124" s="15">
        <f t="shared" si="198"/>
        <v>42683.973750000005</v>
      </c>
      <c r="U3124">
        <f>YEAR(Tabla2[[#This Row],[Date created conversion]])</f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9"/>
        <v>68</v>
      </c>
      <c r="P3125" s="9">
        <f t="shared" si="196"/>
        <v>244.8</v>
      </c>
      <c r="Q3125" s="11" t="s">
        <v>8315</v>
      </c>
      <c r="R3125" t="s">
        <v>8355</v>
      </c>
      <c r="S3125" s="15">
        <f t="shared" si="197"/>
        <v>42530.993032407408</v>
      </c>
      <c r="T3125" s="15">
        <f t="shared" si="198"/>
        <v>42560.993032407408</v>
      </c>
      <c r="U3125">
        <f>YEAR(Tabla2[[#This Row],[Date created conversion]])</f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9"/>
        <v>0</v>
      </c>
      <c r="P3126" s="9">
        <f t="shared" si="196"/>
        <v>6.5</v>
      </c>
      <c r="Q3126" s="11" t="s">
        <v>8315</v>
      </c>
      <c r="R3126" t="s">
        <v>8355</v>
      </c>
      <c r="S3126" s="15">
        <f t="shared" si="197"/>
        <v>41977.780104166668</v>
      </c>
      <c r="T3126" s="15">
        <f t="shared" si="198"/>
        <v>42037.780104166668</v>
      </c>
      <c r="U3126">
        <f>YEAR(Tabla2[[#This Row],[Date created conversion]])</f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9"/>
        <v>0</v>
      </c>
      <c r="P3127" s="9">
        <f t="shared" si="196"/>
        <v>0</v>
      </c>
      <c r="Q3127" s="11" t="s">
        <v>8315</v>
      </c>
      <c r="R3127" t="s">
        <v>8355</v>
      </c>
      <c r="S3127" s="15">
        <f t="shared" si="197"/>
        <v>42346.20685185185</v>
      </c>
      <c r="T3127" s="15">
        <f t="shared" si="198"/>
        <v>42376.20685185185</v>
      </c>
      <c r="U3127">
        <f>YEAR(Tabla2[[#This Row],[Date created conversion]])</f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9"/>
        <v>4</v>
      </c>
      <c r="P3128" s="9">
        <f t="shared" si="196"/>
        <v>61.18</v>
      </c>
      <c r="Q3128" s="11" t="s">
        <v>8315</v>
      </c>
      <c r="R3128" t="s">
        <v>8355</v>
      </c>
      <c r="S3128" s="15">
        <f t="shared" si="197"/>
        <v>42427.01807870371</v>
      </c>
      <c r="T3128" s="15">
        <f t="shared" si="198"/>
        <v>42456.976412037038</v>
      </c>
      <c r="U3128">
        <f>YEAR(Tabla2[[#This Row],[Date created conversion]])</f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9"/>
        <v>0</v>
      </c>
      <c r="P3129" s="9">
        <f t="shared" si="196"/>
        <v>0</v>
      </c>
      <c r="Q3129" s="11" t="s">
        <v>8315</v>
      </c>
      <c r="R3129" t="s">
        <v>8355</v>
      </c>
      <c r="S3129" s="15">
        <f t="shared" si="197"/>
        <v>42034.856817129628</v>
      </c>
      <c r="T3129" s="15">
        <f t="shared" si="198"/>
        <v>42064.856817129628</v>
      </c>
      <c r="U3129">
        <f>YEAR(Tabla2[[#This Row],[Date created conversion]])</f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9"/>
        <v>109</v>
      </c>
      <c r="P3130" s="9">
        <f t="shared" si="196"/>
        <v>139.24</v>
      </c>
      <c r="Q3130" s="11" t="s">
        <v>8315</v>
      </c>
      <c r="R3130" t="s">
        <v>8316</v>
      </c>
      <c r="S3130" s="15">
        <f t="shared" si="197"/>
        <v>42780.825706018513</v>
      </c>
      <c r="T3130" s="15">
        <f t="shared" si="198"/>
        <v>42810.784039351856</v>
      </c>
      <c r="U3130">
        <f>YEAR(Tabla2[[#This Row],[Date created conversion]])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9"/>
        <v>1</v>
      </c>
      <c r="P3131" s="9">
        <f t="shared" si="196"/>
        <v>10</v>
      </c>
      <c r="Q3131" s="11" t="s">
        <v>8315</v>
      </c>
      <c r="R3131" t="s">
        <v>8316</v>
      </c>
      <c r="S3131" s="15">
        <f t="shared" si="197"/>
        <v>42803.842812499999</v>
      </c>
      <c r="T3131" s="15">
        <f t="shared" si="198"/>
        <v>42843.801145833335</v>
      </c>
      <c r="U3131">
        <f>YEAR(Tabla2[[#This Row],[Date created conversion]])</f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9"/>
        <v>4</v>
      </c>
      <c r="P3132" s="9">
        <f t="shared" si="196"/>
        <v>93.75</v>
      </c>
      <c r="Q3132" s="11" t="s">
        <v>8315</v>
      </c>
      <c r="R3132" t="s">
        <v>8316</v>
      </c>
      <c r="S3132" s="15">
        <f t="shared" si="197"/>
        <v>42808.640231481477</v>
      </c>
      <c r="T3132" s="15">
        <f t="shared" si="198"/>
        <v>42839.207638888889</v>
      </c>
      <c r="U3132">
        <f>YEAR(Tabla2[[#This Row],[Date created conversion]])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9"/>
        <v>16</v>
      </c>
      <c r="P3133" s="9">
        <f t="shared" si="196"/>
        <v>53.75</v>
      </c>
      <c r="Q3133" s="11" t="s">
        <v>8315</v>
      </c>
      <c r="R3133" t="s">
        <v>8316</v>
      </c>
      <c r="S3133" s="15">
        <f t="shared" si="197"/>
        <v>42803.579224537039</v>
      </c>
      <c r="T3133" s="15">
        <f t="shared" si="198"/>
        <v>42833.537557870368</v>
      </c>
      <c r="U3133">
        <f>YEAR(Tabla2[[#This Row],[Date created conversion]])</f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9"/>
        <v>0</v>
      </c>
      <c r="P3134" s="9">
        <f t="shared" si="196"/>
        <v>10</v>
      </c>
      <c r="Q3134" s="11" t="s">
        <v>8315</v>
      </c>
      <c r="R3134" t="s">
        <v>8316</v>
      </c>
      <c r="S3134" s="15">
        <f t="shared" si="197"/>
        <v>42786.350231481483</v>
      </c>
      <c r="T3134" s="15">
        <f t="shared" si="198"/>
        <v>42846.308564814812</v>
      </c>
      <c r="U3134">
        <f>YEAR(Tabla2[[#This Row],[Date created conversion]])</f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9"/>
        <v>108</v>
      </c>
      <c r="P3135" s="9">
        <f t="shared" si="196"/>
        <v>33.75</v>
      </c>
      <c r="Q3135" s="11" t="s">
        <v>8315</v>
      </c>
      <c r="R3135" t="s">
        <v>8316</v>
      </c>
      <c r="S3135" s="15">
        <f t="shared" si="197"/>
        <v>42788.565208333333</v>
      </c>
      <c r="T3135" s="15">
        <f t="shared" si="198"/>
        <v>42818.523541666669</v>
      </c>
      <c r="U3135">
        <f>YEAR(Tabla2[[#This Row],[Date created conversion]])</f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9"/>
        <v>23</v>
      </c>
      <c r="P3136" s="9">
        <f t="shared" si="196"/>
        <v>18.75</v>
      </c>
      <c r="Q3136" s="11" t="s">
        <v>8315</v>
      </c>
      <c r="R3136" t="s">
        <v>8316</v>
      </c>
      <c r="S3136" s="15">
        <f t="shared" si="197"/>
        <v>42800.720127314817</v>
      </c>
      <c r="T3136" s="15">
        <f t="shared" si="198"/>
        <v>42821.678460648152</v>
      </c>
      <c r="U3136">
        <f>YEAR(Tabla2[[#This Row],[Date created conversion]])</f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9"/>
        <v>21</v>
      </c>
      <c r="P3137" s="9">
        <f t="shared" si="196"/>
        <v>23.14</v>
      </c>
      <c r="Q3137" s="11" t="s">
        <v>8315</v>
      </c>
      <c r="R3137" t="s">
        <v>8316</v>
      </c>
      <c r="S3137" s="15">
        <f t="shared" si="197"/>
        <v>42807.151863425926</v>
      </c>
      <c r="T3137" s="15">
        <f t="shared" si="198"/>
        <v>42829.151863425926</v>
      </c>
      <c r="U3137">
        <f>YEAR(Tabla2[[#This Row],[Date created conversion]])</f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9"/>
        <v>128</v>
      </c>
      <c r="P3138" s="9">
        <f t="shared" si="196"/>
        <v>29.05</v>
      </c>
      <c r="Q3138" s="11" t="s">
        <v>8315</v>
      </c>
      <c r="R3138" t="s">
        <v>8316</v>
      </c>
      <c r="S3138" s="15">
        <f t="shared" si="197"/>
        <v>42789.462430555555</v>
      </c>
      <c r="T3138" s="15">
        <f t="shared" si="198"/>
        <v>42825.957638888889</v>
      </c>
      <c r="U3138">
        <f>YEAR(Tabla2[[#This Row],[Date created conversion]])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9"/>
        <v>3</v>
      </c>
      <c r="P3139" s="9">
        <f t="shared" ref="P3139:P3202" si="200">IFERROR(ROUND(E3139/L3139,2),0)</f>
        <v>50</v>
      </c>
      <c r="Q3139" s="11" t="s">
        <v>8315</v>
      </c>
      <c r="R3139" t="s">
        <v>8316</v>
      </c>
      <c r="S3139" s="15">
        <f t="shared" ref="S3139:S3202" si="201">(((J3139/60)/60)/24)+DATE(1970,1,1)</f>
        <v>42807.885057870371</v>
      </c>
      <c r="T3139" s="15">
        <f t="shared" ref="T3139:T3202" si="202">(((I3139/60)/60)/24)+DATE(1970,1,1)</f>
        <v>42858.8</v>
      </c>
      <c r="U3139">
        <f>YEAR(Tabla2[[#This Row],[Date created conversion]])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 s="9">
        <f t="shared" si="200"/>
        <v>0</v>
      </c>
      <c r="Q3140" s="11" t="s">
        <v>8315</v>
      </c>
      <c r="R3140" t="s">
        <v>8316</v>
      </c>
      <c r="S3140" s="15">
        <f t="shared" si="201"/>
        <v>42809.645914351851</v>
      </c>
      <c r="T3140" s="15">
        <f t="shared" si="202"/>
        <v>42828.645914351851</v>
      </c>
      <c r="U3140">
        <f>YEAR(Tabla2[[#This Row],[Date created conversion]])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 s="9">
        <f t="shared" si="200"/>
        <v>450</v>
      </c>
      <c r="Q3141" s="11" t="s">
        <v>8315</v>
      </c>
      <c r="R3141" t="s">
        <v>8316</v>
      </c>
      <c r="S3141" s="15">
        <f t="shared" si="201"/>
        <v>42785.270370370374</v>
      </c>
      <c r="T3141" s="15">
        <f t="shared" si="202"/>
        <v>42819.189583333333</v>
      </c>
      <c r="U3141">
        <f>YEAR(Tabla2[[#This Row],[Date created conversion]])</f>
        <v>2017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 s="9">
        <f t="shared" si="200"/>
        <v>24</v>
      </c>
      <c r="Q3142" s="11" t="s">
        <v>8315</v>
      </c>
      <c r="R3142" t="s">
        <v>8316</v>
      </c>
      <c r="S3142" s="15">
        <f t="shared" si="201"/>
        <v>42802.718784722223</v>
      </c>
      <c r="T3142" s="15">
        <f t="shared" si="202"/>
        <v>42832.677118055552</v>
      </c>
      <c r="U3142">
        <f>YEAR(Tabla2[[#This Row],[Date created conversion]])</f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 s="9">
        <f t="shared" si="200"/>
        <v>32.25</v>
      </c>
      <c r="Q3143" s="11" t="s">
        <v>8315</v>
      </c>
      <c r="R3143" t="s">
        <v>8316</v>
      </c>
      <c r="S3143" s="15">
        <f t="shared" si="201"/>
        <v>42800.753333333334</v>
      </c>
      <c r="T3143" s="15">
        <f t="shared" si="202"/>
        <v>42841.833333333328</v>
      </c>
      <c r="U3143">
        <f>YEAR(Tabla2[[#This Row],[Date created conversion]])</f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 s="9">
        <f t="shared" si="200"/>
        <v>15</v>
      </c>
      <c r="Q3144" s="11" t="s">
        <v>8315</v>
      </c>
      <c r="R3144" t="s">
        <v>8316</v>
      </c>
      <c r="S3144" s="15">
        <f t="shared" si="201"/>
        <v>42783.513182870374</v>
      </c>
      <c r="T3144" s="15">
        <f t="shared" si="202"/>
        <v>42813.471516203703</v>
      </c>
      <c r="U3144">
        <f>YEAR(Tabla2[[#This Row],[Date created conversion]])</f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 s="9">
        <f t="shared" si="200"/>
        <v>0</v>
      </c>
      <c r="Q3145" s="11" t="s">
        <v>8315</v>
      </c>
      <c r="R3145" t="s">
        <v>8316</v>
      </c>
      <c r="S3145" s="15">
        <f t="shared" si="201"/>
        <v>42808.358287037037</v>
      </c>
      <c r="T3145" s="15">
        <f t="shared" si="202"/>
        <v>42834.358287037037</v>
      </c>
      <c r="U3145">
        <f>YEAR(Tabla2[[#This Row],[Date created conversion]])</f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 s="9">
        <f t="shared" si="200"/>
        <v>251.33</v>
      </c>
      <c r="Q3146" s="11" t="s">
        <v>8315</v>
      </c>
      <c r="R3146" t="s">
        <v>8316</v>
      </c>
      <c r="S3146" s="15">
        <f t="shared" si="201"/>
        <v>42796.538275462968</v>
      </c>
      <c r="T3146" s="15">
        <f t="shared" si="202"/>
        <v>42813.25</v>
      </c>
      <c r="U3146">
        <f>YEAR(Tabla2[[#This Row],[Date created conversion]])</f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 s="9">
        <f t="shared" si="200"/>
        <v>0</v>
      </c>
      <c r="Q3147" s="11" t="s">
        <v>8315</v>
      </c>
      <c r="R3147" t="s">
        <v>8316</v>
      </c>
      <c r="S3147" s="15">
        <f t="shared" si="201"/>
        <v>42762.040902777779</v>
      </c>
      <c r="T3147" s="15">
        <f t="shared" si="202"/>
        <v>42821.999236111107</v>
      </c>
      <c r="U3147">
        <f>YEAR(Tabla2[[#This Row],[Date created conversion]])</f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 s="9">
        <f t="shared" si="200"/>
        <v>437.5</v>
      </c>
      <c r="Q3148" s="11" t="s">
        <v>8315</v>
      </c>
      <c r="R3148" t="s">
        <v>8316</v>
      </c>
      <c r="S3148" s="15">
        <f t="shared" si="201"/>
        <v>42796.682476851856</v>
      </c>
      <c r="T3148" s="15">
        <f t="shared" si="202"/>
        <v>42841.640810185185</v>
      </c>
      <c r="U3148">
        <f>YEAR(Tabla2[[#This Row],[Date created conversion]])</f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 s="9">
        <f t="shared" si="200"/>
        <v>110.35</v>
      </c>
      <c r="Q3149" s="11" t="s">
        <v>8315</v>
      </c>
      <c r="R3149" t="s">
        <v>8316</v>
      </c>
      <c r="S3149" s="15">
        <f t="shared" si="201"/>
        <v>41909.969386574077</v>
      </c>
      <c r="T3149" s="15">
        <f t="shared" si="202"/>
        <v>41950.011053240742</v>
      </c>
      <c r="U3149">
        <f>YEAR(Tabla2[[#This Row],[Date created conversion]])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 s="9">
        <f t="shared" si="200"/>
        <v>41.42</v>
      </c>
      <c r="Q3150" s="11" t="s">
        <v>8315</v>
      </c>
      <c r="R3150" t="s">
        <v>8316</v>
      </c>
      <c r="S3150" s="15">
        <f t="shared" si="201"/>
        <v>41891.665324074071</v>
      </c>
      <c r="T3150" s="15">
        <f t="shared" si="202"/>
        <v>41913.166666666664</v>
      </c>
      <c r="U3150">
        <f>YEAR(Tabla2[[#This Row],[Date created conversion]])</f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 s="9">
        <f t="shared" si="200"/>
        <v>52</v>
      </c>
      <c r="Q3151" s="11" t="s">
        <v>8315</v>
      </c>
      <c r="R3151" t="s">
        <v>8316</v>
      </c>
      <c r="S3151" s="15">
        <f t="shared" si="201"/>
        <v>41226.017361111109</v>
      </c>
      <c r="T3151" s="15">
        <f t="shared" si="202"/>
        <v>41250.083333333336</v>
      </c>
      <c r="U3151">
        <f>YEAR(Tabla2[[#This Row],[Date created conversion]])</f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 s="9">
        <f t="shared" si="200"/>
        <v>33.99</v>
      </c>
      <c r="Q3152" s="11" t="s">
        <v>8315</v>
      </c>
      <c r="R3152" t="s">
        <v>8316</v>
      </c>
      <c r="S3152" s="15">
        <f t="shared" si="201"/>
        <v>40478.263923611114</v>
      </c>
      <c r="T3152" s="15">
        <f t="shared" si="202"/>
        <v>40568.166666666664</v>
      </c>
      <c r="U3152">
        <f>YEAR(Tabla2[[#This Row],[Date created conversion]])</f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 s="9">
        <f t="shared" si="200"/>
        <v>103.35</v>
      </c>
      <c r="Q3153" s="11" t="s">
        <v>8315</v>
      </c>
      <c r="R3153" t="s">
        <v>8316</v>
      </c>
      <c r="S3153" s="15">
        <f t="shared" si="201"/>
        <v>41862.83997685185</v>
      </c>
      <c r="T3153" s="15">
        <f t="shared" si="202"/>
        <v>41892.83997685185</v>
      </c>
      <c r="U3153">
        <f>YEAR(Tabla2[[#This Row],[Date created conversion]])</f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 s="9">
        <f t="shared" si="200"/>
        <v>34.79</v>
      </c>
      <c r="Q3154" s="11" t="s">
        <v>8315</v>
      </c>
      <c r="R3154" t="s">
        <v>8316</v>
      </c>
      <c r="S3154" s="15">
        <f t="shared" si="201"/>
        <v>41550.867673611108</v>
      </c>
      <c r="T3154" s="15">
        <f t="shared" si="202"/>
        <v>41580.867673611108</v>
      </c>
      <c r="U3154">
        <f>YEAR(Tabla2[[#This Row],[Date created conversion]])</f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 s="9">
        <f t="shared" si="200"/>
        <v>41.77</v>
      </c>
      <c r="Q3155" s="11" t="s">
        <v>8315</v>
      </c>
      <c r="R3155" t="s">
        <v>8316</v>
      </c>
      <c r="S3155" s="15">
        <f t="shared" si="201"/>
        <v>40633.154363425929</v>
      </c>
      <c r="T3155" s="15">
        <f t="shared" si="202"/>
        <v>40664.207638888889</v>
      </c>
      <c r="U3155">
        <f>YEAR(Tabla2[[#This Row],[Date created conversion]])</f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 s="9">
        <f t="shared" si="200"/>
        <v>64.27</v>
      </c>
      <c r="Q3156" s="11" t="s">
        <v>8315</v>
      </c>
      <c r="R3156" t="s">
        <v>8316</v>
      </c>
      <c r="S3156" s="15">
        <f t="shared" si="201"/>
        <v>40970.875671296293</v>
      </c>
      <c r="T3156" s="15">
        <f t="shared" si="202"/>
        <v>41000.834004629629</v>
      </c>
      <c r="U3156">
        <f>YEAR(Tabla2[[#This Row],[Date created conversion]])</f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 s="9">
        <f t="shared" si="200"/>
        <v>31.21</v>
      </c>
      <c r="Q3157" s="11" t="s">
        <v>8315</v>
      </c>
      <c r="R3157" t="s">
        <v>8316</v>
      </c>
      <c r="S3157" s="15">
        <f t="shared" si="201"/>
        <v>41233.499131944445</v>
      </c>
      <c r="T3157" s="15">
        <f t="shared" si="202"/>
        <v>41263.499131944445</v>
      </c>
      <c r="U3157">
        <f>YEAR(Tabla2[[#This Row],[Date created conversion]])</f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 s="9">
        <f t="shared" si="200"/>
        <v>62.92</v>
      </c>
      <c r="Q3158" s="11" t="s">
        <v>8315</v>
      </c>
      <c r="R3158" t="s">
        <v>8316</v>
      </c>
      <c r="S3158" s="15">
        <f t="shared" si="201"/>
        <v>41026.953055555554</v>
      </c>
      <c r="T3158" s="15">
        <f t="shared" si="202"/>
        <v>41061.953055555554</v>
      </c>
      <c r="U3158">
        <f>YEAR(Tabla2[[#This Row],[Date created conversion]])</f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 s="9">
        <f t="shared" si="200"/>
        <v>98.54</v>
      </c>
      <c r="Q3159" s="11" t="s">
        <v>8315</v>
      </c>
      <c r="R3159" t="s">
        <v>8316</v>
      </c>
      <c r="S3159" s="15">
        <f t="shared" si="201"/>
        <v>41829.788252314815</v>
      </c>
      <c r="T3159" s="15">
        <f t="shared" si="202"/>
        <v>41839.208333333336</v>
      </c>
      <c r="U3159">
        <f>YEAR(Tabla2[[#This Row],[Date created conversion]])</f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 s="9">
        <f t="shared" si="200"/>
        <v>82.61</v>
      </c>
      <c r="Q3160" s="11" t="s">
        <v>8315</v>
      </c>
      <c r="R3160" t="s">
        <v>8316</v>
      </c>
      <c r="S3160" s="15">
        <f t="shared" si="201"/>
        <v>41447.839722222219</v>
      </c>
      <c r="T3160" s="15">
        <f t="shared" si="202"/>
        <v>41477.839722222219</v>
      </c>
      <c r="U3160">
        <f>YEAR(Tabla2[[#This Row],[Date created conversion]])</f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 s="9">
        <f t="shared" si="200"/>
        <v>38.5</v>
      </c>
      <c r="Q3161" s="11" t="s">
        <v>8315</v>
      </c>
      <c r="R3161" t="s">
        <v>8316</v>
      </c>
      <c r="S3161" s="15">
        <f t="shared" si="201"/>
        <v>40884.066678240742</v>
      </c>
      <c r="T3161" s="15">
        <f t="shared" si="202"/>
        <v>40926.958333333336</v>
      </c>
      <c r="U3161">
        <f>YEAR(Tabla2[[#This Row],[Date created conversion]])</f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 s="9">
        <f t="shared" si="200"/>
        <v>80.16</v>
      </c>
      <c r="Q3162" s="11" t="s">
        <v>8315</v>
      </c>
      <c r="R3162" t="s">
        <v>8316</v>
      </c>
      <c r="S3162" s="15">
        <f t="shared" si="201"/>
        <v>41841.26489583333</v>
      </c>
      <c r="T3162" s="15">
        <f t="shared" si="202"/>
        <v>41864.207638888889</v>
      </c>
      <c r="U3162">
        <f>YEAR(Tabla2[[#This Row],[Date created conversion]])</f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 s="9">
        <f t="shared" si="200"/>
        <v>28.41</v>
      </c>
      <c r="Q3163" s="11" t="s">
        <v>8315</v>
      </c>
      <c r="R3163" t="s">
        <v>8316</v>
      </c>
      <c r="S3163" s="15">
        <f t="shared" si="201"/>
        <v>41897.536134259259</v>
      </c>
      <c r="T3163" s="15">
        <f t="shared" si="202"/>
        <v>41927.536134259259</v>
      </c>
      <c r="U3163">
        <f>YEAR(Tabla2[[#This Row],[Date created conversion]])</f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 s="9">
        <f t="shared" si="200"/>
        <v>80.73</v>
      </c>
      <c r="Q3164" s="11" t="s">
        <v>8315</v>
      </c>
      <c r="R3164" t="s">
        <v>8316</v>
      </c>
      <c r="S3164" s="15">
        <f t="shared" si="201"/>
        <v>41799.685902777775</v>
      </c>
      <c r="T3164" s="15">
        <f t="shared" si="202"/>
        <v>41827.083333333336</v>
      </c>
      <c r="U3164">
        <f>YEAR(Tabla2[[#This Row],[Date created conversion]])</f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 s="9">
        <f t="shared" si="200"/>
        <v>200.69</v>
      </c>
      <c r="Q3165" s="11" t="s">
        <v>8315</v>
      </c>
      <c r="R3165" t="s">
        <v>8316</v>
      </c>
      <c r="S3165" s="15">
        <f t="shared" si="201"/>
        <v>41775.753761574073</v>
      </c>
      <c r="T3165" s="15">
        <f t="shared" si="202"/>
        <v>41805.753761574073</v>
      </c>
      <c r="U3165">
        <f>YEAR(Tabla2[[#This Row],[Date created conversion]])</f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 s="9">
        <f t="shared" si="200"/>
        <v>37.590000000000003</v>
      </c>
      <c r="Q3166" s="11" t="s">
        <v>8315</v>
      </c>
      <c r="R3166" t="s">
        <v>8316</v>
      </c>
      <c r="S3166" s="15">
        <f t="shared" si="201"/>
        <v>41766.80572916667</v>
      </c>
      <c r="T3166" s="15">
        <f t="shared" si="202"/>
        <v>41799.80572916667</v>
      </c>
      <c r="U3166">
        <f>YEAR(Tabla2[[#This Row],[Date created conversion]])</f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03">IFERROR(ROUND(E3167/D3167*100,0),0)</f>
        <v>163</v>
      </c>
      <c r="P3167" s="9">
        <f t="shared" si="200"/>
        <v>58.1</v>
      </c>
      <c r="Q3167" s="11" t="s">
        <v>8315</v>
      </c>
      <c r="R3167" t="s">
        <v>8316</v>
      </c>
      <c r="S3167" s="15">
        <f t="shared" si="201"/>
        <v>40644.159259259257</v>
      </c>
      <c r="T3167" s="15">
        <f t="shared" si="202"/>
        <v>40666.165972222225</v>
      </c>
      <c r="U3167">
        <f>YEAR(Tabla2[[#This Row],[Date created conversion]])</f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3"/>
        <v>160</v>
      </c>
      <c r="P3168" s="9">
        <f t="shared" si="200"/>
        <v>60.3</v>
      </c>
      <c r="Q3168" s="11" t="s">
        <v>8315</v>
      </c>
      <c r="R3168" t="s">
        <v>8316</v>
      </c>
      <c r="S3168" s="15">
        <f t="shared" si="201"/>
        <v>41940.69158564815</v>
      </c>
      <c r="T3168" s="15">
        <f t="shared" si="202"/>
        <v>41969.332638888889</v>
      </c>
      <c r="U3168">
        <f>YEAR(Tabla2[[#This Row],[Date created conversion]])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3"/>
        <v>116</v>
      </c>
      <c r="P3169" s="9">
        <f t="shared" si="200"/>
        <v>63.36</v>
      </c>
      <c r="Q3169" s="11" t="s">
        <v>8315</v>
      </c>
      <c r="R3169" t="s">
        <v>8316</v>
      </c>
      <c r="S3169" s="15">
        <f t="shared" si="201"/>
        <v>41839.175706018519</v>
      </c>
      <c r="T3169" s="15">
        <f t="shared" si="202"/>
        <v>41853.175706018519</v>
      </c>
      <c r="U3169">
        <f>YEAR(Tabla2[[#This Row],[Date created conversion]])</f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3"/>
        <v>124</v>
      </c>
      <c r="P3170" s="9">
        <f t="shared" si="200"/>
        <v>50.9</v>
      </c>
      <c r="Q3170" s="11" t="s">
        <v>8315</v>
      </c>
      <c r="R3170" t="s">
        <v>8316</v>
      </c>
      <c r="S3170" s="15">
        <f t="shared" si="201"/>
        <v>41772.105937500004</v>
      </c>
      <c r="T3170" s="15">
        <f t="shared" si="202"/>
        <v>41803.916666666664</v>
      </c>
      <c r="U3170">
        <f>YEAR(Tabla2[[#This Row],[Date created conversion]])</f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3"/>
        <v>103</v>
      </c>
      <c r="P3171" s="9">
        <f t="shared" si="200"/>
        <v>100.5</v>
      </c>
      <c r="Q3171" s="11" t="s">
        <v>8315</v>
      </c>
      <c r="R3171" t="s">
        <v>8316</v>
      </c>
      <c r="S3171" s="15">
        <f t="shared" si="201"/>
        <v>41591.737974537034</v>
      </c>
      <c r="T3171" s="15">
        <f t="shared" si="202"/>
        <v>41621.207638888889</v>
      </c>
      <c r="U3171">
        <f>YEAR(Tabla2[[#This Row],[Date created conversion]])</f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3"/>
        <v>112</v>
      </c>
      <c r="P3172" s="9">
        <f t="shared" si="200"/>
        <v>31.62</v>
      </c>
      <c r="Q3172" s="11" t="s">
        <v>8315</v>
      </c>
      <c r="R3172" t="s">
        <v>8316</v>
      </c>
      <c r="S3172" s="15">
        <f t="shared" si="201"/>
        <v>41789.080370370371</v>
      </c>
      <c r="T3172" s="15">
        <f t="shared" si="202"/>
        <v>41822.166666666664</v>
      </c>
      <c r="U3172">
        <f>YEAR(Tabla2[[#This Row],[Date created conversion]])</f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3"/>
        <v>109</v>
      </c>
      <c r="P3173" s="9">
        <f t="shared" si="200"/>
        <v>65.099999999999994</v>
      </c>
      <c r="Q3173" s="11" t="s">
        <v>8315</v>
      </c>
      <c r="R3173" t="s">
        <v>8316</v>
      </c>
      <c r="S3173" s="15">
        <f t="shared" si="201"/>
        <v>42466.608310185184</v>
      </c>
      <c r="T3173" s="15">
        <f t="shared" si="202"/>
        <v>42496.608310185184</v>
      </c>
      <c r="U3173">
        <f>YEAR(Tabla2[[#This Row],[Date created conversion]])</f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3"/>
        <v>115</v>
      </c>
      <c r="P3174" s="9">
        <f t="shared" si="200"/>
        <v>79.31</v>
      </c>
      <c r="Q3174" s="11" t="s">
        <v>8315</v>
      </c>
      <c r="R3174" t="s">
        <v>8316</v>
      </c>
      <c r="S3174" s="15">
        <f t="shared" si="201"/>
        <v>40923.729953703703</v>
      </c>
      <c r="T3174" s="15">
        <f t="shared" si="202"/>
        <v>40953.729953703703</v>
      </c>
      <c r="U3174">
        <f>YEAR(Tabla2[[#This Row],[Date created conversion]])</f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3"/>
        <v>103</v>
      </c>
      <c r="P3175" s="9">
        <f t="shared" si="200"/>
        <v>139.19</v>
      </c>
      <c r="Q3175" s="11" t="s">
        <v>8315</v>
      </c>
      <c r="R3175" t="s">
        <v>8316</v>
      </c>
      <c r="S3175" s="15">
        <f t="shared" si="201"/>
        <v>41878.878379629627</v>
      </c>
      <c r="T3175" s="15">
        <f t="shared" si="202"/>
        <v>41908.878379629627</v>
      </c>
      <c r="U3175">
        <f>YEAR(Tabla2[[#This Row],[Date created conversion]])</f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3"/>
        <v>101</v>
      </c>
      <c r="P3176" s="9">
        <f t="shared" si="200"/>
        <v>131.91</v>
      </c>
      <c r="Q3176" s="11" t="s">
        <v>8315</v>
      </c>
      <c r="R3176" t="s">
        <v>8316</v>
      </c>
      <c r="S3176" s="15">
        <f t="shared" si="201"/>
        <v>41862.864675925928</v>
      </c>
      <c r="T3176" s="15">
        <f t="shared" si="202"/>
        <v>41876.864675925928</v>
      </c>
      <c r="U3176">
        <f>YEAR(Tabla2[[#This Row],[Date created conversion]])</f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3"/>
        <v>110</v>
      </c>
      <c r="P3177" s="9">
        <f t="shared" si="200"/>
        <v>91.3</v>
      </c>
      <c r="Q3177" s="11" t="s">
        <v>8315</v>
      </c>
      <c r="R3177" t="s">
        <v>8316</v>
      </c>
      <c r="S3177" s="15">
        <f t="shared" si="201"/>
        <v>40531.886886574073</v>
      </c>
      <c r="T3177" s="15">
        <f t="shared" si="202"/>
        <v>40591.886886574073</v>
      </c>
      <c r="U3177">
        <f>YEAR(Tabla2[[#This Row],[Date created conversion]])</f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3"/>
        <v>115</v>
      </c>
      <c r="P3178" s="9">
        <f t="shared" si="200"/>
        <v>39.67</v>
      </c>
      <c r="Q3178" s="11" t="s">
        <v>8315</v>
      </c>
      <c r="R3178" t="s">
        <v>8316</v>
      </c>
      <c r="S3178" s="15">
        <f t="shared" si="201"/>
        <v>41477.930914351848</v>
      </c>
      <c r="T3178" s="15">
        <f t="shared" si="202"/>
        <v>41504.625</v>
      </c>
      <c r="U3178">
        <f>YEAR(Tabla2[[#This Row],[Date created conversion]])</f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3"/>
        <v>117</v>
      </c>
      <c r="P3179" s="9">
        <f t="shared" si="200"/>
        <v>57.55</v>
      </c>
      <c r="Q3179" s="11" t="s">
        <v>8315</v>
      </c>
      <c r="R3179" t="s">
        <v>8316</v>
      </c>
      <c r="S3179" s="15">
        <f t="shared" si="201"/>
        <v>41781.666770833333</v>
      </c>
      <c r="T3179" s="15">
        <f t="shared" si="202"/>
        <v>41811.666770833333</v>
      </c>
      <c r="U3179">
        <f>YEAR(Tabla2[[#This Row],[Date created conversion]])</f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3"/>
        <v>172</v>
      </c>
      <c r="P3180" s="9">
        <f t="shared" si="200"/>
        <v>33.03</v>
      </c>
      <c r="Q3180" s="11" t="s">
        <v>8315</v>
      </c>
      <c r="R3180" t="s">
        <v>8316</v>
      </c>
      <c r="S3180" s="15">
        <f t="shared" si="201"/>
        <v>41806.605034722219</v>
      </c>
      <c r="T3180" s="15">
        <f t="shared" si="202"/>
        <v>41836.605034722219</v>
      </c>
      <c r="U3180">
        <f>YEAR(Tabla2[[#This Row],[Date created conversion]])</f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3"/>
        <v>114</v>
      </c>
      <c r="P3181" s="9">
        <f t="shared" si="200"/>
        <v>77.34</v>
      </c>
      <c r="Q3181" s="11" t="s">
        <v>8315</v>
      </c>
      <c r="R3181" t="s">
        <v>8316</v>
      </c>
      <c r="S3181" s="15">
        <f t="shared" si="201"/>
        <v>41375.702210648145</v>
      </c>
      <c r="T3181" s="15">
        <f t="shared" si="202"/>
        <v>41400.702210648145</v>
      </c>
      <c r="U3181">
        <f>YEAR(Tabla2[[#This Row],[Date created conversion]])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3"/>
        <v>120</v>
      </c>
      <c r="P3182" s="9">
        <f t="shared" si="200"/>
        <v>31.93</v>
      </c>
      <c r="Q3182" s="11" t="s">
        <v>8315</v>
      </c>
      <c r="R3182" t="s">
        <v>8316</v>
      </c>
      <c r="S3182" s="15">
        <f t="shared" si="201"/>
        <v>41780.412604166668</v>
      </c>
      <c r="T3182" s="15">
        <f t="shared" si="202"/>
        <v>41810.412604166668</v>
      </c>
      <c r="U3182">
        <f>YEAR(Tabla2[[#This Row],[Date created conversion]])</f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3"/>
        <v>109</v>
      </c>
      <c r="P3183" s="9">
        <f t="shared" si="200"/>
        <v>36.33</v>
      </c>
      <c r="Q3183" s="11" t="s">
        <v>8315</v>
      </c>
      <c r="R3183" t="s">
        <v>8316</v>
      </c>
      <c r="S3183" s="15">
        <f t="shared" si="201"/>
        <v>41779.310034722221</v>
      </c>
      <c r="T3183" s="15">
        <f t="shared" si="202"/>
        <v>41805.666666666664</v>
      </c>
      <c r="U3183">
        <f>YEAR(Tabla2[[#This Row],[Date created conversion]])</f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3"/>
        <v>101</v>
      </c>
      <c r="P3184" s="9">
        <f t="shared" si="200"/>
        <v>46.77</v>
      </c>
      <c r="Q3184" s="11" t="s">
        <v>8315</v>
      </c>
      <c r="R3184" t="s">
        <v>8316</v>
      </c>
      <c r="S3184" s="15">
        <f t="shared" si="201"/>
        <v>40883.949317129627</v>
      </c>
      <c r="T3184" s="15">
        <f t="shared" si="202"/>
        <v>40939.708333333336</v>
      </c>
      <c r="U3184">
        <f>YEAR(Tabla2[[#This Row],[Date created conversion]])</f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3"/>
        <v>109</v>
      </c>
      <c r="P3185" s="9">
        <f t="shared" si="200"/>
        <v>40.07</v>
      </c>
      <c r="Q3185" s="11" t="s">
        <v>8315</v>
      </c>
      <c r="R3185" t="s">
        <v>8316</v>
      </c>
      <c r="S3185" s="15">
        <f t="shared" si="201"/>
        <v>41491.79478009259</v>
      </c>
      <c r="T3185" s="15">
        <f t="shared" si="202"/>
        <v>41509.79478009259</v>
      </c>
      <c r="U3185">
        <f>YEAR(Tabla2[[#This Row],[Date created conversion]])</f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3"/>
        <v>107</v>
      </c>
      <c r="P3186" s="9">
        <f t="shared" si="200"/>
        <v>100.22</v>
      </c>
      <c r="Q3186" s="11" t="s">
        <v>8315</v>
      </c>
      <c r="R3186" t="s">
        <v>8316</v>
      </c>
      <c r="S3186" s="15">
        <f t="shared" si="201"/>
        <v>41791.993414351848</v>
      </c>
      <c r="T3186" s="15">
        <f t="shared" si="202"/>
        <v>41821.993414351848</v>
      </c>
      <c r="U3186">
        <f>YEAR(Tabla2[[#This Row],[Date created conversion]])</f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3"/>
        <v>100</v>
      </c>
      <c r="P3187" s="9">
        <f t="shared" si="200"/>
        <v>41.67</v>
      </c>
      <c r="Q3187" s="11" t="s">
        <v>8315</v>
      </c>
      <c r="R3187" t="s">
        <v>8316</v>
      </c>
      <c r="S3187" s="15">
        <f t="shared" si="201"/>
        <v>41829.977326388893</v>
      </c>
      <c r="T3187" s="15">
        <f t="shared" si="202"/>
        <v>41836.977326388893</v>
      </c>
      <c r="U3187">
        <f>YEAR(Tabla2[[#This Row],[Date created conversion]])</f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3"/>
        <v>102</v>
      </c>
      <c r="P3188" s="9">
        <f t="shared" si="200"/>
        <v>46.71</v>
      </c>
      <c r="Q3188" s="11" t="s">
        <v>8315</v>
      </c>
      <c r="R3188" t="s">
        <v>8316</v>
      </c>
      <c r="S3188" s="15">
        <f t="shared" si="201"/>
        <v>41868.924050925925</v>
      </c>
      <c r="T3188" s="15">
        <f t="shared" si="202"/>
        <v>41898.875</v>
      </c>
      <c r="U3188">
        <f>YEAR(Tabla2[[#This Row],[Date created conversion]])</f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3"/>
        <v>116</v>
      </c>
      <c r="P3189" s="9">
        <f t="shared" si="200"/>
        <v>71.489999999999995</v>
      </c>
      <c r="Q3189" s="11" t="s">
        <v>8315</v>
      </c>
      <c r="R3189" t="s">
        <v>8316</v>
      </c>
      <c r="S3189" s="15">
        <f t="shared" si="201"/>
        <v>41835.666354166664</v>
      </c>
      <c r="T3189" s="15">
        <f t="shared" si="202"/>
        <v>41855.666354166664</v>
      </c>
      <c r="U3189">
        <f>YEAR(Tabla2[[#This Row],[Date created conversion]])</f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3"/>
        <v>65</v>
      </c>
      <c r="P3190" s="9">
        <f t="shared" si="200"/>
        <v>14.44</v>
      </c>
      <c r="Q3190" s="11" t="s">
        <v>8315</v>
      </c>
      <c r="R3190" t="s">
        <v>8357</v>
      </c>
      <c r="S3190" s="15">
        <f t="shared" si="201"/>
        <v>42144.415532407409</v>
      </c>
      <c r="T3190" s="15">
        <f t="shared" si="202"/>
        <v>42165.415532407409</v>
      </c>
      <c r="U3190">
        <f>YEAR(Tabla2[[#This Row],[Date created conversion]])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3"/>
        <v>12</v>
      </c>
      <c r="P3191" s="9">
        <f t="shared" si="200"/>
        <v>356.84</v>
      </c>
      <c r="Q3191" s="11" t="s">
        <v>8315</v>
      </c>
      <c r="R3191" t="s">
        <v>8357</v>
      </c>
      <c r="S3191" s="15">
        <f t="shared" si="201"/>
        <v>42118.346435185187</v>
      </c>
      <c r="T3191" s="15">
        <f t="shared" si="202"/>
        <v>42148.346435185187</v>
      </c>
      <c r="U3191">
        <f>YEAR(Tabla2[[#This Row],[Date created conversion]])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3"/>
        <v>0</v>
      </c>
      <c r="P3192" s="9">
        <f t="shared" si="200"/>
        <v>0</v>
      </c>
      <c r="Q3192" s="11" t="s">
        <v>8315</v>
      </c>
      <c r="R3192" t="s">
        <v>8357</v>
      </c>
      <c r="S3192" s="15">
        <f t="shared" si="201"/>
        <v>42683.151331018518</v>
      </c>
      <c r="T3192" s="15">
        <f t="shared" si="202"/>
        <v>42713.192997685182</v>
      </c>
      <c r="U3192">
        <f>YEAR(Tabla2[[#This Row],[Date created conversion]])</f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3"/>
        <v>4</v>
      </c>
      <c r="P3193" s="9">
        <f t="shared" si="200"/>
        <v>37.75</v>
      </c>
      <c r="Q3193" s="11" t="s">
        <v>8315</v>
      </c>
      <c r="R3193" t="s">
        <v>8357</v>
      </c>
      <c r="S3193" s="15">
        <f t="shared" si="201"/>
        <v>42538.755428240736</v>
      </c>
      <c r="T3193" s="15">
        <f t="shared" si="202"/>
        <v>42598.755428240736</v>
      </c>
      <c r="U3193">
        <f>YEAR(Tabla2[[#This Row],[Date created conversion]])</f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3"/>
        <v>1</v>
      </c>
      <c r="P3194" s="9">
        <f t="shared" si="200"/>
        <v>12.75</v>
      </c>
      <c r="Q3194" s="11" t="s">
        <v>8315</v>
      </c>
      <c r="R3194" t="s">
        <v>8357</v>
      </c>
      <c r="S3194" s="15">
        <f t="shared" si="201"/>
        <v>42018.94049768518</v>
      </c>
      <c r="T3194" s="15">
        <f t="shared" si="202"/>
        <v>42063.916666666672</v>
      </c>
      <c r="U3194">
        <f>YEAR(Tabla2[[#This Row],[Date created conversion]])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3"/>
        <v>12</v>
      </c>
      <c r="P3195" s="9">
        <f t="shared" si="200"/>
        <v>24.46</v>
      </c>
      <c r="Q3195" s="11" t="s">
        <v>8315</v>
      </c>
      <c r="R3195" t="s">
        <v>8357</v>
      </c>
      <c r="S3195" s="15">
        <f t="shared" si="201"/>
        <v>42010.968240740738</v>
      </c>
      <c r="T3195" s="15">
        <f t="shared" si="202"/>
        <v>42055.968240740738</v>
      </c>
      <c r="U3195">
        <f>YEAR(Tabla2[[#This Row],[Date created conversion]])</f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3"/>
        <v>0</v>
      </c>
      <c r="P3196" s="9">
        <f t="shared" si="200"/>
        <v>0</v>
      </c>
      <c r="Q3196" s="11" t="s">
        <v>8315</v>
      </c>
      <c r="R3196" t="s">
        <v>8357</v>
      </c>
      <c r="S3196" s="15">
        <f t="shared" si="201"/>
        <v>42182.062476851846</v>
      </c>
      <c r="T3196" s="15">
        <f t="shared" si="202"/>
        <v>42212.062476851846</v>
      </c>
      <c r="U3196">
        <f>YEAR(Tabla2[[#This Row],[Date created conversion]])</f>
        <v>2015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3"/>
        <v>59</v>
      </c>
      <c r="P3197" s="9">
        <f t="shared" si="200"/>
        <v>53.08</v>
      </c>
      <c r="Q3197" s="11" t="s">
        <v>8315</v>
      </c>
      <c r="R3197" t="s">
        <v>8357</v>
      </c>
      <c r="S3197" s="15">
        <f t="shared" si="201"/>
        <v>42017.594236111108</v>
      </c>
      <c r="T3197" s="15">
        <f t="shared" si="202"/>
        <v>42047.594236111108</v>
      </c>
      <c r="U3197">
        <f>YEAR(Tabla2[[#This Row],[Date created conversion]])</f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3"/>
        <v>0</v>
      </c>
      <c r="P3198" s="9">
        <f t="shared" si="200"/>
        <v>300</v>
      </c>
      <c r="Q3198" s="11" t="s">
        <v>8315</v>
      </c>
      <c r="R3198" t="s">
        <v>8357</v>
      </c>
      <c r="S3198" s="15">
        <f t="shared" si="201"/>
        <v>42157.598090277781</v>
      </c>
      <c r="T3198" s="15">
        <f t="shared" si="202"/>
        <v>42217.583333333328</v>
      </c>
      <c r="U3198">
        <f>YEAR(Tabla2[[#This Row],[Date created conversion]])</f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3"/>
        <v>11</v>
      </c>
      <c r="P3199" s="9">
        <f t="shared" si="200"/>
        <v>286.25</v>
      </c>
      <c r="Q3199" s="11" t="s">
        <v>8315</v>
      </c>
      <c r="R3199" t="s">
        <v>8357</v>
      </c>
      <c r="S3199" s="15">
        <f t="shared" si="201"/>
        <v>42009.493263888886</v>
      </c>
      <c r="T3199" s="15">
        <f t="shared" si="202"/>
        <v>42039.493263888886</v>
      </c>
      <c r="U3199">
        <f>YEAR(Tabla2[[#This Row],[Date created conversion]])</f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3"/>
        <v>0</v>
      </c>
      <c r="P3200" s="9">
        <f t="shared" si="200"/>
        <v>36.67</v>
      </c>
      <c r="Q3200" s="11" t="s">
        <v>8315</v>
      </c>
      <c r="R3200" t="s">
        <v>8357</v>
      </c>
      <c r="S3200" s="15">
        <f t="shared" si="201"/>
        <v>42013.424502314811</v>
      </c>
      <c r="T3200" s="15">
        <f t="shared" si="202"/>
        <v>42051.424502314811</v>
      </c>
      <c r="U3200">
        <f>YEAR(Tabla2[[#This Row],[Date created conversion]])</f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3"/>
        <v>52</v>
      </c>
      <c r="P3201" s="9">
        <f t="shared" si="200"/>
        <v>49.21</v>
      </c>
      <c r="Q3201" s="11" t="s">
        <v>8315</v>
      </c>
      <c r="R3201" t="s">
        <v>8357</v>
      </c>
      <c r="S3201" s="15">
        <f t="shared" si="201"/>
        <v>41858.761782407404</v>
      </c>
      <c r="T3201" s="15">
        <f t="shared" si="202"/>
        <v>41888.875</v>
      </c>
      <c r="U3201">
        <f>YEAR(Tabla2[[#This Row],[Date created conversion]])</f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3"/>
        <v>0</v>
      </c>
      <c r="P3202" s="9">
        <f t="shared" si="200"/>
        <v>1</v>
      </c>
      <c r="Q3202" s="11" t="s">
        <v>8315</v>
      </c>
      <c r="R3202" t="s">
        <v>8357</v>
      </c>
      <c r="S3202" s="15">
        <f t="shared" si="201"/>
        <v>42460.320613425924</v>
      </c>
      <c r="T3202" s="15">
        <f t="shared" si="202"/>
        <v>42490.231944444444</v>
      </c>
      <c r="U3202">
        <f>YEAR(Tabla2[[#This Row],[Date created conversion]])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1</v>
      </c>
      <c r="P3203" s="9">
        <f t="shared" ref="P3203:P3266" si="204">IFERROR(ROUND(E3203/L3203,2),0)</f>
        <v>12.5</v>
      </c>
      <c r="Q3203" s="11" t="s">
        <v>8315</v>
      </c>
      <c r="R3203" t="s">
        <v>8357</v>
      </c>
      <c r="S3203" s="15">
        <f t="shared" ref="S3203:S3266" si="205">(((J3203/60)/60)/24)+DATE(1970,1,1)</f>
        <v>41861.767094907409</v>
      </c>
      <c r="T3203" s="15">
        <f t="shared" ref="T3203:T3266" si="206">(((I3203/60)/60)/24)+DATE(1970,1,1)</f>
        <v>41882.767094907409</v>
      </c>
      <c r="U3203">
        <f>YEAR(Tabla2[[#This Row],[Date created conversion]])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 s="9">
        <f t="shared" si="204"/>
        <v>109.04</v>
      </c>
      <c r="Q3204" s="11" t="s">
        <v>8315</v>
      </c>
      <c r="R3204" t="s">
        <v>8357</v>
      </c>
      <c r="S3204" s="15">
        <f t="shared" si="205"/>
        <v>42293.853541666671</v>
      </c>
      <c r="T3204" s="15">
        <f t="shared" si="206"/>
        <v>42352.249305555553</v>
      </c>
      <c r="U3204">
        <f>YEAR(Tabla2[[#This Row],[Date created conversion]])</f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 s="9">
        <f t="shared" si="204"/>
        <v>41.67</v>
      </c>
      <c r="Q3205" s="11" t="s">
        <v>8315</v>
      </c>
      <c r="R3205" t="s">
        <v>8357</v>
      </c>
      <c r="S3205" s="15">
        <f t="shared" si="205"/>
        <v>42242.988680555558</v>
      </c>
      <c r="T3205" s="15">
        <f t="shared" si="206"/>
        <v>42272.988680555558</v>
      </c>
      <c r="U3205">
        <f>YEAR(Tabla2[[#This Row],[Date created conversion]])</f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 s="9">
        <f t="shared" si="204"/>
        <v>0</v>
      </c>
      <c r="Q3206" s="11" t="s">
        <v>8315</v>
      </c>
      <c r="R3206" t="s">
        <v>8357</v>
      </c>
      <c r="S3206" s="15">
        <f t="shared" si="205"/>
        <v>42172.686099537037</v>
      </c>
      <c r="T3206" s="15">
        <f t="shared" si="206"/>
        <v>42202.676388888889</v>
      </c>
      <c r="U3206">
        <f>YEAR(Tabla2[[#This Row],[Date created conversion]])</f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 s="9">
        <f t="shared" si="204"/>
        <v>22.75</v>
      </c>
      <c r="Q3207" s="11" t="s">
        <v>8315</v>
      </c>
      <c r="R3207" t="s">
        <v>8357</v>
      </c>
      <c r="S3207" s="15">
        <f t="shared" si="205"/>
        <v>42095.374675925923</v>
      </c>
      <c r="T3207" s="15">
        <f t="shared" si="206"/>
        <v>42125.374675925923</v>
      </c>
      <c r="U3207">
        <f>YEAR(Tabla2[[#This Row],[Date created conversion]])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 s="9">
        <f t="shared" si="204"/>
        <v>0</v>
      </c>
      <c r="Q3208" s="11" t="s">
        <v>8315</v>
      </c>
      <c r="R3208" t="s">
        <v>8357</v>
      </c>
      <c r="S3208" s="15">
        <f t="shared" si="205"/>
        <v>42236.276053240741</v>
      </c>
      <c r="T3208" s="15">
        <f t="shared" si="206"/>
        <v>42266.276053240741</v>
      </c>
      <c r="U3208">
        <f>YEAR(Tabla2[[#This Row],[Date created conversion]])</f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 s="9">
        <f t="shared" si="204"/>
        <v>70.83</v>
      </c>
      <c r="Q3209" s="11" t="s">
        <v>8315</v>
      </c>
      <c r="R3209" t="s">
        <v>8357</v>
      </c>
      <c r="S3209" s="15">
        <f t="shared" si="205"/>
        <v>42057.277858796297</v>
      </c>
      <c r="T3209" s="15">
        <f t="shared" si="206"/>
        <v>42117.236192129625</v>
      </c>
      <c r="U3209">
        <f>YEAR(Tabla2[[#This Row],[Date created conversion]])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 s="9">
        <f t="shared" si="204"/>
        <v>63.11</v>
      </c>
      <c r="Q3210" s="11" t="s">
        <v>8315</v>
      </c>
      <c r="R3210" t="s">
        <v>8316</v>
      </c>
      <c r="S3210" s="15">
        <f t="shared" si="205"/>
        <v>41827.605057870373</v>
      </c>
      <c r="T3210" s="15">
        <f t="shared" si="206"/>
        <v>41848.605057870373</v>
      </c>
      <c r="U3210">
        <f>YEAR(Tabla2[[#This Row],[Date created conversion]])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 s="9">
        <f t="shared" si="204"/>
        <v>50.16</v>
      </c>
      <c r="Q3211" s="11" t="s">
        <v>8315</v>
      </c>
      <c r="R3211" t="s">
        <v>8316</v>
      </c>
      <c r="S3211" s="15">
        <f t="shared" si="205"/>
        <v>41778.637245370373</v>
      </c>
      <c r="T3211" s="15">
        <f t="shared" si="206"/>
        <v>41810.958333333336</v>
      </c>
      <c r="U3211">
        <f>YEAR(Tabla2[[#This Row],[Date created conversion]])</f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 s="9">
        <f t="shared" si="204"/>
        <v>62.88</v>
      </c>
      <c r="Q3212" s="11" t="s">
        <v>8315</v>
      </c>
      <c r="R3212" t="s">
        <v>8316</v>
      </c>
      <c r="S3212" s="15">
        <f t="shared" si="205"/>
        <v>41013.936562499999</v>
      </c>
      <c r="T3212" s="15">
        <f t="shared" si="206"/>
        <v>41061.165972222225</v>
      </c>
      <c r="U3212">
        <f>YEAR(Tabla2[[#This Row],[Date created conversion]])</f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 s="9">
        <f t="shared" si="204"/>
        <v>85.53</v>
      </c>
      <c r="Q3213" s="11" t="s">
        <v>8315</v>
      </c>
      <c r="R3213" t="s">
        <v>8316</v>
      </c>
      <c r="S3213" s="15">
        <f t="shared" si="205"/>
        <v>41834.586574074077</v>
      </c>
      <c r="T3213" s="15">
        <f t="shared" si="206"/>
        <v>41866.083333333336</v>
      </c>
      <c r="U3213">
        <f>YEAR(Tabla2[[#This Row],[Date created conversion]])</f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 s="9">
        <f t="shared" si="204"/>
        <v>53.72</v>
      </c>
      <c r="Q3214" s="11" t="s">
        <v>8315</v>
      </c>
      <c r="R3214" t="s">
        <v>8316</v>
      </c>
      <c r="S3214" s="15">
        <f t="shared" si="205"/>
        <v>41829.795729166668</v>
      </c>
      <c r="T3214" s="15">
        <f t="shared" si="206"/>
        <v>41859.795729166668</v>
      </c>
      <c r="U3214">
        <f>YEAR(Tabla2[[#This Row],[Date created conversion]])</f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 s="9">
        <f t="shared" si="204"/>
        <v>127.81</v>
      </c>
      <c r="Q3215" s="11" t="s">
        <v>8315</v>
      </c>
      <c r="R3215" t="s">
        <v>8316</v>
      </c>
      <c r="S3215" s="15">
        <f t="shared" si="205"/>
        <v>42171.763414351852</v>
      </c>
      <c r="T3215" s="15">
        <f t="shared" si="206"/>
        <v>42211.763414351852</v>
      </c>
      <c r="U3215">
        <f>YEAR(Tabla2[[#This Row],[Date created conversion]])</f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 s="9">
        <f t="shared" si="204"/>
        <v>106.57</v>
      </c>
      <c r="Q3216" s="11" t="s">
        <v>8315</v>
      </c>
      <c r="R3216" t="s">
        <v>8316</v>
      </c>
      <c r="S3216" s="15">
        <f t="shared" si="205"/>
        <v>42337.792511574073</v>
      </c>
      <c r="T3216" s="15">
        <f t="shared" si="206"/>
        <v>42374.996527777781</v>
      </c>
      <c r="U3216">
        <f>YEAR(Tabla2[[#This Row],[Date created conversion]])</f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 s="9">
        <f t="shared" si="204"/>
        <v>262.11</v>
      </c>
      <c r="Q3217" s="11" t="s">
        <v>8315</v>
      </c>
      <c r="R3217" t="s">
        <v>8316</v>
      </c>
      <c r="S3217" s="15">
        <f t="shared" si="205"/>
        <v>42219.665173611109</v>
      </c>
      <c r="T3217" s="15">
        <f t="shared" si="206"/>
        <v>42257.165972222225</v>
      </c>
      <c r="U3217">
        <f>YEAR(Tabla2[[#This Row],[Date created conversion]])</f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 s="9">
        <f t="shared" si="204"/>
        <v>57.17</v>
      </c>
      <c r="Q3218" s="11" t="s">
        <v>8315</v>
      </c>
      <c r="R3218" t="s">
        <v>8316</v>
      </c>
      <c r="S3218" s="15">
        <f t="shared" si="205"/>
        <v>42165.462627314817</v>
      </c>
      <c r="T3218" s="15">
        <f t="shared" si="206"/>
        <v>42196.604166666672</v>
      </c>
      <c r="U3218">
        <f>YEAR(Tabla2[[#This Row],[Date created conversion]])</f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 s="9">
        <f t="shared" si="204"/>
        <v>50.2</v>
      </c>
      <c r="Q3219" s="11" t="s">
        <v>8315</v>
      </c>
      <c r="R3219" t="s">
        <v>8316</v>
      </c>
      <c r="S3219" s="15">
        <f t="shared" si="205"/>
        <v>42648.546111111107</v>
      </c>
      <c r="T3219" s="15">
        <f t="shared" si="206"/>
        <v>42678.546111111107</v>
      </c>
      <c r="U3219">
        <f>YEAR(Tabla2[[#This Row],[Date created conversion]])</f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 s="9">
        <f t="shared" si="204"/>
        <v>66.59</v>
      </c>
      <c r="Q3220" s="11" t="s">
        <v>8315</v>
      </c>
      <c r="R3220" t="s">
        <v>8316</v>
      </c>
      <c r="S3220" s="15">
        <f t="shared" si="205"/>
        <v>41971.002152777779</v>
      </c>
      <c r="T3220" s="15">
        <f t="shared" si="206"/>
        <v>42004</v>
      </c>
      <c r="U3220">
        <f>YEAR(Tabla2[[#This Row],[Date created conversion]])</f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 s="9">
        <f t="shared" si="204"/>
        <v>168.25</v>
      </c>
      <c r="Q3221" s="11" t="s">
        <v>8315</v>
      </c>
      <c r="R3221" t="s">
        <v>8316</v>
      </c>
      <c r="S3221" s="15">
        <f t="shared" si="205"/>
        <v>42050.983182870375</v>
      </c>
      <c r="T3221" s="15">
        <f t="shared" si="206"/>
        <v>42085.941516203704</v>
      </c>
      <c r="U3221">
        <f>YEAR(Tabla2[[#This Row],[Date created conversion]])</f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 s="9">
        <f t="shared" si="204"/>
        <v>256.37</v>
      </c>
      <c r="Q3222" s="11" t="s">
        <v>8315</v>
      </c>
      <c r="R3222" t="s">
        <v>8316</v>
      </c>
      <c r="S3222" s="15">
        <f t="shared" si="205"/>
        <v>42772.833379629628</v>
      </c>
      <c r="T3222" s="15">
        <f t="shared" si="206"/>
        <v>42806.875</v>
      </c>
      <c r="U3222">
        <f>YEAR(Tabla2[[#This Row],[Date created conversion]])</f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 s="9">
        <f t="shared" si="204"/>
        <v>36.61</v>
      </c>
      <c r="Q3223" s="11" t="s">
        <v>8315</v>
      </c>
      <c r="R3223" t="s">
        <v>8316</v>
      </c>
      <c r="S3223" s="15">
        <f t="shared" si="205"/>
        <v>42155.696793981479</v>
      </c>
      <c r="T3223" s="15">
        <f t="shared" si="206"/>
        <v>42190.696793981479</v>
      </c>
      <c r="U3223">
        <f>YEAR(Tabla2[[#This Row],[Date created conversion]])</f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 s="9">
        <f t="shared" si="204"/>
        <v>37.14</v>
      </c>
      <c r="Q3224" s="11" t="s">
        <v>8315</v>
      </c>
      <c r="R3224" t="s">
        <v>8316</v>
      </c>
      <c r="S3224" s="15">
        <f t="shared" si="205"/>
        <v>42270.582141203704</v>
      </c>
      <c r="T3224" s="15">
        <f t="shared" si="206"/>
        <v>42301.895138888889</v>
      </c>
      <c r="U3224">
        <f>YEAR(Tabla2[[#This Row],[Date created conversion]])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 s="9">
        <f t="shared" si="204"/>
        <v>45.88</v>
      </c>
      <c r="Q3225" s="11" t="s">
        <v>8315</v>
      </c>
      <c r="R3225" t="s">
        <v>8316</v>
      </c>
      <c r="S3225" s="15">
        <f t="shared" si="205"/>
        <v>42206.835370370376</v>
      </c>
      <c r="T3225" s="15">
        <f t="shared" si="206"/>
        <v>42236.835370370376</v>
      </c>
      <c r="U3225">
        <f>YEAR(Tabla2[[#This Row],[Date created conversion]])</f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 s="9">
        <f t="shared" si="204"/>
        <v>141.71</v>
      </c>
      <c r="Q3226" s="11" t="s">
        <v>8315</v>
      </c>
      <c r="R3226" t="s">
        <v>8316</v>
      </c>
      <c r="S3226" s="15">
        <f t="shared" si="205"/>
        <v>42697.850844907407</v>
      </c>
      <c r="T3226" s="15">
        <f t="shared" si="206"/>
        <v>42745.208333333328</v>
      </c>
      <c r="U3226">
        <f>YEAR(Tabla2[[#This Row],[Date created conversion]])</f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 s="9">
        <f t="shared" si="204"/>
        <v>52.49</v>
      </c>
      <c r="Q3227" s="11" t="s">
        <v>8315</v>
      </c>
      <c r="R3227" t="s">
        <v>8316</v>
      </c>
      <c r="S3227" s="15">
        <f t="shared" si="205"/>
        <v>42503.559467592597</v>
      </c>
      <c r="T3227" s="15">
        <f t="shared" si="206"/>
        <v>42524.875</v>
      </c>
      <c r="U3227">
        <f>YEAR(Tabla2[[#This Row],[Date created conversion]])</f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 s="9">
        <f t="shared" si="204"/>
        <v>59.52</v>
      </c>
      <c r="Q3228" s="11" t="s">
        <v>8315</v>
      </c>
      <c r="R3228" t="s">
        <v>8316</v>
      </c>
      <c r="S3228" s="15">
        <f t="shared" si="205"/>
        <v>42277.583472222221</v>
      </c>
      <c r="T3228" s="15">
        <f t="shared" si="206"/>
        <v>42307.583472222221</v>
      </c>
      <c r="U3228">
        <f>YEAR(Tabla2[[#This Row],[Date created conversion]])</f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 s="9">
        <f t="shared" si="204"/>
        <v>50</v>
      </c>
      <c r="Q3229" s="11" t="s">
        <v>8315</v>
      </c>
      <c r="R3229" t="s">
        <v>8316</v>
      </c>
      <c r="S3229" s="15">
        <f t="shared" si="205"/>
        <v>42722.882361111115</v>
      </c>
      <c r="T3229" s="15">
        <f t="shared" si="206"/>
        <v>42752.882361111115</v>
      </c>
      <c r="U3229">
        <f>YEAR(Tabla2[[#This Row],[Date created conversion]])</f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 s="9">
        <f t="shared" si="204"/>
        <v>193.62</v>
      </c>
      <c r="Q3230" s="11" t="s">
        <v>8315</v>
      </c>
      <c r="R3230" t="s">
        <v>8316</v>
      </c>
      <c r="S3230" s="15">
        <f t="shared" si="205"/>
        <v>42323.70930555556</v>
      </c>
      <c r="T3230" s="15">
        <f t="shared" si="206"/>
        <v>42355.207638888889</v>
      </c>
      <c r="U3230">
        <f>YEAR(Tabla2[[#This Row],[Date created conversion]])</f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07">IFERROR(ROUND(E3231/D3231*100,0),0)</f>
        <v>108</v>
      </c>
      <c r="P3231" s="9">
        <f t="shared" si="204"/>
        <v>106.8</v>
      </c>
      <c r="Q3231" s="11" t="s">
        <v>8315</v>
      </c>
      <c r="R3231" t="s">
        <v>8316</v>
      </c>
      <c r="S3231" s="15">
        <f t="shared" si="205"/>
        <v>41933.291643518518</v>
      </c>
      <c r="T3231" s="15">
        <f t="shared" si="206"/>
        <v>41963.333310185189</v>
      </c>
      <c r="U3231">
        <f>YEAR(Tabla2[[#This Row],[Date created conversion]])</f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7"/>
        <v>110</v>
      </c>
      <c r="P3232" s="9">
        <f t="shared" si="204"/>
        <v>77.22</v>
      </c>
      <c r="Q3232" s="11" t="s">
        <v>8315</v>
      </c>
      <c r="R3232" t="s">
        <v>8316</v>
      </c>
      <c r="S3232" s="15">
        <f t="shared" si="205"/>
        <v>41898.168125000004</v>
      </c>
      <c r="T3232" s="15">
        <f t="shared" si="206"/>
        <v>41913.165972222225</v>
      </c>
      <c r="U3232">
        <f>YEAR(Tabla2[[#This Row],[Date created conversion]])</f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7"/>
        <v>161</v>
      </c>
      <c r="P3233" s="9">
        <f t="shared" si="204"/>
        <v>57.5</v>
      </c>
      <c r="Q3233" s="11" t="s">
        <v>8315</v>
      </c>
      <c r="R3233" t="s">
        <v>8316</v>
      </c>
      <c r="S3233" s="15">
        <f t="shared" si="205"/>
        <v>42446.943831018521</v>
      </c>
      <c r="T3233" s="15">
        <f t="shared" si="206"/>
        <v>42476.943831018521</v>
      </c>
      <c r="U3233">
        <f>YEAR(Tabla2[[#This Row],[Date created conversion]])</f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7"/>
        <v>131</v>
      </c>
      <c r="P3234" s="9">
        <f t="shared" si="204"/>
        <v>50.46</v>
      </c>
      <c r="Q3234" s="11" t="s">
        <v>8315</v>
      </c>
      <c r="R3234" t="s">
        <v>8316</v>
      </c>
      <c r="S3234" s="15">
        <f t="shared" si="205"/>
        <v>42463.81385416667</v>
      </c>
      <c r="T3234" s="15">
        <f t="shared" si="206"/>
        <v>42494.165972222225</v>
      </c>
      <c r="U3234">
        <f>YEAR(Tabla2[[#This Row],[Date created conversion]])</f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7"/>
        <v>119</v>
      </c>
      <c r="P3235" s="9">
        <f t="shared" si="204"/>
        <v>97.38</v>
      </c>
      <c r="Q3235" s="11" t="s">
        <v>8315</v>
      </c>
      <c r="R3235" t="s">
        <v>8316</v>
      </c>
      <c r="S3235" s="15">
        <f t="shared" si="205"/>
        <v>42766.805034722223</v>
      </c>
      <c r="T3235" s="15">
        <f t="shared" si="206"/>
        <v>42796.805034722223</v>
      </c>
      <c r="U3235">
        <f>YEAR(Tabla2[[#This Row],[Date created conversion]])</f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7"/>
        <v>100</v>
      </c>
      <c r="P3236" s="9">
        <f t="shared" si="204"/>
        <v>34.92</v>
      </c>
      <c r="Q3236" s="11" t="s">
        <v>8315</v>
      </c>
      <c r="R3236" t="s">
        <v>8316</v>
      </c>
      <c r="S3236" s="15">
        <f t="shared" si="205"/>
        <v>42734.789444444439</v>
      </c>
      <c r="T3236" s="15">
        <f t="shared" si="206"/>
        <v>42767.979861111111</v>
      </c>
      <c r="U3236">
        <f>YEAR(Tabla2[[#This Row],[Date created conversion]])</f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7"/>
        <v>103</v>
      </c>
      <c r="P3237" s="9">
        <f t="shared" si="204"/>
        <v>85.53</v>
      </c>
      <c r="Q3237" s="11" t="s">
        <v>8315</v>
      </c>
      <c r="R3237" t="s">
        <v>8316</v>
      </c>
      <c r="S3237" s="15">
        <f t="shared" si="205"/>
        <v>42522.347812499997</v>
      </c>
      <c r="T3237" s="15">
        <f t="shared" si="206"/>
        <v>42552.347812499997</v>
      </c>
      <c r="U3237">
        <f>YEAR(Tabla2[[#This Row],[Date created conversion]])</f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7"/>
        <v>101</v>
      </c>
      <c r="P3238" s="9">
        <f t="shared" si="204"/>
        <v>182.91</v>
      </c>
      <c r="Q3238" s="11" t="s">
        <v>8315</v>
      </c>
      <c r="R3238" t="s">
        <v>8316</v>
      </c>
      <c r="S3238" s="15">
        <f t="shared" si="205"/>
        <v>42702.917048611111</v>
      </c>
      <c r="T3238" s="15">
        <f t="shared" si="206"/>
        <v>42732.917048611111</v>
      </c>
      <c r="U3238">
        <f>YEAR(Tabla2[[#This Row],[Date created conversion]])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7"/>
        <v>101</v>
      </c>
      <c r="P3239" s="9">
        <f t="shared" si="204"/>
        <v>131.13999999999999</v>
      </c>
      <c r="Q3239" s="11" t="s">
        <v>8315</v>
      </c>
      <c r="R3239" t="s">
        <v>8316</v>
      </c>
      <c r="S3239" s="15">
        <f t="shared" si="205"/>
        <v>42252.474351851852</v>
      </c>
      <c r="T3239" s="15">
        <f t="shared" si="206"/>
        <v>42276.165972222225</v>
      </c>
      <c r="U3239">
        <f>YEAR(Tabla2[[#This Row],[Date created conversion]])</f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7"/>
        <v>112</v>
      </c>
      <c r="P3240" s="9">
        <f t="shared" si="204"/>
        <v>39.81</v>
      </c>
      <c r="Q3240" s="11" t="s">
        <v>8315</v>
      </c>
      <c r="R3240" t="s">
        <v>8316</v>
      </c>
      <c r="S3240" s="15">
        <f t="shared" si="205"/>
        <v>42156.510393518518</v>
      </c>
      <c r="T3240" s="15">
        <f t="shared" si="206"/>
        <v>42186.510393518518</v>
      </c>
      <c r="U3240">
        <f>YEAR(Tabla2[[#This Row],[Date created conversion]])</f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7"/>
        <v>106</v>
      </c>
      <c r="P3241" s="9">
        <f t="shared" si="204"/>
        <v>59.7</v>
      </c>
      <c r="Q3241" s="11" t="s">
        <v>8315</v>
      </c>
      <c r="R3241" t="s">
        <v>8316</v>
      </c>
      <c r="S3241" s="15">
        <f t="shared" si="205"/>
        <v>42278.089039351849</v>
      </c>
      <c r="T3241" s="15">
        <f t="shared" si="206"/>
        <v>42302.999305555553</v>
      </c>
      <c r="U3241">
        <f>YEAR(Tabla2[[#This Row],[Date created conversion]])</f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7"/>
        <v>101</v>
      </c>
      <c r="P3242" s="9">
        <f t="shared" si="204"/>
        <v>88.74</v>
      </c>
      <c r="Q3242" s="11" t="s">
        <v>8315</v>
      </c>
      <c r="R3242" t="s">
        <v>8316</v>
      </c>
      <c r="S3242" s="15">
        <f t="shared" si="205"/>
        <v>42754.693842592591</v>
      </c>
      <c r="T3242" s="15">
        <f t="shared" si="206"/>
        <v>42782.958333333328</v>
      </c>
      <c r="U3242">
        <f>YEAR(Tabla2[[#This Row],[Date created conversion]])</f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7"/>
        <v>115</v>
      </c>
      <c r="P3243" s="9">
        <f t="shared" si="204"/>
        <v>58.69</v>
      </c>
      <c r="Q3243" s="11" t="s">
        <v>8315</v>
      </c>
      <c r="R3243" t="s">
        <v>8316</v>
      </c>
      <c r="S3243" s="15">
        <f t="shared" si="205"/>
        <v>41893.324884259258</v>
      </c>
      <c r="T3243" s="15">
        <f t="shared" si="206"/>
        <v>41926.290972222225</v>
      </c>
      <c r="U3243">
        <f>YEAR(Tabla2[[#This Row],[Date created conversion]])</f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7"/>
        <v>127</v>
      </c>
      <c r="P3244" s="9">
        <f t="shared" si="204"/>
        <v>69.569999999999993</v>
      </c>
      <c r="Q3244" s="11" t="s">
        <v>8315</v>
      </c>
      <c r="R3244" t="s">
        <v>8316</v>
      </c>
      <c r="S3244" s="15">
        <f t="shared" si="205"/>
        <v>41871.755694444444</v>
      </c>
      <c r="T3244" s="15">
        <f t="shared" si="206"/>
        <v>41901.755694444444</v>
      </c>
      <c r="U3244">
        <f>YEAR(Tabla2[[#This Row],[Date created conversion]])</f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7"/>
        <v>103</v>
      </c>
      <c r="P3245" s="9">
        <f t="shared" si="204"/>
        <v>115.87</v>
      </c>
      <c r="Q3245" s="11" t="s">
        <v>8315</v>
      </c>
      <c r="R3245" t="s">
        <v>8316</v>
      </c>
      <c r="S3245" s="15">
        <f t="shared" si="205"/>
        <v>42262.096782407403</v>
      </c>
      <c r="T3245" s="15">
        <f t="shared" si="206"/>
        <v>42286</v>
      </c>
      <c r="U3245">
        <f>YEAR(Tabla2[[#This Row],[Date created conversion]])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7"/>
        <v>103</v>
      </c>
      <c r="P3246" s="9">
        <f t="shared" si="204"/>
        <v>23.87</v>
      </c>
      <c r="Q3246" s="11" t="s">
        <v>8315</v>
      </c>
      <c r="R3246" t="s">
        <v>8316</v>
      </c>
      <c r="S3246" s="15">
        <f t="shared" si="205"/>
        <v>42675.694236111114</v>
      </c>
      <c r="T3246" s="15">
        <f t="shared" si="206"/>
        <v>42705.735902777778</v>
      </c>
      <c r="U3246">
        <f>YEAR(Tabla2[[#This Row],[Date created conversion]])</f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7"/>
        <v>104</v>
      </c>
      <c r="P3247" s="9">
        <f t="shared" si="204"/>
        <v>81.13</v>
      </c>
      <c r="Q3247" s="11" t="s">
        <v>8315</v>
      </c>
      <c r="R3247" t="s">
        <v>8316</v>
      </c>
      <c r="S3247" s="15">
        <f t="shared" si="205"/>
        <v>42135.60020833333</v>
      </c>
      <c r="T3247" s="15">
        <f t="shared" si="206"/>
        <v>42167.083333333328</v>
      </c>
      <c r="U3247">
        <f>YEAR(Tabla2[[#This Row],[Date created conversion]])</f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7"/>
        <v>111</v>
      </c>
      <c r="P3248" s="9">
        <f t="shared" si="204"/>
        <v>57.63</v>
      </c>
      <c r="Q3248" s="11" t="s">
        <v>8315</v>
      </c>
      <c r="R3248" t="s">
        <v>8316</v>
      </c>
      <c r="S3248" s="15">
        <f t="shared" si="205"/>
        <v>42230.472222222219</v>
      </c>
      <c r="T3248" s="15">
        <f t="shared" si="206"/>
        <v>42259.165972222225</v>
      </c>
      <c r="U3248">
        <f>YEAR(Tabla2[[#This Row],[Date created conversion]])</f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7"/>
        <v>106</v>
      </c>
      <c r="P3249" s="9">
        <f t="shared" si="204"/>
        <v>46.43</v>
      </c>
      <c r="Q3249" s="11" t="s">
        <v>8315</v>
      </c>
      <c r="R3249" t="s">
        <v>8316</v>
      </c>
      <c r="S3249" s="15">
        <f t="shared" si="205"/>
        <v>42167.434166666666</v>
      </c>
      <c r="T3249" s="15">
        <f t="shared" si="206"/>
        <v>42197.434166666666</v>
      </c>
      <c r="U3249">
        <f>YEAR(Tabla2[[#This Row],[Date created conversion]])</f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7"/>
        <v>101</v>
      </c>
      <c r="P3250" s="9">
        <f t="shared" si="204"/>
        <v>60.48</v>
      </c>
      <c r="Q3250" s="11" t="s">
        <v>8315</v>
      </c>
      <c r="R3250" t="s">
        <v>8316</v>
      </c>
      <c r="S3250" s="15">
        <f t="shared" si="205"/>
        <v>42068.888391203705</v>
      </c>
      <c r="T3250" s="15">
        <f t="shared" si="206"/>
        <v>42098.846724537041</v>
      </c>
      <c r="U3250">
        <f>YEAR(Tabla2[[#This Row],[Date created conversion]])</f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7"/>
        <v>105</v>
      </c>
      <c r="P3251" s="9">
        <f t="shared" si="204"/>
        <v>65.58</v>
      </c>
      <c r="Q3251" s="11" t="s">
        <v>8315</v>
      </c>
      <c r="R3251" t="s">
        <v>8316</v>
      </c>
      <c r="S3251" s="15">
        <f t="shared" si="205"/>
        <v>42145.746689814812</v>
      </c>
      <c r="T3251" s="15">
        <f t="shared" si="206"/>
        <v>42175.746689814812</v>
      </c>
      <c r="U3251">
        <f>YEAR(Tabla2[[#This Row],[Date created conversion]])</f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7"/>
        <v>102</v>
      </c>
      <c r="P3252" s="9">
        <f t="shared" si="204"/>
        <v>119.19</v>
      </c>
      <c r="Q3252" s="11" t="s">
        <v>8315</v>
      </c>
      <c r="R3252" t="s">
        <v>8316</v>
      </c>
      <c r="S3252" s="15">
        <f t="shared" si="205"/>
        <v>41918.742175925923</v>
      </c>
      <c r="T3252" s="15">
        <f t="shared" si="206"/>
        <v>41948.783842592595</v>
      </c>
      <c r="U3252">
        <f>YEAR(Tabla2[[#This Row],[Date created conversion]])</f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7"/>
        <v>111</v>
      </c>
      <c r="P3253" s="9">
        <f t="shared" si="204"/>
        <v>83.05</v>
      </c>
      <c r="Q3253" s="11" t="s">
        <v>8315</v>
      </c>
      <c r="R3253" t="s">
        <v>8316</v>
      </c>
      <c r="S3253" s="15">
        <f t="shared" si="205"/>
        <v>42146.731087962966</v>
      </c>
      <c r="T3253" s="15">
        <f t="shared" si="206"/>
        <v>42176.731087962966</v>
      </c>
      <c r="U3253">
        <f>YEAR(Tabla2[[#This Row],[Date created conversion]])</f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7"/>
        <v>128</v>
      </c>
      <c r="P3254" s="9">
        <f t="shared" si="204"/>
        <v>57.52</v>
      </c>
      <c r="Q3254" s="11" t="s">
        <v>8315</v>
      </c>
      <c r="R3254" t="s">
        <v>8316</v>
      </c>
      <c r="S3254" s="15">
        <f t="shared" si="205"/>
        <v>42590.472685185188</v>
      </c>
      <c r="T3254" s="15">
        <f t="shared" si="206"/>
        <v>42620.472685185188</v>
      </c>
      <c r="U3254">
        <f>YEAR(Tabla2[[#This Row],[Date created conversion]])</f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7"/>
        <v>102</v>
      </c>
      <c r="P3255" s="9">
        <f t="shared" si="204"/>
        <v>177.09</v>
      </c>
      <c r="Q3255" s="11" t="s">
        <v>8315</v>
      </c>
      <c r="R3255" t="s">
        <v>8316</v>
      </c>
      <c r="S3255" s="15">
        <f t="shared" si="205"/>
        <v>42602.576712962968</v>
      </c>
      <c r="T3255" s="15">
        <f t="shared" si="206"/>
        <v>42621.15625</v>
      </c>
      <c r="U3255">
        <f>YEAR(Tabla2[[#This Row],[Date created conversion]])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7"/>
        <v>101</v>
      </c>
      <c r="P3256" s="9">
        <f t="shared" si="204"/>
        <v>70.77</v>
      </c>
      <c r="Q3256" s="11" t="s">
        <v>8315</v>
      </c>
      <c r="R3256" t="s">
        <v>8316</v>
      </c>
      <c r="S3256" s="15">
        <f t="shared" si="205"/>
        <v>42059.085752314815</v>
      </c>
      <c r="T3256" s="15">
        <f t="shared" si="206"/>
        <v>42089.044085648144</v>
      </c>
      <c r="U3256">
        <f>YEAR(Tabla2[[#This Row],[Date created conversion]])</f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7"/>
        <v>175</v>
      </c>
      <c r="P3257" s="9">
        <f t="shared" si="204"/>
        <v>29.17</v>
      </c>
      <c r="Q3257" s="11" t="s">
        <v>8315</v>
      </c>
      <c r="R3257" t="s">
        <v>8316</v>
      </c>
      <c r="S3257" s="15">
        <f t="shared" si="205"/>
        <v>41889.768229166664</v>
      </c>
      <c r="T3257" s="15">
        <f t="shared" si="206"/>
        <v>41919.768229166664</v>
      </c>
      <c r="U3257">
        <f>YEAR(Tabla2[[#This Row],[Date created conversion]])</f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7"/>
        <v>128</v>
      </c>
      <c r="P3258" s="9">
        <f t="shared" si="204"/>
        <v>72.760000000000005</v>
      </c>
      <c r="Q3258" s="11" t="s">
        <v>8315</v>
      </c>
      <c r="R3258" t="s">
        <v>8316</v>
      </c>
      <c r="S3258" s="15">
        <f t="shared" si="205"/>
        <v>42144.573807870373</v>
      </c>
      <c r="T3258" s="15">
        <f t="shared" si="206"/>
        <v>42166.165972222225</v>
      </c>
      <c r="U3258">
        <f>YEAR(Tabla2[[#This Row],[Date created conversion]])</f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7"/>
        <v>106</v>
      </c>
      <c r="P3259" s="9">
        <f t="shared" si="204"/>
        <v>51.85</v>
      </c>
      <c r="Q3259" s="11" t="s">
        <v>8315</v>
      </c>
      <c r="R3259" t="s">
        <v>8316</v>
      </c>
      <c r="S3259" s="15">
        <f t="shared" si="205"/>
        <v>42758.559629629628</v>
      </c>
      <c r="T3259" s="15">
        <f t="shared" si="206"/>
        <v>42788.559629629628</v>
      </c>
      <c r="U3259">
        <f>YEAR(Tabla2[[#This Row],[Date created conversion]])</f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7"/>
        <v>105</v>
      </c>
      <c r="P3260" s="9">
        <f t="shared" si="204"/>
        <v>98.2</v>
      </c>
      <c r="Q3260" s="11" t="s">
        <v>8315</v>
      </c>
      <c r="R3260" t="s">
        <v>8316</v>
      </c>
      <c r="S3260" s="15">
        <f t="shared" si="205"/>
        <v>41982.887280092589</v>
      </c>
      <c r="T3260" s="15">
        <f t="shared" si="206"/>
        <v>42012.887280092589</v>
      </c>
      <c r="U3260">
        <f>YEAR(Tabla2[[#This Row],[Date created conversion]])</f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7"/>
        <v>106</v>
      </c>
      <c r="P3261" s="9">
        <f t="shared" si="204"/>
        <v>251.74</v>
      </c>
      <c r="Q3261" s="11" t="s">
        <v>8315</v>
      </c>
      <c r="R3261" t="s">
        <v>8316</v>
      </c>
      <c r="S3261" s="15">
        <f t="shared" si="205"/>
        <v>42614.760937500003</v>
      </c>
      <c r="T3261" s="15">
        <f t="shared" si="206"/>
        <v>42644.165972222225</v>
      </c>
      <c r="U3261">
        <f>YEAR(Tabla2[[#This Row],[Date created conversion]])</f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7"/>
        <v>109</v>
      </c>
      <c r="P3262" s="9">
        <f t="shared" si="204"/>
        <v>74.819999999999993</v>
      </c>
      <c r="Q3262" s="11" t="s">
        <v>8315</v>
      </c>
      <c r="R3262" t="s">
        <v>8316</v>
      </c>
      <c r="S3262" s="15">
        <f t="shared" si="205"/>
        <v>42303.672662037032</v>
      </c>
      <c r="T3262" s="15">
        <f t="shared" si="206"/>
        <v>42338.714328703703</v>
      </c>
      <c r="U3262">
        <f>YEAR(Tabla2[[#This Row],[Date created conversion]])</f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7"/>
        <v>100</v>
      </c>
      <c r="P3263" s="9">
        <f t="shared" si="204"/>
        <v>67.650000000000006</v>
      </c>
      <c r="Q3263" s="11" t="s">
        <v>8315</v>
      </c>
      <c r="R3263" t="s">
        <v>8316</v>
      </c>
      <c r="S3263" s="15">
        <f t="shared" si="205"/>
        <v>42171.725416666668</v>
      </c>
      <c r="T3263" s="15">
        <f t="shared" si="206"/>
        <v>42201.725416666668</v>
      </c>
      <c r="U3263">
        <f>YEAR(Tabla2[[#This Row],[Date created conversion]])</f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7"/>
        <v>103</v>
      </c>
      <c r="P3264" s="9">
        <f t="shared" si="204"/>
        <v>93.81</v>
      </c>
      <c r="Q3264" s="11" t="s">
        <v>8315</v>
      </c>
      <c r="R3264" t="s">
        <v>8316</v>
      </c>
      <c r="S3264" s="15">
        <f t="shared" si="205"/>
        <v>41964.315532407403</v>
      </c>
      <c r="T3264" s="15">
        <f t="shared" si="206"/>
        <v>41995.166666666672</v>
      </c>
      <c r="U3264">
        <f>YEAR(Tabla2[[#This Row],[Date created conversion]])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7"/>
        <v>112</v>
      </c>
      <c r="P3265" s="9">
        <f t="shared" si="204"/>
        <v>41.24</v>
      </c>
      <c r="Q3265" s="11" t="s">
        <v>8315</v>
      </c>
      <c r="R3265" t="s">
        <v>8316</v>
      </c>
      <c r="S3265" s="15">
        <f t="shared" si="205"/>
        <v>42284.516064814816</v>
      </c>
      <c r="T3265" s="15">
        <f t="shared" si="206"/>
        <v>42307.875</v>
      </c>
      <c r="U3265">
        <f>YEAR(Tabla2[[#This Row],[Date created conversion]])</f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7"/>
        <v>103</v>
      </c>
      <c r="P3266" s="9">
        <f t="shared" si="204"/>
        <v>52.55</v>
      </c>
      <c r="Q3266" s="11" t="s">
        <v>8315</v>
      </c>
      <c r="R3266" t="s">
        <v>8316</v>
      </c>
      <c r="S3266" s="15">
        <f t="shared" si="205"/>
        <v>42016.800208333334</v>
      </c>
      <c r="T3266" s="15">
        <f t="shared" si="206"/>
        <v>42032.916666666672</v>
      </c>
      <c r="U3266">
        <f>YEAR(Tabla2[[#This Row],[Date created conversion]])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7"/>
        <v>164</v>
      </c>
      <c r="P3267" s="9">
        <f t="shared" ref="P3267:P3330" si="208">IFERROR(ROUND(E3267/L3267,2),0)</f>
        <v>70.290000000000006</v>
      </c>
      <c r="Q3267" s="11" t="s">
        <v>8315</v>
      </c>
      <c r="R3267" t="s">
        <v>8316</v>
      </c>
      <c r="S3267" s="15">
        <f t="shared" ref="S3267:S3330" si="209">(((J3267/60)/60)/24)+DATE(1970,1,1)</f>
        <v>42311.711979166663</v>
      </c>
      <c r="T3267" s="15">
        <f t="shared" ref="T3267:T3330" si="210">(((I3267/60)/60)/24)+DATE(1970,1,1)</f>
        <v>42341.708333333328</v>
      </c>
      <c r="U3267">
        <f>YEAR(Tabla2[[#This Row],[Date created conversion]])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 s="9">
        <f t="shared" si="208"/>
        <v>48.33</v>
      </c>
      <c r="Q3268" s="11" t="s">
        <v>8315</v>
      </c>
      <c r="R3268" t="s">
        <v>8316</v>
      </c>
      <c r="S3268" s="15">
        <f t="shared" si="209"/>
        <v>42136.536134259266</v>
      </c>
      <c r="T3268" s="15">
        <f t="shared" si="210"/>
        <v>42167.875</v>
      </c>
      <c r="U3268">
        <f>YEAR(Tabla2[[#This Row],[Date created conversion]])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 s="9">
        <f t="shared" si="208"/>
        <v>53.18</v>
      </c>
      <c r="Q3269" s="11" t="s">
        <v>8315</v>
      </c>
      <c r="R3269" t="s">
        <v>8316</v>
      </c>
      <c r="S3269" s="15">
        <f t="shared" si="209"/>
        <v>42172.757638888885</v>
      </c>
      <c r="T3269" s="15">
        <f t="shared" si="210"/>
        <v>42202.757638888885</v>
      </c>
      <c r="U3269">
        <f>YEAR(Tabla2[[#This Row],[Date created conversion]])</f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 s="9">
        <f t="shared" si="208"/>
        <v>60.95</v>
      </c>
      <c r="Q3270" s="11" t="s">
        <v>8315</v>
      </c>
      <c r="R3270" t="s">
        <v>8316</v>
      </c>
      <c r="S3270" s="15">
        <f t="shared" si="209"/>
        <v>42590.90425925926</v>
      </c>
      <c r="T3270" s="15">
        <f t="shared" si="210"/>
        <v>42606.90425925926</v>
      </c>
      <c r="U3270">
        <f>YEAR(Tabla2[[#This Row],[Date created conversion]])</f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 s="9">
        <f t="shared" si="208"/>
        <v>116</v>
      </c>
      <c r="Q3271" s="11" t="s">
        <v>8315</v>
      </c>
      <c r="R3271" t="s">
        <v>8316</v>
      </c>
      <c r="S3271" s="15">
        <f t="shared" si="209"/>
        <v>42137.395798611105</v>
      </c>
      <c r="T3271" s="15">
        <f t="shared" si="210"/>
        <v>42171.458333333328</v>
      </c>
      <c r="U3271">
        <f>YEAR(Tabla2[[#This Row],[Date created conversion]])</f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 s="9">
        <f t="shared" si="208"/>
        <v>61</v>
      </c>
      <c r="Q3272" s="11" t="s">
        <v>8315</v>
      </c>
      <c r="R3272" t="s">
        <v>8316</v>
      </c>
      <c r="S3272" s="15">
        <f t="shared" si="209"/>
        <v>42167.533159722225</v>
      </c>
      <c r="T3272" s="15">
        <f t="shared" si="210"/>
        <v>42197.533159722225</v>
      </c>
      <c r="U3272">
        <f>YEAR(Tabla2[[#This Row],[Date created conversion]])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 s="9">
        <f t="shared" si="208"/>
        <v>38.24</v>
      </c>
      <c r="Q3273" s="11" t="s">
        <v>8315</v>
      </c>
      <c r="R3273" t="s">
        <v>8316</v>
      </c>
      <c r="S3273" s="15">
        <f t="shared" si="209"/>
        <v>41915.437210648146</v>
      </c>
      <c r="T3273" s="15">
        <f t="shared" si="210"/>
        <v>41945.478877314818</v>
      </c>
      <c r="U3273">
        <f>YEAR(Tabla2[[#This Row],[Date created conversion]])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 s="9">
        <f t="shared" si="208"/>
        <v>106.5</v>
      </c>
      <c r="Q3274" s="11" t="s">
        <v>8315</v>
      </c>
      <c r="R3274" t="s">
        <v>8316</v>
      </c>
      <c r="S3274" s="15">
        <f t="shared" si="209"/>
        <v>42284.500104166669</v>
      </c>
      <c r="T3274" s="15">
        <f t="shared" si="210"/>
        <v>42314.541770833333</v>
      </c>
      <c r="U3274">
        <f>YEAR(Tabla2[[#This Row],[Date created conversion]])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 s="9">
        <f t="shared" si="208"/>
        <v>204.57</v>
      </c>
      <c r="Q3275" s="11" t="s">
        <v>8315</v>
      </c>
      <c r="R3275" t="s">
        <v>8316</v>
      </c>
      <c r="S3275" s="15">
        <f t="shared" si="209"/>
        <v>42611.801412037035</v>
      </c>
      <c r="T3275" s="15">
        <f t="shared" si="210"/>
        <v>42627.791666666672</v>
      </c>
      <c r="U3275">
        <f>YEAR(Tabla2[[#This Row],[Date created conversion]])</f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 s="9">
        <f t="shared" si="208"/>
        <v>54.91</v>
      </c>
      <c r="Q3276" s="11" t="s">
        <v>8315</v>
      </c>
      <c r="R3276" t="s">
        <v>8316</v>
      </c>
      <c r="S3276" s="15">
        <f t="shared" si="209"/>
        <v>42400.704537037032</v>
      </c>
      <c r="T3276" s="15">
        <f t="shared" si="210"/>
        <v>42444.875</v>
      </c>
      <c r="U3276">
        <f>YEAR(Tabla2[[#This Row],[Date created conversion]])</f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 s="9">
        <f t="shared" si="208"/>
        <v>150.41999999999999</v>
      </c>
      <c r="Q3277" s="11" t="s">
        <v>8315</v>
      </c>
      <c r="R3277" t="s">
        <v>8316</v>
      </c>
      <c r="S3277" s="15">
        <f t="shared" si="209"/>
        <v>42017.88045138889</v>
      </c>
      <c r="T3277" s="15">
        <f t="shared" si="210"/>
        <v>42044.1875</v>
      </c>
      <c r="U3277">
        <f>YEAR(Tabla2[[#This Row],[Date created conversion]])</f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 s="9">
        <f t="shared" si="208"/>
        <v>52.58</v>
      </c>
      <c r="Q3278" s="11" t="s">
        <v>8315</v>
      </c>
      <c r="R3278" t="s">
        <v>8316</v>
      </c>
      <c r="S3278" s="15">
        <f t="shared" si="209"/>
        <v>42426.949988425928</v>
      </c>
      <c r="T3278" s="15">
        <f t="shared" si="210"/>
        <v>42461.165972222225</v>
      </c>
      <c r="U3278">
        <f>YEAR(Tabla2[[#This Row],[Date created conversion]])</f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 s="9">
        <f t="shared" si="208"/>
        <v>54.3</v>
      </c>
      <c r="Q3279" s="11" t="s">
        <v>8315</v>
      </c>
      <c r="R3279" t="s">
        <v>8316</v>
      </c>
      <c r="S3279" s="15">
        <f t="shared" si="209"/>
        <v>41931.682939814818</v>
      </c>
      <c r="T3279" s="15">
        <f t="shared" si="210"/>
        <v>41961.724606481483</v>
      </c>
      <c r="U3279">
        <f>YEAR(Tabla2[[#This Row],[Date created conversion]])</f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 s="9">
        <f t="shared" si="208"/>
        <v>76.03</v>
      </c>
      <c r="Q3280" s="11" t="s">
        <v>8315</v>
      </c>
      <c r="R3280" t="s">
        <v>8316</v>
      </c>
      <c r="S3280" s="15">
        <f t="shared" si="209"/>
        <v>42124.848414351851</v>
      </c>
      <c r="T3280" s="15">
        <f t="shared" si="210"/>
        <v>42154.848414351851</v>
      </c>
      <c r="U3280">
        <f>YEAR(Tabla2[[#This Row],[Date created conversion]])</f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 s="9">
        <f t="shared" si="208"/>
        <v>105.21</v>
      </c>
      <c r="Q3281" s="11" t="s">
        <v>8315</v>
      </c>
      <c r="R3281" t="s">
        <v>8316</v>
      </c>
      <c r="S3281" s="15">
        <f t="shared" si="209"/>
        <v>42431.102534722217</v>
      </c>
      <c r="T3281" s="15">
        <f t="shared" si="210"/>
        <v>42461.06086805556</v>
      </c>
      <c r="U3281">
        <f>YEAR(Tabla2[[#This Row],[Date created conversion]])</f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 s="9">
        <f t="shared" si="208"/>
        <v>68.67</v>
      </c>
      <c r="Q3282" s="11" t="s">
        <v>8315</v>
      </c>
      <c r="R3282" t="s">
        <v>8316</v>
      </c>
      <c r="S3282" s="15">
        <f t="shared" si="209"/>
        <v>42121.756921296299</v>
      </c>
      <c r="T3282" s="15">
        <f t="shared" si="210"/>
        <v>42156.208333333328</v>
      </c>
      <c r="U3282">
        <f>YEAR(Tabla2[[#This Row],[Date created conversion]])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 s="9">
        <f t="shared" si="208"/>
        <v>129.36000000000001</v>
      </c>
      <c r="Q3283" s="11" t="s">
        <v>8315</v>
      </c>
      <c r="R3283" t="s">
        <v>8316</v>
      </c>
      <c r="S3283" s="15">
        <f t="shared" si="209"/>
        <v>42219.019733796296</v>
      </c>
      <c r="T3283" s="15">
        <f t="shared" si="210"/>
        <v>42249.019733796296</v>
      </c>
      <c r="U3283">
        <f>YEAR(Tabla2[[#This Row],[Date created conversion]])</f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 s="9">
        <f t="shared" si="208"/>
        <v>134.26</v>
      </c>
      <c r="Q3284" s="11" t="s">
        <v>8315</v>
      </c>
      <c r="R3284" t="s">
        <v>8316</v>
      </c>
      <c r="S3284" s="15">
        <f t="shared" si="209"/>
        <v>42445.19430555556</v>
      </c>
      <c r="T3284" s="15">
        <f t="shared" si="210"/>
        <v>42489.19430555556</v>
      </c>
      <c r="U3284">
        <f>YEAR(Tabla2[[#This Row],[Date created conversion]])</f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 s="9">
        <f t="shared" si="208"/>
        <v>17.829999999999998</v>
      </c>
      <c r="Q3285" s="11" t="s">
        <v>8315</v>
      </c>
      <c r="R3285" t="s">
        <v>8316</v>
      </c>
      <c r="S3285" s="15">
        <f t="shared" si="209"/>
        <v>42379.74418981481</v>
      </c>
      <c r="T3285" s="15">
        <f t="shared" si="210"/>
        <v>42410.875</v>
      </c>
      <c r="U3285">
        <f>YEAR(Tabla2[[#This Row],[Date created conversion]])</f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 s="9">
        <f t="shared" si="208"/>
        <v>203.2</v>
      </c>
      <c r="Q3286" s="11" t="s">
        <v>8315</v>
      </c>
      <c r="R3286" t="s">
        <v>8316</v>
      </c>
      <c r="S3286" s="15">
        <f t="shared" si="209"/>
        <v>42380.884872685187</v>
      </c>
      <c r="T3286" s="15">
        <f t="shared" si="210"/>
        <v>42398.249305555553</v>
      </c>
      <c r="U3286">
        <f>YEAR(Tabla2[[#This Row],[Date created conversion]])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 s="9">
        <f t="shared" si="208"/>
        <v>69.19</v>
      </c>
      <c r="Q3287" s="11" t="s">
        <v>8315</v>
      </c>
      <c r="R3287" t="s">
        <v>8316</v>
      </c>
      <c r="S3287" s="15">
        <f t="shared" si="209"/>
        <v>42762.942430555559</v>
      </c>
      <c r="T3287" s="15">
        <f t="shared" si="210"/>
        <v>42794.208333333328</v>
      </c>
      <c r="U3287">
        <f>YEAR(Tabla2[[#This Row],[Date created conversion]])</f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 s="9">
        <f t="shared" si="208"/>
        <v>125.12</v>
      </c>
      <c r="Q3288" s="11" t="s">
        <v>8315</v>
      </c>
      <c r="R3288" t="s">
        <v>8316</v>
      </c>
      <c r="S3288" s="15">
        <f t="shared" si="209"/>
        <v>42567.840069444443</v>
      </c>
      <c r="T3288" s="15">
        <f t="shared" si="210"/>
        <v>42597.840069444443</v>
      </c>
      <c r="U3288">
        <f>YEAR(Tabla2[[#This Row],[Date created conversion]])</f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 s="9">
        <f t="shared" si="208"/>
        <v>73.53</v>
      </c>
      <c r="Q3289" s="11" t="s">
        <v>8315</v>
      </c>
      <c r="R3289" t="s">
        <v>8316</v>
      </c>
      <c r="S3289" s="15">
        <f t="shared" si="209"/>
        <v>42311.750324074077</v>
      </c>
      <c r="T3289" s="15">
        <f t="shared" si="210"/>
        <v>42336.750324074077</v>
      </c>
      <c r="U3289">
        <f>YEAR(Tabla2[[#This Row],[Date created conversion]])</f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 s="9">
        <f t="shared" si="208"/>
        <v>48.44</v>
      </c>
      <c r="Q3290" s="11" t="s">
        <v>8315</v>
      </c>
      <c r="R3290" t="s">
        <v>8316</v>
      </c>
      <c r="S3290" s="15">
        <f t="shared" si="209"/>
        <v>42505.774479166663</v>
      </c>
      <c r="T3290" s="15">
        <f t="shared" si="210"/>
        <v>42541.958333333328</v>
      </c>
      <c r="U3290">
        <f>YEAR(Tabla2[[#This Row],[Date created conversion]])</f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 s="9">
        <f t="shared" si="208"/>
        <v>26.61</v>
      </c>
      <c r="Q3291" s="11" t="s">
        <v>8315</v>
      </c>
      <c r="R3291" t="s">
        <v>8316</v>
      </c>
      <c r="S3291" s="15">
        <f t="shared" si="209"/>
        <v>42758.368078703701</v>
      </c>
      <c r="T3291" s="15">
        <f t="shared" si="210"/>
        <v>42786.368078703701</v>
      </c>
      <c r="U3291">
        <f>YEAR(Tabla2[[#This Row],[Date created conversion]])</f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 s="9">
        <f t="shared" si="208"/>
        <v>33.67</v>
      </c>
      <c r="Q3292" s="11" t="s">
        <v>8315</v>
      </c>
      <c r="R3292" t="s">
        <v>8316</v>
      </c>
      <c r="S3292" s="15">
        <f t="shared" si="209"/>
        <v>42775.51494212963</v>
      </c>
      <c r="T3292" s="15">
        <f t="shared" si="210"/>
        <v>42805.51494212963</v>
      </c>
      <c r="U3292">
        <f>YEAR(Tabla2[[#This Row],[Date created conversion]])</f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 s="9">
        <f t="shared" si="208"/>
        <v>40.71</v>
      </c>
      <c r="Q3293" s="11" t="s">
        <v>8315</v>
      </c>
      <c r="R3293" t="s">
        <v>8316</v>
      </c>
      <c r="S3293" s="15">
        <f t="shared" si="209"/>
        <v>42232.702546296292</v>
      </c>
      <c r="T3293" s="15">
        <f t="shared" si="210"/>
        <v>42264.165972222225</v>
      </c>
      <c r="U3293">
        <f>YEAR(Tabla2[[#This Row],[Date created conversion]])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 s="9">
        <f t="shared" si="208"/>
        <v>19.27</v>
      </c>
      <c r="Q3294" s="11" t="s">
        <v>8315</v>
      </c>
      <c r="R3294" t="s">
        <v>8316</v>
      </c>
      <c r="S3294" s="15">
        <f t="shared" si="209"/>
        <v>42282.770231481481</v>
      </c>
      <c r="T3294" s="15">
        <f t="shared" si="210"/>
        <v>42342.811898148153</v>
      </c>
      <c r="U3294">
        <f>YEAR(Tabla2[[#This Row],[Date created conversion]])</f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11">IFERROR(ROUND(E3295/D3295*100,0),0)</f>
        <v>170</v>
      </c>
      <c r="P3295" s="9">
        <f t="shared" si="208"/>
        <v>84.29</v>
      </c>
      <c r="Q3295" s="11" t="s">
        <v>8315</v>
      </c>
      <c r="R3295" t="s">
        <v>8316</v>
      </c>
      <c r="S3295" s="15">
        <f t="shared" si="209"/>
        <v>42768.425370370373</v>
      </c>
      <c r="T3295" s="15">
        <f t="shared" si="210"/>
        <v>42798.425370370373</v>
      </c>
      <c r="U3295">
        <f>YEAR(Tabla2[[#This Row],[Date created conversion]])</f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1"/>
        <v>118</v>
      </c>
      <c r="P3296" s="9">
        <f t="shared" si="208"/>
        <v>29.58</v>
      </c>
      <c r="Q3296" s="11" t="s">
        <v>8315</v>
      </c>
      <c r="R3296" t="s">
        <v>8316</v>
      </c>
      <c r="S3296" s="15">
        <f t="shared" si="209"/>
        <v>42141.541134259256</v>
      </c>
      <c r="T3296" s="15">
        <f t="shared" si="210"/>
        <v>42171.541134259256</v>
      </c>
      <c r="U3296">
        <f>YEAR(Tabla2[[#This Row],[Date created conversion]])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1"/>
        <v>103</v>
      </c>
      <c r="P3297" s="9">
        <f t="shared" si="208"/>
        <v>26.67</v>
      </c>
      <c r="Q3297" s="11" t="s">
        <v>8315</v>
      </c>
      <c r="R3297" t="s">
        <v>8316</v>
      </c>
      <c r="S3297" s="15">
        <f t="shared" si="209"/>
        <v>42609.442465277782</v>
      </c>
      <c r="T3297" s="15">
        <f t="shared" si="210"/>
        <v>42639.442465277782</v>
      </c>
      <c r="U3297">
        <f>YEAR(Tabla2[[#This Row],[Date created conversion]])</f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1"/>
        <v>144</v>
      </c>
      <c r="P3298" s="9">
        <f t="shared" si="208"/>
        <v>45.98</v>
      </c>
      <c r="Q3298" s="11" t="s">
        <v>8315</v>
      </c>
      <c r="R3298" t="s">
        <v>8316</v>
      </c>
      <c r="S3298" s="15">
        <f t="shared" si="209"/>
        <v>42309.756620370375</v>
      </c>
      <c r="T3298" s="15">
        <f t="shared" si="210"/>
        <v>42330.916666666672</v>
      </c>
      <c r="U3298">
        <f>YEAR(Tabla2[[#This Row],[Date created conversion]])</f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1"/>
        <v>100</v>
      </c>
      <c r="P3299" s="9">
        <f t="shared" si="208"/>
        <v>125.09</v>
      </c>
      <c r="Q3299" s="11" t="s">
        <v>8315</v>
      </c>
      <c r="R3299" t="s">
        <v>8316</v>
      </c>
      <c r="S3299" s="15">
        <f t="shared" si="209"/>
        <v>42193.771481481483</v>
      </c>
      <c r="T3299" s="15">
        <f t="shared" si="210"/>
        <v>42212.957638888889</v>
      </c>
      <c r="U3299">
        <f>YEAR(Tabla2[[#This Row],[Date created conversion]])</f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1"/>
        <v>102</v>
      </c>
      <c r="P3300" s="9">
        <f t="shared" si="208"/>
        <v>141.29</v>
      </c>
      <c r="Q3300" s="11" t="s">
        <v>8315</v>
      </c>
      <c r="R3300" t="s">
        <v>8316</v>
      </c>
      <c r="S3300" s="15">
        <f t="shared" si="209"/>
        <v>42239.957962962959</v>
      </c>
      <c r="T3300" s="15">
        <f t="shared" si="210"/>
        <v>42260</v>
      </c>
      <c r="U3300">
        <f>YEAR(Tabla2[[#This Row],[Date created conversion]])</f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1"/>
        <v>116</v>
      </c>
      <c r="P3301" s="9">
        <f t="shared" si="208"/>
        <v>55.33</v>
      </c>
      <c r="Q3301" s="11" t="s">
        <v>8315</v>
      </c>
      <c r="R3301" t="s">
        <v>8316</v>
      </c>
      <c r="S3301" s="15">
        <f t="shared" si="209"/>
        <v>42261.917395833334</v>
      </c>
      <c r="T3301" s="15">
        <f t="shared" si="210"/>
        <v>42291.917395833334</v>
      </c>
      <c r="U3301">
        <f>YEAR(Tabla2[[#This Row],[Date created conversion]])</f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1"/>
        <v>136</v>
      </c>
      <c r="P3302" s="9">
        <f t="shared" si="208"/>
        <v>46.42</v>
      </c>
      <c r="Q3302" s="11" t="s">
        <v>8315</v>
      </c>
      <c r="R3302" t="s">
        <v>8316</v>
      </c>
      <c r="S3302" s="15">
        <f t="shared" si="209"/>
        <v>42102.743773148148</v>
      </c>
      <c r="T3302" s="15">
        <f t="shared" si="210"/>
        <v>42123.743773148148</v>
      </c>
      <c r="U3302">
        <f>YEAR(Tabla2[[#This Row],[Date created conversion]])</f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1"/>
        <v>133</v>
      </c>
      <c r="P3303" s="9">
        <f t="shared" si="208"/>
        <v>57.2</v>
      </c>
      <c r="Q3303" s="11" t="s">
        <v>8315</v>
      </c>
      <c r="R3303" t="s">
        <v>8316</v>
      </c>
      <c r="S3303" s="15">
        <f t="shared" si="209"/>
        <v>42538.73583333334</v>
      </c>
      <c r="T3303" s="15">
        <f t="shared" si="210"/>
        <v>42583.290972222225</v>
      </c>
      <c r="U3303">
        <f>YEAR(Tabla2[[#This Row],[Date created conversion]])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1"/>
        <v>103</v>
      </c>
      <c r="P3304" s="9">
        <f t="shared" si="208"/>
        <v>173.7</v>
      </c>
      <c r="Q3304" s="11" t="s">
        <v>8315</v>
      </c>
      <c r="R3304" t="s">
        <v>8316</v>
      </c>
      <c r="S3304" s="15">
        <f t="shared" si="209"/>
        <v>42681.35157407407</v>
      </c>
      <c r="T3304" s="15">
        <f t="shared" si="210"/>
        <v>42711.35157407407</v>
      </c>
      <c r="U3304">
        <f>YEAR(Tabla2[[#This Row],[Date created conversion]])</f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1"/>
        <v>116</v>
      </c>
      <c r="P3305" s="9">
        <f t="shared" si="208"/>
        <v>59.6</v>
      </c>
      <c r="Q3305" s="11" t="s">
        <v>8315</v>
      </c>
      <c r="R3305" t="s">
        <v>8316</v>
      </c>
      <c r="S3305" s="15">
        <f t="shared" si="209"/>
        <v>42056.65143518518</v>
      </c>
      <c r="T3305" s="15">
        <f t="shared" si="210"/>
        <v>42091.609768518523</v>
      </c>
      <c r="U3305">
        <f>YEAR(Tabla2[[#This Row],[Date created conversion]])</f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1"/>
        <v>105</v>
      </c>
      <c r="P3306" s="9">
        <f t="shared" si="208"/>
        <v>89.59</v>
      </c>
      <c r="Q3306" s="11" t="s">
        <v>8315</v>
      </c>
      <c r="R3306" t="s">
        <v>8316</v>
      </c>
      <c r="S3306" s="15">
        <f t="shared" si="209"/>
        <v>42696.624444444446</v>
      </c>
      <c r="T3306" s="15">
        <f t="shared" si="210"/>
        <v>42726.624444444446</v>
      </c>
      <c r="U3306">
        <f>YEAR(Tabla2[[#This Row],[Date created conversion]])</f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1"/>
        <v>102</v>
      </c>
      <c r="P3307" s="9">
        <f t="shared" si="208"/>
        <v>204.05</v>
      </c>
      <c r="Q3307" s="11" t="s">
        <v>8315</v>
      </c>
      <c r="R3307" t="s">
        <v>8316</v>
      </c>
      <c r="S3307" s="15">
        <f t="shared" si="209"/>
        <v>42186.855879629627</v>
      </c>
      <c r="T3307" s="15">
        <f t="shared" si="210"/>
        <v>42216.855879629627</v>
      </c>
      <c r="U3307">
        <f>YEAR(Tabla2[[#This Row],[Date created conversion]])</f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1"/>
        <v>175</v>
      </c>
      <c r="P3308" s="9">
        <f t="shared" si="208"/>
        <v>48.7</v>
      </c>
      <c r="Q3308" s="11" t="s">
        <v>8315</v>
      </c>
      <c r="R3308" t="s">
        <v>8316</v>
      </c>
      <c r="S3308" s="15">
        <f t="shared" si="209"/>
        <v>42493.219236111108</v>
      </c>
      <c r="T3308" s="15">
        <f t="shared" si="210"/>
        <v>42531.125</v>
      </c>
      <c r="U3308">
        <f>YEAR(Tabla2[[#This Row],[Date created conversion]])</f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1"/>
        <v>107</v>
      </c>
      <c r="P3309" s="9">
        <f t="shared" si="208"/>
        <v>53.34</v>
      </c>
      <c r="Q3309" s="11" t="s">
        <v>8315</v>
      </c>
      <c r="R3309" t="s">
        <v>8316</v>
      </c>
      <c r="S3309" s="15">
        <f t="shared" si="209"/>
        <v>42475.057164351849</v>
      </c>
      <c r="T3309" s="15">
        <f t="shared" si="210"/>
        <v>42505.057164351849</v>
      </c>
      <c r="U3309">
        <f>YEAR(Tabla2[[#This Row],[Date created conversion]])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1"/>
        <v>122</v>
      </c>
      <c r="P3310" s="9">
        <f t="shared" si="208"/>
        <v>75.09</v>
      </c>
      <c r="Q3310" s="11" t="s">
        <v>8315</v>
      </c>
      <c r="R3310" t="s">
        <v>8316</v>
      </c>
      <c r="S3310" s="15">
        <f t="shared" si="209"/>
        <v>42452.876909722225</v>
      </c>
      <c r="T3310" s="15">
        <f t="shared" si="210"/>
        <v>42473.876909722225</v>
      </c>
      <c r="U3310">
        <f>YEAR(Tabla2[[#This Row],[Date created conversion]])</f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1"/>
        <v>159</v>
      </c>
      <c r="P3311" s="9">
        <f t="shared" si="208"/>
        <v>18</v>
      </c>
      <c r="Q3311" s="11" t="s">
        <v>8315</v>
      </c>
      <c r="R3311" t="s">
        <v>8316</v>
      </c>
      <c r="S3311" s="15">
        <f t="shared" si="209"/>
        <v>42628.650208333333</v>
      </c>
      <c r="T3311" s="15">
        <f t="shared" si="210"/>
        <v>42659.650208333333</v>
      </c>
      <c r="U3311">
        <f>YEAR(Tabla2[[#This Row],[Date created conversion]])</f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1"/>
        <v>100</v>
      </c>
      <c r="P3312" s="9">
        <f t="shared" si="208"/>
        <v>209.84</v>
      </c>
      <c r="Q3312" s="11" t="s">
        <v>8315</v>
      </c>
      <c r="R3312" t="s">
        <v>8316</v>
      </c>
      <c r="S3312" s="15">
        <f t="shared" si="209"/>
        <v>42253.928530092591</v>
      </c>
      <c r="T3312" s="15">
        <f t="shared" si="210"/>
        <v>42283.928530092591</v>
      </c>
      <c r="U3312">
        <f>YEAR(Tabla2[[#This Row],[Date created conversion]])</f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1"/>
        <v>110</v>
      </c>
      <c r="P3313" s="9">
        <f t="shared" si="208"/>
        <v>61.02</v>
      </c>
      <c r="Q3313" s="11" t="s">
        <v>8315</v>
      </c>
      <c r="R3313" t="s">
        <v>8316</v>
      </c>
      <c r="S3313" s="15">
        <f t="shared" si="209"/>
        <v>42264.29178240741</v>
      </c>
      <c r="T3313" s="15">
        <f t="shared" si="210"/>
        <v>42294.29178240741</v>
      </c>
      <c r="U3313">
        <f>YEAR(Tabla2[[#This Row],[Date created conversion]])</f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1"/>
        <v>100</v>
      </c>
      <c r="P3314" s="9">
        <f t="shared" si="208"/>
        <v>61</v>
      </c>
      <c r="Q3314" s="11" t="s">
        <v>8315</v>
      </c>
      <c r="R3314" t="s">
        <v>8316</v>
      </c>
      <c r="S3314" s="15">
        <f t="shared" si="209"/>
        <v>42664.809560185182</v>
      </c>
      <c r="T3314" s="15">
        <f t="shared" si="210"/>
        <v>42685.916666666672</v>
      </c>
      <c r="U3314">
        <f>YEAR(Tabla2[[#This Row],[Date created conversion]])</f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1"/>
        <v>116</v>
      </c>
      <c r="P3315" s="9">
        <f t="shared" si="208"/>
        <v>80.03</v>
      </c>
      <c r="Q3315" s="11" t="s">
        <v>8315</v>
      </c>
      <c r="R3315" t="s">
        <v>8316</v>
      </c>
      <c r="S3315" s="15">
        <f t="shared" si="209"/>
        <v>42382.244409722218</v>
      </c>
      <c r="T3315" s="15">
        <f t="shared" si="210"/>
        <v>42396.041666666672</v>
      </c>
      <c r="U3315">
        <f>YEAR(Tabla2[[#This Row],[Date created conversion]])</f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1"/>
        <v>211</v>
      </c>
      <c r="P3316" s="9">
        <f t="shared" si="208"/>
        <v>29.07</v>
      </c>
      <c r="Q3316" s="11" t="s">
        <v>8315</v>
      </c>
      <c r="R3316" t="s">
        <v>8316</v>
      </c>
      <c r="S3316" s="15">
        <f t="shared" si="209"/>
        <v>42105.267488425925</v>
      </c>
      <c r="T3316" s="15">
        <f t="shared" si="210"/>
        <v>42132.836805555555</v>
      </c>
      <c r="U3316">
        <f>YEAR(Tabla2[[#This Row],[Date created conversion]])</f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1"/>
        <v>110</v>
      </c>
      <c r="P3317" s="9">
        <f t="shared" si="208"/>
        <v>49.44</v>
      </c>
      <c r="Q3317" s="11" t="s">
        <v>8315</v>
      </c>
      <c r="R3317" t="s">
        <v>8316</v>
      </c>
      <c r="S3317" s="15">
        <f t="shared" si="209"/>
        <v>42466.303715277783</v>
      </c>
      <c r="T3317" s="15">
        <f t="shared" si="210"/>
        <v>42496.303715277783</v>
      </c>
      <c r="U3317">
        <f>YEAR(Tabla2[[#This Row],[Date created conversion]])</f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1"/>
        <v>100</v>
      </c>
      <c r="P3318" s="9">
        <f t="shared" si="208"/>
        <v>93.98</v>
      </c>
      <c r="Q3318" s="11" t="s">
        <v>8315</v>
      </c>
      <c r="R3318" t="s">
        <v>8316</v>
      </c>
      <c r="S3318" s="15">
        <f t="shared" si="209"/>
        <v>41826.871238425927</v>
      </c>
      <c r="T3318" s="15">
        <f t="shared" si="210"/>
        <v>41859.57916666667</v>
      </c>
      <c r="U3318">
        <f>YEAR(Tabla2[[#This Row],[Date created conversion]])</f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1"/>
        <v>106</v>
      </c>
      <c r="P3319" s="9">
        <f t="shared" si="208"/>
        <v>61.94</v>
      </c>
      <c r="Q3319" s="11" t="s">
        <v>8315</v>
      </c>
      <c r="R3319" t="s">
        <v>8316</v>
      </c>
      <c r="S3319" s="15">
        <f t="shared" si="209"/>
        <v>42499.039629629624</v>
      </c>
      <c r="T3319" s="15">
        <f t="shared" si="210"/>
        <v>42529.039629629624</v>
      </c>
      <c r="U3319">
        <f>YEAR(Tabla2[[#This Row],[Date created conversion]])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1"/>
        <v>126</v>
      </c>
      <c r="P3320" s="9">
        <f t="shared" si="208"/>
        <v>78.5</v>
      </c>
      <c r="Q3320" s="11" t="s">
        <v>8315</v>
      </c>
      <c r="R3320" t="s">
        <v>8316</v>
      </c>
      <c r="S3320" s="15">
        <f t="shared" si="209"/>
        <v>42431.302002314813</v>
      </c>
      <c r="T3320" s="15">
        <f t="shared" si="210"/>
        <v>42471.104166666672</v>
      </c>
      <c r="U3320">
        <f>YEAR(Tabla2[[#This Row],[Date created conversion]])</f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1"/>
        <v>108</v>
      </c>
      <c r="P3321" s="9">
        <f t="shared" si="208"/>
        <v>33.75</v>
      </c>
      <c r="Q3321" s="11" t="s">
        <v>8315</v>
      </c>
      <c r="R3321" t="s">
        <v>8316</v>
      </c>
      <c r="S3321" s="15">
        <f t="shared" si="209"/>
        <v>41990.585486111115</v>
      </c>
      <c r="T3321" s="15">
        <f t="shared" si="210"/>
        <v>42035.585486111115</v>
      </c>
      <c r="U3321">
        <f>YEAR(Tabla2[[#This Row],[Date created conversion]])</f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1"/>
        <v>101</v>
      </c>
      <c r="P3322" s="9">
        <f t="shared" si="208"/>
        <v>66.45</v>
      </c>
      <c r="Q3322" s="11" t="s">
        <v>8315</v>
      </c>
      <c r="R3322" t="s">
        <v>8316</v>
      </c>
      <c r="S3322" s="15">
        <f t="shared" si="209"/>
        <v>42513.045798611114</v>
      </c>
      <c r="T3322" s="15">
        <f t="shared" si="210"/>
        <v>42543.045798611114</v>
      </c>
      <c r="U3322">
        <f>YEAR(Tabla2[[#This Row],[Date created conversion]])</f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1"/>
        <v>107</v>
      </c>
      <c r="P3323" s="9">
        <f t="shared" si="208"/>
        <v>35.799999999999997</v>
      </c>
      <c r="Q3323" s="11" t="s">
        <v>8315</v>
      </c>
      <c r="R3323" t="s">
        <v>8316</v>
      </c>
      <c r="S3323" s="15">
        <f t="shared" si="209"/>
        <v>41914.100289351853</v>
      </c>
      <c r="T3323" s="15">
        <f t="shared" si="210"/>
        <v>41928.165972222225</v>
      </c>
      <c r="U3323">
        <f>YEAR(Tabla2[[#This Row],[Date created conversion]])</f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1"/>
        <v>102</v>
      </c>
      <c r="P3324" s="9">
        <f t="shared" si="208"/>
        <v>145.65</v>
      </c>
      <c r="Q3324" s="11" t="s">
        <v>8315</v>
      </c>
      <c r="R3324" t="s">
        <v>8316</v>
      </c>
      <c r="S3324" s="15">
        <f t="shared" si="209"/>
        <v>42521.010370370372</v>
      </c>
      <c r="T3324" s="15">
        <f t="shared" si="210"/>
        <v>42543.163194444445</v>
      </c>
      <c r="U3324">
        <f>YEAR(Tabla2[[#This Row],[Date created conversion]])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1"/>
        <v>126</v>
      </c>
      <c r="P3325" s="9">
        <f t="shared" si="208"/>
        <v>25.69</v>
      </c>
      <c r="Q3325" s="11" t="s">
        <v>8315</v>
      </c>
      <c r="R3325" t="s">
        <v>8316</v>
      </c>
      <c r="S3325" s="15">
        <f t="shared" si="209"/>
        <v>42608.36583333333</v>
      </c>
      <c r="T3325" s="15">
        <f t="shared" si="210"/>
        <v>42638.36583333333</v>
      </c>
      <c r="U3325">
        <f>YEAR(Tabla2[[#This Row],[Date created conversion]])</f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1"/>
        <v>102</v>
      </c>
      <c r="P3326" s="9">
        <f t="shared" si="208"/>
        <v>152.5</v>
      </c>
      <c r="Q3326" s="11" t="s">
        <v>8315</v>
      </c>
      <c r="R3326" t="s">
        <v>8316</v>
      </c>
      <c r="S3326" s="15">
        <f t="shared" si="209"/>
        <v>42512.58321759259</v>
      </c>
      <c r="T3326" s="15">
        <f t="shared" si="210"/>
        <v>42526.58321759259</v>
      </c>
      <c r="U3326">
        <f>YEAR(Tabla2[[#This Row],[Date created conversion]])</f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1"/>
        <v>113</v>
      </c>
      <c r="P3327" s="9">
        <f t="shared" si="208"/>
        <v>30</v>
      </c>
      <c r="Q3327" s="11" t="s">
        <v>8315</v>
      </c>
      <c r="R3327" t="s">
        <v>8316</v>
      </c>
      <c r="S3327" s="15">
        <f t="shared" si="209"/>
        <v>42064.785613425927</v>
      </c>
      <c r="T3327" s="15">
        <f t="shared" si="210"/>
        <v>42099.743946759263</v>
      </c>
      <c r="U3327">
        <f>YEAR(Tabla2[[#This Row],[Date created conversion]])</f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1"/>
        <v>101</v>
      </c>
      <c r="P3328" s="9">
        <f t="shared" si="208"/>
        <v>142.28</v>
      </c>
      <c r="Q3328" s="11" t="s">
        <v>8315</v>
      </c>
      <c r="R3328" t="s">
        <v>8316</v>
      </c>
      <c r="S3328" s="15">
        <f t="shared" si="209"/>
        <v>42041.714178240742</v>
      </c>
      <c r="T3328" s="15">
        <f t="shared" si="210"/>
        <v>42071.67251157407</v>
      </c>
      <c r="U3328">
        <f>YEAR(Tabla2[[#This Row],[Date created conversion]])</f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1"/>
        <v>101</v>
      </c>
      <c r="P3329" s="9">
        <f t="shared" si="208"/>
        <v>24.55</v>
      </c>
      <c r="Q3329" s="11" t="s">
        <v>8315</v>
      </c>
      <c r="R3329" t="s">
        <v>8316</v>
      </c>
      <c r="S3329" s="15">
        <f t="shared" si="209"/>
        <v>42468.374606481477</v>
      </c>
      <c r="T3329" s="15">
        <f t="shared" si="210"/>
        <v>42498.374606481477</v>
      </c>
      <c r="U3329">
        <f>YEAR(Tabla2[[#This Row],[Date created conversion]])</f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1"/>
        <v>146</v>
      </c>
      <c r="P3330" s="9">
        <f t="shared" si="208"/>
        <v>292.77999999999997</v>
      </c>
      <c r="Q3330" s="11" t="s">
        <v>8315</v>
      </c>
      <c r="R3330" t="s">
        <v>8316</v>
      </c>
      <c r="S3330" s="15">
        <f t="shared" si="209"/>
        <v>41822.57503472222</v>
      </c>
      <c r="T3330" s="15">
        <f t="shared" si="210"/>
        <v>41825.041666666664</v>
      </c>
      <c r="U3330">
        <f>YEAR(Tabla2[[#This Row],[Date created conversion]])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1"/>
        <v>117</v>
      </c>
      <c r="P3331" s="9">
        <f t="shared" ref="P3331:P3394" si="212">IFERROR(ROUND(E3331/L3331,2),0)</f>
        <v>44.92</v>
      </c>
      <c r="Q3331" s="11" t="s">
        <v>8315</v>
      </c>
      <c r="R3331" t="s">
        <v>8316</v>
      </c>
      <c r="S3331" s="15">
        <f t="shared" ref="S3331:S3394" si="213">(((J3331/60)/60)/24)+DATE(1970,1,1)</f>
        <v>41837.323009259257</v>
      </c>
      <c r="T3331" s="15">
        <f t="shared" ref="T3331:T3394" si="214">(((I3331/60)/60)/24)+DATE(1970,1,1)</f>
        <v>41847.958333333336</v>
      </c>
      <c r="U3331">
        <f>YEAR(Tabla2[[#This Row],[Date created conversion]])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 s="9">
        <f t="shared" si="212"/>
        <v>23.1</v>
      </c>
      <c r="Q3332" s="11" t="s">
        <v>8315</v>
      </c>
      <c r="R3332" t="s">
        <v>8316</v>
      </c>
      <c r="S3332" s="15">
        <f t="shared" si="213"/>
        <v>42065.887361111112</v>
      </c>
      <c r="T3332" s="15">
        <f t="shared" si="214"/>
        <v>42095.845694444448</v>
      </c>
      <c r="U3332">
        <f>YEAR(Tabla2[[#This Row],[Date created conversion]])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 s="9">
        <f t="shared" si="212"/>
        <v>80.400000000000006</v>
      </c>
      <c r="Q3333" s="11" t="s">
        <v>8315</v>
      </c>
      <c r="R3333" t="s">
        <v>8316</v>
      </c>
      <c r="S3333" s="15">
        <f t="shared" si="213"/>
        <v>42248.697754629626</v>
      </c>
      <c r="T3333" s="15">
        <f t="shared" si="214"/>
        <v>42283.697754629626</v>
      </c>
      <c r="U3333">
        <f>YEAR(Tabla2[[#This Row],[Date created conversion]])</f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 s="9">
        <f t="shared" si="212"/>
        <v>72.290000000000006</v>
      </c>
      <c r="Q3334" s="11" t="s">
        <v>8315</v>
      </c>
      <c r="R3334" t="s">
        <v>8316</v>
      </c>
      <c r="S3334" s="15">
        <f t="shared" si="213"/>
        <v>41809.860300925924</v>
      </c>
      <c r="T3334" s="15">
        <f t="shared" si="214"/>
        <v>41839.860300925924</v>
      </c>
      <c r="U3334">
        <f>YEAR(Tabla2[[#This Row],[Date created conversion]])</f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 s="9">
        <f t="shared" si="212"/>
        <v>32.97</v>
      </c>
      <c r="Q3335" s="11" t="s">
        <v>8315</v>
      </c>
      <c r="R3335" t="s">
        <v>8316</v>
      </c>
      <c r="S3335" s="15">
        <f t="shared" si="213"/>
        <v>42148.676851851851</v>
      </c>
      <c r="T3335" s="15">
        <f t="shared" si="214"/>
        <v>42170.676851851851</v>
      </c>
      <c r="U3335">
        <f>YEAR(Tabla2[[#This Row],[Date created conversion]])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 s="9">
        <f t="shared" si="212"/>
        <v>116.65</v>
      </c>
      <c r="Q3336" s="11" t="s">
        <v>8315</v>
      </c>
      <c r="R3336" t="s">
        <v>8316</v>
      </c>
      <c r="S3336" s="15">
        <f t="shared" si="213"/>
        <v>42185.521087962959</v>
      </c>
      <c r="T3336" s="15">
        <f t="shared" si="214"/>
        <v>42215.521087962959</v>
      </c>
      <c r="U3336">
        <f>YEAR(Tabla2[[#This Row],[Date created conversion]])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 s="9">
        <f t="shared" si="212"/>
        <v>79.62</v>
      </c>
      <c r="Q3337" s="11" t="s">
        <v>8315</v>
      </c>
      <c r="R3337" t="s">
        <v>8316</v>
      </c>
      <c r="S3337" s="15">
        <f t="shared" si="213"/>
        <v>41827.674143518518</v>
      </c>
      <c r="T3337" s="15">
        <f t="shared" si="214"/>
        <v>41854.958333333336</v>
      </c>
      <c r="U3337">
        <f>YEAR(Tabla2[[#This Row],[Date created conversion]])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 s="9">
        <f t="shared" si="212"/>
        <v>27.78</v>
      </c>
      <c r="Q3338" s="11" t="s">
        <v>8315</v>
      </c>
      <c r="R3338" t="s">
        <v>8316</v>
      </c>
      <c r="S3338" s="15">
        <f t="shared" si="213"/>
        <v>42437.398680555561</v>
      </c>
      <c r="T3338" s="15">
        <f t="shared" si="214"/>
        <v>42465.35701388889</v>
      </c>
      <c r="U3338">
        <f>YEAR(Tabla2[[#This Row],[Date created conversion]])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 s="9">
        <f t="shared" si="212"/>
        <v>81.03</v>
      </c>
      <c r="Q3339" s="11" t="s">
        <v>8315</v>
      </c>
      <c r="R3339" t="s">
        <v>8316</v>
      </c>
      <c r="S3339" s="15">
        <f t="shared" si="213"/>
        <v>41901.282025462962</v>
      </c>
      <c r="T3339" s="15">
        <f t="shared" si="214"/>
        <v>41922.875</v>
      </c>
      <c r="U3339">
        <f>YEAR(Tabla2[[#This Row],[Date created conversion]])</f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 s="9">
        <f t="shared" si="212"/>
        <v>136.85</v>
      </c>
      <c r="Q3340" s="11" t="s">
        <v>8315</v>
      </c>
      <c r="R3340" t="s">
        <v>8316</v>
      </c>
      <c r="S3340" s="15">
        <f t="shared" si="213"/>
        <v>42769.574999999997</v>
      </c>
      <c r="T3340" s="15">
        <f t="shared" si="214"/>
        <v>42790.574999999997</v>
      </c>
      <c r="U3340">
        <f>YEAR(Tabla2[[#This Row],[Date created conversion]])</f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 s="9">
        <f t="shared" si="212"/>
        <v>177.62</v>
      </c>
      <c r="Q3341" s="11" t="s">
        <v>8315</v>
      </c>
      <c r="R3341" t="s">
        <v>8316</v>
      </c>
      <c r="S3341" s="15">
        <f t="shared" si="213"/>
        <v>42549.665717592594</v>
      </c>
      <c r="T3341" s="15">
        <f t="shared" si="214"/>
        <v>42579.665717592594</v>
      </c>
      <c r="U3341">
        <f>YEAR(Tabla2[[#This Row],[Date created conversion]])</f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 s="9">
        <f t="shared" si="212"/>
        <v>109.08</v>
      </c>
      <c r="Q3342" s="11" t="s">
        <v>8315</v>
      </c>
      <c r="R3342" t="s">
        <v>8316</v>
      </c>
      <c r="S3342" s="15">
        <f t="shared" si="213"/>
        <v>42685.974004629628</v>
      </c>
      <c r="T3342" s="15">
        <f t="shared" si="214"/>
        <v>42710.974004629628</v>
      </c>
      <c r="U3342">
        <f>YEAR(Tabla2[[#This Row],[Date created conversion]])</f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 s="9">
        <f t="shared" si="212"/>
        <v>119.64</v>
      </c>
      <c r="Q3343" s="11" t="s">
        <v>8315</v>
      </c>
      <c r="R3343" t="s">
        <v>8316</v>
      </c>
      <c r="S3343" s="15">
        <f t="shared" si="213"/>
        <v>42510.798854166671</v>
      </c>
      <c r="T3343" s="15">
        <f t="shared" si="214"/>
        <v>42533.708333333328</v>
      </c>
      <c r="U3343">
        <f>YEAR(Tabla2[[#This Row],[Date created conversion]])</f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 s="9">
        <f t="shared" si="212"/>
        <v>78.209999999999994</v>
      </c>
      <c r="Q3344" s="11" t="s">
        <v>8315</v>
      </c>
      <c r="R3344" t="s">
        <v>8316</v>
      </c>
      <c r="S3344" s="15">
        <f t="shared" si="213"/>
        <v>42062.296412037031</v>
      </c>
      <c r="T3344" s="15">
        <f t="shared" si="214"/>
        <v>42095.207638888889</v>
      </c>
      <c r="U3344">
        <f>YEAR(Tabla2[[#This Row],[Date created conversion]])</f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 s="9">
        <f t="shared" si="212"/>
        <v>52.17</v>
      </c>
      <c r="Q3345" s="11" t="s">
        <v>8315</v>
      </c>
      <c r="R3345" t="s">
        <v>8316</v>
      </c>
      <c r="S3345" s="15">
        <f t="shared" si="213"/>
        <v>42452.916481481487</v>
      </c>
      <c r="T3345" s="15">
        <f t="shared" si="214"/>
        <v>42473.554166666669</v>
      </c>
      <c r="U3345">
        <f>YEAR(Tabla2[[#This Row],[Date created conversion]])</f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 s="9">
        <f t="shared" si="212"/>
        <v>114.13</v>
      </c>
      <c r="Q3346" s="11" t="s">
        <v>8315</v>
      </c>
      <c r="R3346" t="s">
        <v>8316</v>
      </c>
      <c r="S3346" s="15">
        <f t="shared" si="213"/>
        <v>41851.200150462959</v>
      </c>
      <c r="T3346" s="15">
        <f t="shared" si="214"/>
        <v>41881.200150462959</v>
      </c>
      <c r="U3346">
        <f>YEAR(Tabla2[[#This Row],[Date created conversion]])</f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 s="9">
        <f t="shared" si="212"/>
        <v>50</v>
      </c>
      <c r="Q3347" s="11" t="s">
        <v>8315</v>
      </c>
      <c r="R3347" t="s">
        <v>8316</v>
      </c>
      <c r="S3347" s="15">
        <f t="shared" si="213"/>
        <v>42053.106111111112</v>
      </c>
      <c r="T3347" s="15">
        <f t="shared" si="214"/>
        <v>42112.025694444441</v>
      </c>
      <c r="U3347">
        <f>YEAR(Tabla2[[#This Row],[Date created conversion]])</f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 s="9">
        <f t="shared" si="212"/>
        <v>91.67</v>
      </c>
      <c r="Q3348" s="11" t="s">
        <v>8315</v>
      </c>
      <c r="R3348" t="s">
        <v>8316</v>
      </c>
      <c r="S3348" s="15">
        <f t="shared" si="213"/>
        <v>42054.024421296301</v>
      </c>
      <c r="T3348" s="15">
        <f t="shared" si="214"/>
        <v>42061.024421296301</v>
      </c>
      <c r="U3348">
        <f>YEAR(Tabla2[[#This Row],[Date created conversion]])</f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 s="9">
        <f t="shared" si="212"/>
        <v>108.59</v>
      </c>
      <c r="Q3349" s="11" t="s">
        <v>8315</v>
      </c>
      <c r="R3349" t="s">
        <v>8316</v>
      </c>
      <c r="S3349" s="15">
        <f t="shared" si="213"/>
        <v>42484.551550925928</v>
      </c>
      <c r="T3349" s="15">
        <f t="shared" si="214"/>
        <v>42498.875</v>
      </c>
      <c r="U3349">
        <f>YEAR(Tabla2[[#This Row],[Date created conversion]])</f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 s="9">
        <f t="shared" si="212"/>
        <v>69.819999999999993</v>
      </c>
      <c r="Q3350" s="11" t="s">
        <v>8315</v>
      </c>
      <c r="R3350" t="s">
        <v>8316</v>
      </c>
      <c r="S3350" s="15">
        <f t="shared" si="213"/>
        <v>42466.558796296296</v>
      </c>
      <c r="T3350" s="15">
        <f t="shared" si="214"/>
        <v>42490.165972222225</v>
      </c>
      <c r="U3350">
        <f>YEAR(Tabla2[[#This Row],[Date created conversion]])</f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 s="9">
        <f t="shared" si="212"/>
        <v>109.57</v>
      </c>
      <c r="Q3351" s="11" t="s">
        <v>8315</v>
      </c>
      <c r="R3351" t="s">
        <v>8316</v>
      </c>
      <c r="S3351" s="15">
        <f t="shared" si="213"/>
        <v>42513.110787037032</v>
      </c>
      <c r="T3351" s="15">
        <f t="shared" si="214"/>
        <v>42534.708333333328</v>
      </c>
      <c r="U3351">
        <f>YEAR(Tabla2[[#This Row],[Date created conversion]])</f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 s="9">
        <f t="shared" si="212"/>
        <v>71.67</v>
      </c>
      <c r="Q3352" s="11" t="s">
        <v>8315</v>
      </c>
      <c r="R3352" t="s">
        <v>8316</v>
      </c>
      <c r="S3352" s="15">
        <f t="shared" si="213"/>
        <v>42302.701516203699</v>
      </c>
      <c r="T3352" s="15">
        <f t="shared" si="214"/>
        <v>42337.958333333328</v>
      </c>
      <c r="U3352">
        <f>YEAR(Tabla2[[#This Row],[Date created conversion]])</f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 s="9">
        <f t="shared" si="212"/>
        <v>93.61</v>
      </c>
      <c r="Q3353" s="11" t="s">
        <v>8315</v>
      </c>
      <c r="R3353" t="s">
        <v>8316</v>
      </c>
      <c r="S3353" s="15">
        <f t="shared" si="213"/>
        <v>41806.395428240743</v>
      </c>
      <c r="T3353" s="15">
        <f t="shared" si="214"/>
        <v>41843.458333333336</v>
      </c>
      <c r="U3353">
        <f>YEAR(Tabla2[[#This Row],[Date created conversion]])</f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 s="9">
        <f t="shared" si="212"/>
        <v>76.8</v>
      </c>
      <c r="Q3354" s="11" t="s">
        <v>8315</v>
      </c>
      <c r="R3354" t="s">
        <v>8316</v>
      </c>
      <c r="S3354" s="15">
        <f t="shared" si="213"/>
        <v>42495.992800925931</v>
      </c>
      <c r="T3354" s="15">
        <f t="shared" si="214"/>
        <v>42552.958333333328</v>
      </c>
      <c r="U3354">
        <f>YEAR(Tabla2[[#This Row],[Date created conversion]])</f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 s="9">
        <f t="shared" si="212"/>
        <v>35.799999999999997</v>
      </c>
      <c r="Q3355" s="11" t="s">
        <v>8315</v>
      </c>
      <c r="R3355" t="s">
        <v>8316</v>
      </c>
      <c r="S3355" s="15">
        <f t="shared" si="213"/>
        <v>42479.432291666672</v>
      </c>
      <c r="T3355" s="15">
        <f t="shared" si="214"/>
        <v>42492.958333333328</v>
      </c>
      <c r="U3355">
        <f>YEAR(Tabla2[[#This Row],[Date created conversion]])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 s="9">
        <f t="shared" si="212"/>
        <v>55.6</v>
      </c>
      <c r="Q3356" s="11" t="s">
        <v>8315</v>
      </c>
      <c r="R3356" t="s">
        <v>8316</v>
      </c>
      <c r="S3356" s="15">
        <f t="shared" si="213"/>
        <v>42270.7269212963</v>
      </c>
      <c r="T3356" s="15">
        <f t="shared" si="214"/>
        <v>42306.167361111111</v>
      </c>
      <c r="U3356">
        <f>YEAR(Tabla2[[#This Row],[Date created conversion]])</f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 s="9">
        <f t="shared" si="212"/>
        <v>147.33000000000001</v>
      </c>
      <c r="Q3357" s="11" t="s">
        <v>8315</v>
      </c>
      <c r="R3357" t="s">
        <v>8316</v>
      </c>
      <c r="S3357" s="15">
        <f t="shared" si="213"/>
        <v>42489.619525462964</v>
      </c>
      <c r="T3357" s="15">
        <f t="shared" si="214"/>
        <v>42500.470138888893</v>
      </c>
      <c r="U3357">
        <f>YEAR(Tabla2[[#This Row],[Date created conversion]])</f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 s="9">
        <f t="shared" si="212"/>
        <v>56.33</v>
      </c>
      <c r="Q3358" s="11" t="s">
        <v>8315</v>
      </c>
      <c r="R3358" t="s">
        <v>8316</v>
      </c>
      <c r="S3358" s="15">
        <f t="shared" si="213"/>
        <v>42536.815648148149</v>
      </c>
      <c r="T3358" s="15">
        <f t="shared" si="214"/>
        <v>42566.815648148149</v>
      </c>
      <c r="U3358">
        <f>YEAR(Tabla2[[#This Row],[Date created conversion]])</f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15">IFERROR(ROUND(E3359/D3359*100,0),0)</f>
        <v>101</v>
      </c>
      <c r="P3359" s="9">
        <f t="shared" si="212"/>
        <v>96.19</v>
      </c>
      <c r="Q3359" s="11" t="s">
        <v>8315</v>
      </c>
      <c r="R3359" t="s">
        <v>8316</v>
      </c>
      <c r="S3359" s="15">
        <f t="shared" si="213"/>
        <v>41822.417939814812</v>
      </c>
      <c r="T3359" s="15">
        <f t="shared" si="214"/>
        <v>41852.417939814812</v>
      </c>
      <c r="U3359">
        <f>YEAR(Tabla2[[#This Row],[Date created conversion]])</f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5"/>
        <v>103</v>
      </c>
      <c r="P3360" s="9">
        <f t="shared" si="212"/>
        <v>63.57</v>
      </c>
      <c r="Q3360" s="11" t="s">
        <v>8315</v>
      </c>
      <c r="R3360" t="s">
        <v>8316</v>
      </c>
      <c r="S3360" s="15">
        <f t="shared" si="213"/>
        <v>41932.311099537037</v>
      </c>
      <c r="T3360" s="15">
        <f t="shared" si="214"/>
        <v>41962.352766203709</v>
      </c>
      <c r="U3360">
        <f>YEAR(Tabla2[[#This Row],[Date created conversion]])</f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5"/>
        <v>106</v>
      </c>
      <c r="P3361" s="9">
        <f t="shared" si="212"/>
        <v>184.78</v>
      </c>
      <c r="Q3361" s="11" t="s">
        <v>8315</v>
      </c>
      <c r="R3361" t="s">
        <v>8316</v>
      </c>
      <c r="S3361" s="15">
        <f t="shared" si="213"/>
        <v>42746.057106481487</v>
      </c>
      <c r="T3361" s="15">
        <f t="shared" si="214"/>
        <v>42791.057106481487</v>
      </c>
      <c r="U3361">
        <f>YEAR(Tabla2[[#This Row],[Date created conversion]])</f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5"/>
        <v>101</v>
      </c>
      <c r="P3362" s="9">
        <f t="shared" si="212"/>
        <v>126.72</v>
      </c>
      <c r="Q3362" s="11" t="s">
        <v>8315</v>
      </c>
      <c r="R3362" t="s">
        <v>8316</v>
      </c>
      <c r="S3362" s="15">
        <f t="shared" si="213"/>
        <v>42697.082673611112</v>
      </c>
      <c r="T3362" s="15">
        <f t="shared" si="214"/>
        <v>42718.665972222225</v>
      </c>
      <c r="U3362">
        <f>YEAR(Tabla2[[#This Row],[Date created conversion]])</f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5"/>
        <v>113</v>
      </c>
      <c r="P3363" s="9">
        <f t="shared" si="212"/>
        <v>83.43</v>
      </c>
      <c r="Q3363" s="11" t="s">
        <v>8315</v>
      </c>
      <c r="R3363" t="s">
        <v>8316</v>
      </c>
      <c r="S3363" s="15">
        <f t="shared" si="213"/>
        <v>41866.025347222225</v>
      </c>
      <c r="T3363" s="15">
        <f t="shared" si="214"/>
        <v>41883.665972222225</v>
      </c>
      <c r="U3363">
        <f>YEAR(Tabla2[[#This Row],[Date created conversion]])</f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5"/>
        <v>218</v>
      </c>
      <c r="P3364" s="9">
        <f t="shared" si="212"/>
        <v>54.5</v>
      </c>
      <c r="Q3364" s="11" t="s">
        <v>8315</v>
      </c>
      <c r="R3364" t="s">
        <v>8316</v>
      </c>
      <c r="S3364" s="15">
        <f t="shared" si="213"/>
        <v>42056.091631944444</v>
      </c>
      <c r="T3364" s="15">
        <f t="shared" si="214"/>
        <v>42070.204861111109</v>
      </c>
      <c r="U3364">
        <f>YEAR(Tabla2[[#This Row],[Date created conversion]])</f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5"/>
        <v>101</v>
      </c>
      <c r="P3365" s="9">
        <f t="shared" si="212"/>
        <v>302.31</v>
      </c>
      <c r="Q3365" s="11" t="s">
        <v>8315</v>
      </c>
      <c r="R3365" t="s">
        <v>8316</v>
      </c>
      <c r="S3365" s="15">
        <f t="shared" si="213"/>
        <v>41851.771354166667</v>
      </c>
      <c r="T3365" s="15">
        <f t="shared" si="214"/>
        <v>41870.666666666664</v>
      </c>
      <c r="U3365">
        <f>YEAR(Tabla2[[#This Row],[Date created conversion]])</f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5"/>
        <v>106</v>
      </c>
      <c r="P3366" s="9">
        <f t="shared" si="212"/>
        <v>44.14</v>
      </c>
      <c r="Q3366" s="11" t="s">
        <v>8315</v>
      </c>
      <c r="R3366" t="s">
        <v>8316</v>
      </c>
      <c r="S3366" s="15">
        <f t="shared" si="213"/>
        <v>42422.977418981478</v>
      </c>
      <c r="T3366" s="15">
        <f t="shared" si="214"/>
        <v>42444.875</v>
      </c>
      <c r="U3366">
        <f>YEAR(Tabla2[[#This Row],[Date created conversion]])</f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5"/>
        <v>104</v>
      </c>
      <c r="P3367" s="9">
        <f t="shared" si="212"/>
        <v>866.67</v>
      </c>
      <c r="Q3367" s="11" t="s">
        <v>8315</v>
      </c>
      <c r="R3367" t="s">
        <v>8316</v>
      </c>
      <c r="S3367" s="15">
        <f t="shared" si="213"/>
        <v>42321.101759259262</v>
      </c>
      <c r="T3367" s="15">
        <f t="shared" si="214"/>
        <v>42351.101759259262</v>
      </c>
      <c r="U3367">
        <f>YEAR(Tabla2[[#This Row],[Date created conversion]])</f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5"/>
        <v>221</v>
      </c>
      <c r="P3368" s="9">
        <f t="shared" si="212"/>
        <v>61.39</v>
      </c>
      <c r="Q3368" s="11" t="s">
        <v>8315</v>
      </c>
      <c r="R3368" t="s">
        <v>8316</v>
      </c>
      <c r="S3368" s="15">
        <f t="shared" si="213"/>
        <v>42107.067557870367</v>
      </c>
      <c r="T3368" s="15">
        <f t="shared" si="214"/>
        <v>42137.067557870367</v>
      </c>
      <c r="U3368">
        <f>YEAR(Tabla2[[#This Row],[Date created conversion]])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5"/>
        <v>119</v>
      </c>
      <c r="P3369" s="9">
        <f t="shared" si="212"/>
        <v>29.67</v>
      </c>
      <c r="Q3369" s="11" t="s">
        <v>8315</v>
      </c>
      <c r="R3369" t="s">
        <v>8316</v>
      </c>
      <c r="S3369" s="15">
        <f t="shared" si="213"/>
        <v>42192.933958333335</v>
      </c>
      <c r="T3369" s="15">
        <f t="shared" si="214"/>
        <v>42217.933958333335</v>
      </c>
      <c r="U3369">
        <f>YEAR(Tabla2[[#This Row],[Date created conversion]])</f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5"/>
        <v>105</v>
      </c>
      <c r="P3370" s="9">
        <f t="shared" si="212"/>
        <v>45.48</v>
      </c>
      <c r="Q3370" s="11" t="s">
        <v>8315</v>
      </c>
      <c r="R3370" t="s">
        <v>8316</v>
      </c>
      <c r="S3370" s="15">
        <f t="shared" si="213"/>
        <v>41969.199756944443</v>
      </c>
      <c r="T3370" s="15">
        <f t="shared" si="214"/>
        <v>42005.208333333328</v>
      </c>
      <c r="U3370">
        <f>YEAR(Tabla2[[#This Row],[Date created conversion]])</f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5"/>
        <v>104</v>
      </c>
      <c r="P3371" s="9">
        <f t="shared" si="212"/>
        <v>96.2</v>
      </c>
      <c r="Q3371" s="11" t="s">
        <v>8315</v>
      </c>
      <c r="R3371" t="s">
        <v>8316</v>
      </c>
      <c r="S3371" s="15">
        <f t="shared" si="213"/>
        <v>42690.041435185187</v>
      </c>
      <c r="T3371" s="15">
        <f t="shared" si="214"/>
        <v>42750.041435185187</v>
      </c>
      <c r="U3371">
        <f>YEAR(Tabla2[[#This Row],[Date created conversion]])</f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5"/>
        <v>118</v>
      </c>
      <c r="P3372" s="9">
        <f t="shared" si="212"/>
        <v>67.92</v>
      </c>
      <c r="Q3372" s="11" t="s">
        <v>8315</v>
      </c>
      <c r="R3372" t="s">
        <v>8316</v>
      </c>
      <c r="S3372" s="15">
        <f t="shared" si="213"/>
        <v>42690.334317129629</v>
      </c>
      <c r="T3372" s="15">
        <f t="shared" si="214"/>
        <v>42721.333333333328</v>
      </c>
      <c r="U3372">
        <f>YEAR(Tabla2[[#This Row],[Date created conversion]])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5"/>
        <v>139</v>
      </c>
      <c r="P3373" s="9">
        <f t="shared" si="212"/>
        <v>30.78</v>
      </c>
      <c r="Q3373" s="11" t="s">
        <v>8315</v>
      </c>
      <c r="R3373" t="s">
        <v>8316</v>
      </c>
      <c r="S3373" s="15">
        <f t="shared" si="213"/>
        <v>42312.874594907407</v>
      </c>
      <c r="T3373" s="15">
        <f t="shared" si="214"/>
        <v>42340.874594907407</v>
      </c>
      <c r="U3373">
        <f>YEAR(Tabla2[[#This Row],[Date created conversion]])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5"/>
        <v>104</v>
      </c>
      <c r="P3374" s="9">
        <f t="shared" si="212"/>
        <v>38.33</v>
      </c>
      <c r="Q3374" s="11" t="s">
        <v>8315</v>
      </c>
      <c r="R3374" t="s">
        <v>8316</v>
      </c>
      <c r="S3374" s="15">
        <f t="shared" si="213"/>
        <v>41855.548101851848</v>
      </c>
      <c r="T3374" s="15">
        <f t="shared" si="214"/>
        <v>41876.207638888889</v>
      </c>
      <c r="U3374">
        <f>YEAR(Tabla2[[#This Row],[Date created conversion]])</f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5"/>
        <v>100</v>
      </c>
      <c r="P3375" s="9">
        <f t="shared" si="212"/>
        <v>66.83</v>
      </c>
      <c r="Q3375" s="11" t="s">
        <v>8315</v>
      </c>
      <c r="R3375" t="s">
        <v>8316</v>
      </c>
      <c r="S3375" s="15">
        <f t="shared" si="213"/>
        <v>42179.854629629626</v>
      </c>
      <c r="T3375" s="15">
        <f t="shared" si="214"/>
        <v>42203.666666666672</v>
      </c>
      <c r="U3375">
        <f>YEAR(Tabla2[[#This Row],[Date created conversion]])</f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5"/>
        <v>107</v>
      </c>
      <c r="P3376" s="9">
        <f t="shared" si="212"/>
        <v>71.73</v>
      </c>
      <c r="Q3376" s="11" t="s">
        <v>8315</v>
      </c>
      <c r="R3376" t="s">
        <v>8316</v>
      </c>
      <c r="S3376" s="15">
        <f t="shared" si="213"/>
        <v>42275.731666666667</v>
      </c>
      <c r="T3376" s="15">
        <f t="shared" si="214"/>
        <v>42305.731666666667</v>
      </c>
      <c r="U3376">
        <f>YEAR(Tabla2[[#This Row],[Date created conversion]])</f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5"/>
        <v>100</v>
      </c>
      <c r="P3377" s="9">
        <f t="shared" si="212"/>
        <v>176.47</v>
      </c>
      <c r="Q3377" s="11" t="s">
        <v>8315</v>
      </c>
      <c r="R3377" t="s">
        <v>8316</v>
      </c>
      <c r="S3377" s="15">
        <f t="shared" si="213"/>
        <v>41765.610798611109</v>
      </c>
      <c r="T3377" s="15">
        <f t="shared" si="214"/>
        <v>41777.610798611109</v>
      </c>
      <c r="U3377">
        <f>YEAR(Tabla2[[#This Row],[Date created conversion]])</f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5"/>
        <v>100</v>
      </c>
      <c r="P3378" s="9">
        <f t="shared" si="212"/>
        <v>421.11</v>
      </c>
      <c r="Q3378" s="11" t="s">
        <v>8315</v>
      </c>
      <c r="R3378" t="s">
        <v>8316</v>
      </c>
      <c r="S3378" s="15">
        <f t="shared" si="213"/>
        <v>42059.701319444444</v>
      </c>
      <c r="T3378" s="15">
        <f t="shared" si="214"/>
        <v>42119.659652777773</v>
      </c>
      <c r="U3378">
        <f>YEAR(Tabla2[[#This Row],[Date created conversion]])</f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5"/>
        <v>101</v>
      </c>
      <c r="P3379" s="9">
        <f t="shared" si="212"/>
        <v>104.99</v>
      </c>
      <c r="Q3379" s="11" t="s">
        <v>8315</v>
      </c>
      <c r="R3379" t="s">
        <v>8316</v>
      </c>
      <c r="S3379" s="15">
        <f t="shared" si="213"/>
        <v>42053.732627314821</v>
      </c>
      <c r="T3379" s="15">
        <f t="shared" si="214"/>
        <v>42083.705555555556</v>
      </c>
      <c r="U3379">
        <f>YEAR(Tabla2[[#This Row],[Date created conversion]])</f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5"/>
        <v>108</v>
      </c>
      <c r="P3380" s="9">
        <f t="shared" si="212"/>
        <v>28.19</v>
      </c>
      <c r="Q3380" s="11" t="s">
        <v>8315</v>
      </c>
      <c r="R3380" t="s">
        <v>8316</v>
      </c>
      <c r="S3380" s="15">
        <f t="shared" si="213"/>
        <v>41858.355393518519</v>
      </c>
      <c r="T3380" s="15">
        <f t="shared" si="214"/>
        <v>41882.547222222223</v>
      </c>
      <c r="U3380">
        <f>YEAR(Tabla2[[#This Row],[Date created conversion]])</f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5"/>
        <v>104</v>
      </c>
      <c r="P3381" s="9">
        <f t="shared" si="212"/>
        <v>54.55</v>
      </c>
      <c r="Q3381" s="11" t="s">
        <v>8315</v>
      </c>
      <c r="R3381" t="s">
        <v>8316</v>
      </c>
      <c r="S3381" s="15">
        <f t="shared" si="213"/>
        <v>42225.513888888891</v>
      </c>
      <c r="T3381" s="15">
        <f t="shared" si="214"/>
        <v>42242.958333333328</v>
      </c>
      <c r="U3381">
        <f>YEAR(Tabla2[[#This Row],[Date created conversion]])</f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5"/>
        <v>104</v>
      </c>
      <c r="P3382" s="9">
        <f t="shared" si="212"/>
        <v>111.89</v>
      </c>
      <c r="Q3382" s="11" t="s">
        <v>8315</v>
      </c>
      <c r="R3382" t="s">
        <v>8316</v>
      </c>
      <c r="S3382" s="15">
        <f t="shared" si="213"/>
        <v>41937.95344907407</v>
      </c>
      <c r="T3382" s="15">
        <f t="shared" si="214"/>
        <v>41972.995115740734</v>
      </c>
      <c r="U3382">
        <f>YEAR(Tabla2[[#This Row],[Date created conversion]])</f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5"/>
        <v>102</v>
      </c>
      <c r="P3383" s="9">
        <f t="shared" si="212"/>
        <v>85.21</v>
      </c>
      <c r="Q3383" s="11" t="s">
        <v>8315</v>
      </c>
      <c r="R3383" t="s">
        <v>8316</v>
      </c>
      <c r="S3383" s="15">
        <f t="shared" si="213"/>
        <v>42044.184988425928</v>
      </c>
      <c r="T3383" s="15">
        <f t="shared" si="214"/>
        <v>42074.143321759257</v>
      </c>
      <c r="U3383">
        <f>YEAR(Tabla2[[#This Row],[Date created conversion]])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5"/>
        <v>101</v>
      </c>
      <c r="P3384" s="9">
        <f t="shared" si="212"/>
        <v>76.650000000000006</v>
      </c>
      <c r="Q3384" s="11" t="s">
        <v>8315</v>
      </c>
      <c r="R3384" t="s">
        <v>8316</v>
      </c>
      <c r="S3384" s="15">
        <f t="shared" si="213"/>
        <v>42559.431203703702</v>
      </c>
      <c r="T3384" s="15">
        <f t="shared" si="214"/>
        <v>42583.957638888889</v>
      </c>
      <c r="U3384">
        <f>YEAR(Tabla2[[#This Row],[Date created conversion]])</f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5"/>
        <v>112</v>
      </c>
      <c r="P3385" s="9">
        <f t="shared" si="212"/>
        <v>65.17</v>
      </c>
      <c r="Q3385" s="11" t="s">
        <v>8315</v>
      </c>
      <c r="R3385" t="s">
        <v>8316</v>
      </c>
      <c r="S3385" s="15">
        <f t="shared" si="213"/>
        <v>42524.782638888893</v>
      </c>
      <c r="T3385" s="15">
        <f t="shared" si="214"/>
        <v>42544.782638888893</v>
      </c>
      <c r="U3385">
        <f>YEAR(Tabla2[[#This Row],[Date created conversion]])</f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5"/>
        <v>100</v>
      </c>
      <c r="P3386" s="9">
        <f t="shared" si="212"/>
        <v>93.76</v>
      </c>
      <c r="Q3386" s="11" t="s">
        <v>8315</v>
      </c>
      <c r="R3386" t="s">
        <v>8316</v>
      </c>
      <c r="S3386" s="15">
        <f t="shared" si="213"/>
        <v>42292.087592592594</v>
      </c>
      <c r="T3386" s="15">
        <f t="shared" si="214"/>
        <v>42329.125</v>
      </c>
      <c r="U3386">
        <f>YEAR(Tabla2[[#This Row],[Date created conversion]])</f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5"/>
        <v>100</v>
      </c>
      <c r="P3387" s="9">
        <f t="shared" si="212"/>
        <v>133.33000000000001</v>
      </c>
      <c r="Q3387" s="11" t="s">
        <v>8315</v>
      </c>
      <c r="R3387" t="s">
        <v>8316</v>
      </c>
      <c r="S3387" s="15">
        <f t="shared" si="213"/>
        <v>41953.8675</v>
      </c>
      <c r="T3387" s="15">
        <f t="shared" si="214"/>
        <v>41983.8675</v>
      </c>
      <c r="U3387">
        <f>YEAR(Tabla2[[#This Row],[Date created conversion]])</f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5"/>
        <v>105</v>
      </c>
      <c r="P3388" s="9">
        <f t="shared" si="212"/>
        <v>51.22</v>
      </c>
      <c r="Q3388" s="11" t="s">
        <v>8315</v>
      </c>
      <c r="R3388" t="s">
        <v>8316</v>
      </c>
      <c r="S3388" s="15">
        <f t="shared" si="213"/>
        <v>41946.644745370373</v>
      </c>
      <c r="T3388" s="15">
        <f t="shared" si="214"/>
        <v>41976.644745370373</v>
      </c>
      <c r="U3388">
        <f>YEAR(Tabla2[[#This Row],[Date created conversion]])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5"/>
        <v>117</v>
      </c>
      <c r="P3389" s="9">
        <f t="shared" si="212"/>
        <v>100.17</v>
      </c>
      <c r="Q3389" s="11" t="s">
        <v>8315</v>
      </c>
      <c r="R3389" t="s">
        <v>8316</v>
      </c>
      <c r="S3389" s="15">
        <f t="shared" si="213"/>
        <v>41947.762592592589</v>
      </c>
      <c r="T3389" s="15">
        <f t="shared" si="214"/>
        <v>41987.762592592597</v>
      </c>
      <c r="U3389">
        <f>YEAR(Tabla2[[#This Row],[Date created conversion]])</f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5"/>
        <v>104</v>
      </c>
      <c r="P3390" s="9">
        <f t="shared" si="212"/>
        <v>34.6</v>
      </c>
      <c r="Q3390" s="11" t="s">
        <v>8315</v>
      </c>
      <c r="R3390" t="s">
        <v>8316</v>
      </c>
      <c r="S3390" s="15">
        <f t="shared" si="213"/>
        <v>42143.461122685185</v>
      </c>
      <c r="T3390" s="15">
        <f t="shared" si="214"/>
        <v>42173.461122685185</v>
      </c>
      <c r="U3390">
        <f>YEAR(Tabla2[[#This Row],[Date created conversion]])</f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5"/>
        <v>115</v>
      </c>
      <c r="P3391" s="9">
        <f t="shared" si="212"/>
        <v>184.68</v>
      </c>
      <c r="Q3391" s="11" t="s">
        <v>8315</v>
      </c>
      <c r="R3391" t="s">
        <v>8316</v>
      </c>
      <c r="S3391" s="15">
        <f t="shared" si="213"/>
        <v>42494.563449074078</v>
      </c>
      <c r="T3391" s="15">
        <f t="shared" si="214"/>
        <v>42524.563449074078</v>
      </c>
      <c r="U3391">
        <f>YEAR(Tabla2[[#This Row],[Date created conversion]])</f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5"/>
        <v>102</v>
      </c>
      <c r="P3392" s="9">
        <f t="shared" si="212"/>
        <v>69.819999999999993</v>
      </c>
      <c r="Q3392" s="11" t="s">
        <v>8315</v>
      </c>
      <c r="R3392" t="s">
        <v>8316</v>
      </c>
      <c r="S3392" s="15">
        <f t="shared" si="213"/>
        <v>41815.774826388886</v>
      </c>
      <c r="T3392" s="15">
        <f t="shared" si="214"/>
        <v>41830.774826388886</v>
      </c>
      <c r="U3392">
        <f>YEAR(Tabla2[[#This Row],[Date created conversion]])</f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5"/>
        <v>223</v>
      </c>
      <c r="P3393" s="9">
        <f t="shared" si="212"/>
        <v>61.94</v>
      </c>
      <c r="Q3393" s="11" t="s">
        <v>8315</v>
      </c>
      <c r="R3393" t="s">
        <v>8316</v>
      </c>
      <c r="S3393" s="15">
        <f t="shared" si="213"/>
        <v>41830.545694444445</v>
      </c>
      <c r="T3393" s="15">
        <f t="shared" si="214"/>
        <v>41859.936111111114</v>
      </c>
      <c r="U3393">
        <f>YEAR(Tabla2[[#This Row],[Date created conversion]])</f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5"/>
        <v>100</v>
      </c>
      <c r="P3394" s="9">
        <f t="shared" si="212"/>
        <v>41.67</v>
      </c>
      <c r="Q3394" s="11" t="s">
        <v>8315</v>
      </c>
      <c r="R3394" t="s">
        <v>8316</v>
      </c>
      <c r="S3394" s="15">
        <f t="shared" si="213"/>
        <v>42446.845543981486</v>
      </c>
      <c r="T3394" s="15">
        <f t="shared" si="214"/>
        <v>42496.845543981486</v>
      </c>
      <c r="U3394">
        <f>YEAR(Tabla2[[#This Row],[Date created conversion]])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5"/>
        <v>106</v>
      </c>
      <c r="P3395" s="9">
        <f t="shared" ref="P3395:P3458" si="216">IFERROR(ROUND(E3395/L3395,2),0)</f>
        <v>36.07</v>
      </c>
      <c r="Q3395" s="11" t="s">
        <v>8315</v>
      </c>
      <c r="R3395" t="s">
        <v>8316</v>
      </c>
      <c r="S3395" s="15">
        <f t="shared" ref="S3395:S3458" si="217">(((J3395/60)/60)/24)+DATE(1970,1,1)</f>
        <v>41923.921643518523</v>
      </c>
      <c r="T3395" s="15">
        <f t="shared" ref="T3395:T3458" si="218">(((I3395/60)/60)/24)+DATE(1970,1,1)</f>
        <v>41949.031944444447</v>
      </c>
      <c r="U3395">
        <f>YEAR(Tabla2[[#This Row],[Date created conversion]])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 s="9">
        <f t="shared" si="216"/>
        <v>29</v>
      </c>
      <c r="Q3396" s="11" t="s">
        <v>8315</v>
      </c>
      <c r="R3396" t="s">
        <v>8316</v>
      </c>
      <c r="S3396" s="15">
        <f t="shared" si="217"/>
        <v>41817.59542824074</v>
      </c>
      <c r="T3396" s="15">
        <f t="shared" si="218"/>
        <v>41847.59542824074</v>
      </c>
      <c r="U3396">
        <f>YEAR(Tabla2[[#This Row],[Date created conversion]])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 s="9">
        <f t="shared" si="216"/>
        <v>24.21</v>
      </c>
      <c r="Q3397" s="11" t="s">
        <v>8315</v>
      </c>
      <c r="R3397" t="s">
        <v>8316</v>
      </c>
      <c r="S3397" s="15">
        <f t="shared" si="217"/>
        <v>42140.712314814817</v>
      </c>
      <c r="T3397" s="15">
        <f t="shared" si="218"/>
        <v>42154.756944444445</v>
      </c>
      <c r="U3397">
        <f>YEAR(Tabla2[[#This Row],[Date created conversion]])</f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 s="9">
        <f t="shared" si="216"/>
        <v>55.89</v>
      </c>
      <c r="Q3398" s="11" t="s">
        <v>8315</v>
      </c>
      <c r="R3398" t="s">
        <v>8316</v>
      </c>
      <c r="S3398" s="15">
        <f t="shared" si="217"/>
        <v>41764.44663194444</v>
      </c>
      <c r="T3398" s="15">
        <f t="shared" si="218"/>
        <v>41791.165972222225</v>
      </c>
      <c r="U3398">
        <f>YEAR(Tabla2[[#This Row],[Date created conversion]])</f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 s="9">
        <f t="shared" si="216"/>
        <v>11.67</v>
      </c>
      <c r="Q3399" s="11" t="s">
        <v>8315</v>
      </c>
      <c r="R3399" t="s">
        <v>8316</v>
      </c>
      <c r="S3399" s="15">
        <f t="shared" si="217"/>
        <v>42378.478344907402</v>
      </c>
      <c r="T3399" s="15">
        <f t="shared" si="218"/>
        <v>42418.916666666672</v>
      </c>
      <c r="U3399">
        <f>YEAR(Tabla2[[#This Row],[Date created conversion]])</f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 s="9">
        <f t="shared" si="216"/>
        <v>68.349999999999994</v>
      </c>
      <c r="Q3400" s="11" t="s">
        <v>8315</v>
      </c>
      <c r="R3400" t="s">
        <v>8316</v>
      </c>
      <c r="S3400" s="15">
        <f t="shared" si="217"/>
        <v>41941.75203703704</v>
      </c>
      <c r="T3400" s="15">
        <f t="shared" si="218"/>
        <v>41964.708333333328</v>
      </c>
      <c r="U3400">
        <f>YEAR(Tabla2[[#This Row],[Date created conversion]])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 s="9">
        <f t="shared" si="216"/>
        <v>27.07</v>
      </c>
      <c r="Q3401" s="11" t="s">
        <v>8315</v>
      </c>
      <c r="R3401" t="s">
        <v>8316</v>
      </c>
      <c r="S3401" s="15">
        <f t="shared" si="217"/>
        <v>42026.920428240745</v>
      </c>
      <c r="T3401" s="15">
        <f t="shared" si="218"/>
        <v>42056.920428240745</v>
      </c>
      <c r="U3401">
        <f>YEAR(Tabla2[[#This Row],[Date created conversion]])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 s="9">
        <f t="shared" si="216"/>
        <v>118.13</v>
      </c>
      <c r="Q3402" s="11" t="s">
        <v>8315</v>
      </c>
      <c r="R3402" t="s">
        <v>8316</v>
      </c>
      <c r="S3402" s="15">
        <f t="shared" si="217"/>
        <v>41834.953865740739</v>
      </c>
      <c r="T3402" s="15">
        <f t="shared" si="218"/>
        <v>41879.953865740739</v>
      </c>
      <c r="U3402">
        <f>YEAR(Tabla2[[#This Row],[Date created conversion]])</f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 s="9">
        <f t="shared" si="216"/>
        <v>44.76</v>
      </c>
      <c r="Q3403" s="11" t="s">
        <v>8315</v>
      </c>
      <c r="R3403" t="s">
        <v>8316</v>
      </c>
      <c r="S3403" s="15">
        <f t="shared" si="217"/>
        <v>42193.723912037036</v>
      </c>
      <c r="T3403" s="15">
        <f t="shared" si="218"/>
        <v>42223.723912037036</v>
      </c>
      <c r="U3403">
        <f>YEAR(Tabla2[[#This Row],[Date created conversion]])</f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 s="9">
        <f t="shared" si="216"/>
        <v>99.79</v>
      </c>
      <c r="Q3404" s="11" t="s">
        <v>8315</v>
      </c>
      <c r="R3404" t="s">
        <v>8316</v>
      </c>
      <c r="S3404" s="15">
        <f t="shared" si="217"/>
        <v>42290.61855324074</v>
      </c>
      <c r="T3404" s="15">
        <f t="shared" si="218"/>
        <v>42320.104861111111</v>
      </c>
      <c r="U3404">
        <f>YEAR(Tabla2[[#This Row],[Date created conversion]])</f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 s="9">
        <f t="shared" si="216"/>
        <v>117.65</v>
      </c>
      <c r="Q3405" s="11" t="s">
        <v>8315</v>
      </c>
      <c r="R3405" t="s">
        <v>8316</v>
      </c>
      <c r="S3405" s="15">
        <f t="shared" si="217"/>
        <v>42150.462083333332</v>
      </c>
      <c r="T3405" s="15">
        <f t="shared" si="218"/>
        <v>42180.462083333332</v>
      </c>
      <c r="U3405">
        <f>YEAR(Tabla2[[#This Row],[Date created conversion]])</f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 s="9">
        <f t="shared" si="216"/>
        <v>203.33</v>
      </c>
      <c r="Q3406" s="11" t="s">
        <v>8315</v>
      </c>
      <c r="R3406" t="s">
        <v>8316</v>
      </c>
      <c r="S3406" s="15">
        <f t="shared" si="217"/>
        <v>42152.503495370373</v>
      </c>
      <c r="T3406" s="15">
        <f t="shared" si="218"/>
        <v>42172.503495370373</v>
      </c>
      <c r="U3406">
        <f>YEAR(Tabla2[[#This Row],[Date created conversion]])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 s="9">
        <f t="shared" si="216"/>
        <v>28.32</v>
      </c>
      <c r="Q3407" s="11" t="s">
        <v>8315</v>
      </c>
      <c r="R3407" t="s">
        <v>8316</v>
      </c>
      <c r="S3407" s="15">
        <f t="shared" si="217"/>
        <v>42410.017199074078</v>
      </c>
      <c r="T3407" s="15">
        <f t="shared" si="218"/>
        <v>42430.999305555553</v>
      </c>
      <c r="U3407">
        <f>YEAR(Tabla2[[#This Row],[Date created conversion]])</f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 s="9">
        <f t="shared" si="216"/>
        <v>110.23</v>
      </c>
      <c r="Q3408" s="11" t="s">
        <v>8315</v>
      </c>
      <c r="R3408" t="s">
        <v>8316</v>
      </c>
      <c r="S3408" s="15">
        <f t="shared" si="217"/>
        <v>41791.492777777778</v>
      </c>
      <c r="T3408" s="15">
        <f t="shared" si="218"/>
        <v>41836.492777777778</v>
      </c>
      <c r="U3408">
        <f>YEAR(Tabla2[[#This Row],[Date created conversion]])</f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 s="9">
        <f t="shared" si="216"/>
        <v>31.97</v>
      </c>
      <c r="Q3409" s="11" t="s">
        <v>8315</v>
      </c>
      <c r="R3409" t="s">
        <v>8316</v>
      </c>
      <c r="S3409" s="15">
        <f t="shared" si="217"/>
        <v>41796.422326388885</v>
      </c>
      <c r="T3409" s="15">
        <f t="shared" si="218"/>
        <v>41826.422326388885</v>
      </c>
      <c r="U3409">
        <f>YEAR(Tabla2[[#This Row],[Date created conversion]])</f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 s="9">
        <f t="shared" si="216"/>
        <v>58.61</v>
      </c>
      <c r="Q3410" s="11" t="s">
        <v>8315</v>
      </c>
      <c r="R3410" t="s">
        <v>8316</v>
      </c>
      <c r="S3410" s="15">
        <f t="shared" si="217"/>
        <v>41808.991944444446</v>
      </c>
      <c r="T3410" s="15">
        <f t="shared" si="218"/>
        <v>41838.991944444446</v>
      </c>
      <c r="U3410">
        <f>YEAR(Tabla2[[#This Row],[Date created conversion]])</f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 s="9">
        <f t="shared" si="216"/>
        <v>29.43</v>
      </c>
      <c r="Q3411" s="11" t="s">
        <v>8315</v>
      </c>
      <c r="R3411" t="s">
        <v>8316</v>
      </c>
      <c r="S3411" s="15">
        <f t="shared" si="217"/>
        <v>42544.814328703709</v>
      </c>
      <c r="T3411" s="15">
        <f t="shared" si="218"/>
        <v>42582.873611111107</v>
      </c>
      <c r="U3411">
        <f>YEAR(Tabla2[[#This Row],[Date created conversion]])</f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 s="9">
        <f t="shared" si="216"/>
        <v>81.38</v>
      </c>
      <c r="Q3412" s="11" t="s">
        <v>8315</v>
      </c>
      <c r="R3412" t="s">
        <v>8316</v>
      </c>
      <c r="S3412" s="15">
        <f t="shared" si="217"/>
        <v>42500.041550925926</v>
      </c>
      <c r="T3412" s="15">
        <f t="shared" si="218"/>
        <v>42527.291666666672</v>
      </c>
      <c r="U3412">
        <f>YEAR(Tabla2[[#This Row],[Date created conversion]])</f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 s="9">
        <f t="shared" si="216"/>
        <v>199.17</v>
      </c>
      <c r="Q3413" s="11" t="s">
        <v>8315</v>
      </c>
      <c r="R3413" t="s">
        <v>8316</v>
      </c>
      <c r="S3413" s="15">
        <f t="shared" si="217"/>
        <v>42265.022824074069</v>
      </c>
      <c r="T3413" s="15">
        <f t="shared" si="218"/>
        <v>42285.022824074069</v>
      </c>
      <c r="U3413">
        <f>YEAR(Tabla2[[#This Row],[Date created conversion]])</f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 s="9">
        <f t="shared" si="216"/>
        <v>115.38</v>
      </c>
      <c r="Q3414" s="11" t="s">
        <v>8315</v>
      </c>
      <c r="R3414" t="s">
        <v>8316</v>
      </c>
      <c r="S3414" s="15">
        <f t="shared" si="217"/>
        <v>41879.959050925929</v>
      </c>
      <c r="T3414" s="15">
        <f t="shared" si="218"/>
        <v>41909.959050925929</v>
      </c>
      <c r="U3414">
        <f>YEAR(Tabla2[[#This Row],[Date created conversion]])</f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 s="9">
        <f t="shared" si="216"/>
        <v>46.43</v>
      </c>
      <c r="Q3415" s="11" t="s">
        <v>8315</v>
      </c>
      <c r="R3415" t="s">
        <v>8316</v>
      </c>
      <c r="S3415" s="15">
        <f t="shared" si="217"/>
        <v>42053.733078703706</v>
      </c>
      <c r="T3415" s="15">
        <f t="shared" si="218"/>
        <v>42063.207638888889</v>
      </c>
      <c r="U3415">
        <f>YEAR(Tabla2[[#This Row],[Date created conversion]])</f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 s="9">
        <f t="shared" si="216"/>
        <v>70.569999999999993</v>
      </c>
      <c r="Q3416" s="11" t="s">
        <v>8315</v>
      </c>
      <c r="R3416" t="s">
        <v>8316</v>
      </c>
      <c r="S3416" s="15">
        <f t="shared" si="217"/>
        <v>42675.832465277781</v>
      </c>
      <c r="T3416" s="15">
        <f t="shared" si="218"/>
        <v>42705.332638888889</v>
      </c>
      <c r="U3416">
        <f>YEAR(Tabla2[[#This Row],[Date created conversion]])</f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 s="9">
        <f t="shared" si="216"/>
        <v>22.22</v>
      </c>
      <c r="Q3417" s="11" t="s">
        <v>8315</v>
      </c>
      <c r="R3417" t="s">
        <v>8316</v>
      </c>
      <c r="S3417" s="15">
        <f t="shared" si="217"/>
        <v>42467.144166666665</v>
      </c>
      <c r="T3417" s="15">
        <f t="shared" si="218"/>
        <v>42477.979166666672</v>
      </c>
      <c r="U3417">
        <f>YEAR(Tabla2[[#This Row],[Date created conversion]])</f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 s="9">
        <f t="shared" si="216"/>
        <v>159.47</v>
      </c>
      <c r="Q3418" s="11" t="s">
        <v>8315</v>
      </c>
      <c r="R3418" t="s">
        <v>8316</v>
      </c>
      <c r="S3418" s="15">
        <f t="shared" si="217"/>
        <v>42089.412557870368</v>
      </c>
      <c r="T3418" s="15">
        <f t="shared" si="218"/>
        <v>42117.770833333328</v>
      </c>
      <c r="U3418">
        <f>YEAR(Tabla2[[#This Row],[Date created conversion]])</f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 s="9">
        <f t="shared" si="216"/>
        <v>37.78</v>
      </c>
      <c r="Q3419" s="11" t="s">
        <v>8315</v>
      </c>
      <c r="R3419" t="s">
        <v>8316</v>
      </c>
      <c r="S3419" s="15">
        <f t="shared" si="217"/>
        <v>41894.91375</v>
      </c>
      <c r="T3419" s="15">
        <f t="shared" si="218"/>
        <v>41938.029861111114</v>
      </c>
      <c r="U3419">
        <f>YEAR(Tabla2[[#This Row],[Date created conversion]])</f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 s="9">
        <f t="shared" si="216"/>
        <v>72.05</v>
      </c>
      <c r="Q3420" s="11" t="s">
        <v>8315</v>
      </c>
      <c r="R3420" t="s">
        <v>8316</v>
      </c>
      <c r="S3420" s="15">
        <f t="shared" si="217"/>
        <v>41752.83457175926</v>
      </c>
      <c r="T3420" s="15">
        <f t="shared" si="218"/>
        <v>41782.83457175926</v>
      </c>
      <c r="U3420">
        <f>YEAR(Tabla2[[#This Row],[Date created conversion]])</f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 s="9">
        <f t="shared" si="216"/>
        <v>63.7</v>
      </c>
      <c r="Q3421" s="11" t="s">
        <v>8315</v>
      </c>
      <c r="R3421" t="s">
        <v>8316</v>
      </c>
      <c r="S3421" s="15">
        <f t="shared" si="217"/>
        <v>42448.821585648147</v>
      </c>
      <c r="T3421" s="15">
        <f t="shared" si="218"/>
        <v>42466.895833333328</v>
      </c>
      <c r="U3421">
        <f>YEAR(Tabla2[[#This Row],[Date created conversion]])</f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 s="9">
        <f t="shared" si="216"/>
        <v>28.41</v>
      </c>
      <c r="Q3422" s="11" t="s">
        <v>8315</v>
      </c>
      <c r="R3422" t="s">
        <v>8316</v>
      </c>
      <c r="S3422" s="15">
        <f t="shared" si="217"/>
        <v>42405.090300925927</v>
      </c>
      <c r="T3422" s="15">
        <f t="shared" si="218"/>
        <v>42414</v>
      </c>
      <c r="U3422">
        <f>YEAR(Tabla2[[#This Row],[Date created conversion]])</f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19">IFERROR(ROUND(E3423/D3423*100,0),0)</f>
        <v>101</v>
      </c>
      <c r="P3423" s="9">
        <f t="shared" si="216"/>
        <v>103.21</v>
      </c>
      <c r="Q3423" s="11" t="s">
        <v>8315</v>
      </c>
      <c r="R3423" t="s">
        <v>8316</v>
      </c>
      <c r="S3423" s="15">
        <f t="shared" si="217"/>
        <v>42037.791238425925</v>
      </c>
      <c r="T3423" s="15">
        <f t="shared" si="218"/>
        <v>42067.791238425925</v>
      </c>
      <c r="U3423">
        <f>YEAR(Tabla2[[#This Row],[Date created conversion]])</f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9"/>
        <v>109</v>
      </c>
      <c r="P3424" s="9">
        <f t="shared" si="216"/>
        <v>71.150000000000006</v>
      </c>
      <c r="Q3424" s="11" t="s">
        <v>8315</v>
      </c>
      <c r="R3424" t="s">
        <v>8316</v>
      </c>
      <c r="S3424" s="15">
        <f t="shared" si="217"/>
        <v>42323.562222222223</v>
      </c>
      <c r="T3424" s="15">
        <f t="shared" si="218"/>
        <v>42352</v>
      </c>
      <c r="U3424">
        <f>YEAR(Tabla2[[#This Row],[Date created conversion]])</f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9"/>
        <v>140</v>
      </c>
      <c r="P3425" s="9">
        <f t="shared" si="216"/>
        <v>35</v>
      </c>
      <c r="Q3425" s="11" t="s">
        <v>8315</v>
      </c>
      <c r="R3425" t="s">
        <v>8316</v>
      </c>
      <c r="S3425" s="15">
        <f t="shared" si="217"/>
        <v>42088.911354166667</v>
      </c>
      <c r="T3425" s="15">
        <f t="shared" si="218"/>
        <v>42118.911354166667</v>
      </c>
      <c r="U3425">
        <f>YEAR(Tabla2[[#This Row],[Date created conversion]])</f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9"/>
        <v>104</v>
      </c>
      <c r="P3426" s="9">
        <f t="shared" si="216"/>
        <v>81.78</v>
      </c>
      <c r="Q3426" s="11" t="s">
        <v>8315</v>
      </c>
      <c r="R3426" t="s">
        <v>8316</v>
      </c>
      <c r="S3426" s="15">
        <f t="shared" si="217"/>
        <v>42018.676898148144</v>
      </c>
      <c r="T3426" s="15">
        <f t="shared" si="218"/>
        <v>42040.290972222225</v>
      </c>
      <c r="U3426">
        <f>YEAR(Tabla2[[#This Row],[Date created conversion]])</f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9"/>
        <v>103</v>
      </c>
      <c r="P3427" s="9">
        <f t="shared" si="216"/>
        <v>297.02999999999997</v>
      </c>
      <c r="Q3427" s="11" t="s">
        <v>8315</v>
      </c>
      <c r="R3427" t="s">
        <v>8316</v>
      </c>
      <c r="S3427" s="15">
        <f t="shared" si="217"/>
        <v>41884.617314814815</v>
      </c>
      <c r="T3427" s="15">
        <f t="shared" si="218"/>
        <v>41916.617314814815</v>
      </c>
      <c r="U3427">
        <f>YEAR(Tabla2[[#This Row],[Date created conversion]])</f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9"/>
        <v>108</v>
      </c>
      <c r="P3428" s="9">
        <f t="shared" si="216"/>
        <v>46.61</v>
      </c>
      <c r="Q3428" s="11" t="s">
        <v>8315</v>
      </c>
      <c r="R3428" t="s">
        <v>8316</v>
      </c>
      <c r="S3428" s="15">
        <f t="shared" si="217"/>
        <v>41884.056747685187</v>
      </c>
      <c r="T3428" s="15">
        <f t="shared" si="218"/>
        <v>41903.083333333336</v>
      </c>
      <c r="U3428">
        <f>YEAR(Tabla2[[#This Row],[Date created conversion]])</f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9"/>
        <v>100</v>
      </c>
      <c r="P3429" s="9">
        <f t="shared" si="216"/>
        <v>51.72</v>
      </c>
      <c r="Q3429" s="11" t="s">
        <v>8315</v>
      </c>
      <c r="R3429" t="s">
        <v>8316</v>
      </c>
      <c r="S3429" s="15">
        <f t="shared" si="217"/>
        <v>41792.645277777774</v>
      </c>
      <c r="T3429" s="15">
        <f t="shared" si="218"/>
        <v>41822.645277777774</v>
      </c>
      <c r="U3429">
        <f>YEAR(Tabla2[[#This Row],[Date created conversion]])</f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9"/>
        <v>103</v>
      </c>
      <c r="P3430" s="9">
        <f t="shared" si="216"/>
        <v>40.29</v>
      </c>
      <c r="Q3430" s="11" t="s">
        <v>8315</v>
      </c>
      <c r="R3430" t="s">
        <v>8316</v>
      </c>
      <c r="S3430" s="15">
        <f t="shared" si="217"/>
        <v>42038.720451388886</v>
      </c>
      <c r="T3430" s="15">
        <f t="shared" si="218"/>
        <v>42063.708333333328</v>
      </c>
      <c r="U3430">
        <f>YEAR(Tabla2[[#This Row],[Date created conversion]])</f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9"/>
        <v>130</v>
      </c>
      <c r="P3431" s="9">
        <f t="shared" si="216"/>
        <v>16.25</v>
      </c>
      <c r="Q3431" s="11" t="s">
        <v>8315</v>
      </c>
      <c r="R3431" t="s">
        <v>8316</v>
      </c>
      <c r="S3431" s="15">
        <f t="shared" si="217"/>
        <v>42662.021539351852</v>
      </c>
      <c r="T3431" s="15">
        <f t="shared" si="218"/>
        <v>42676.021539351852</v>
      </c>
      <c r="U3431">
        <f>YEAR(Tabla2[[#This Row],[Date created conversion]])</f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9"/>
        <v>109</v>
      </c>
      <c r="P3432" s="9">
        <f t="shared" si="216"/>
        <v>30.15</v>
      </c>
      <c r="Q3432" s="11" t="s">
        <v>8315</v>
      </c>
      <c r="R3432" t="s">
        <v>8316</v>
      </c>
      <c r="S3432" s="15">
        <f t="shared" si="217"/>
        <v>41820.945613425924</v>
      </c>
      <c r="T3432" s="15">
        <f t="shared" si="218"/>
        <v>41850.945613425924</v>
      </c>
      <c r="U3432">
        <f>YEAR(Tabla2[[#This Row],[Date created conversion]])</f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9"/>
        <v>100</v>
      </c>
      <c r="P3433" s="9">
        <f t="shared" si="216"/>
        <v>95.24</v>
      </c>
      <c r="Q3433" s="11" t="s">
        <v>8315</v>
      </c>
      <c r="R3433" t="s">
        <v>8316</v>
      </c>
      <c r="S3433" s="15">
        <f t="shared" si="217"/>
        <v>41839.730937500004</v>
      </c>
      <c r="T3433" s="15">
        <f t="shared" si="218"/>
        <v>41869.730937500004</v>
      </c>
      <c r="U3433">
        <f>YEAR(Tabla2[[#This Row],[Date created conversion]])</f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9"/>
        <v>110</v>
      </c>
      <c r="P3434" s="9">
        <f t="shared" si="216"/>
        <v>52.21</v>
      </c>
      <c r="Q3434" s="11" t="s">
        <v>8315</v>
      </c>
      <c r="R3434" t="s">
        <v>8316</v>
      </c>
      <c r="S3434" s="15">
        <f t="shared" si="217"/>
        <v>42380.581180555557</v>
      </c>
      <c r="T3434" s="15">
        <f t="shared" si="218"/>
        <v>42405.916666666672</v>
      </c>
      <c r="U3434">
        <f>YEAR(Tabla2[[#This Row],[Date created conversion]])</f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9"/>
        <v>100</v>
      </c>
      <c r="P3435" s="9">
        <f t="shared" si="216"/>
        <v>134.15</v>
      </c>
      <c r="Q3435" s="11" t="s">
        <v>8315</v>
      </c>
      <c r="R3435" t="s">
        <v>8316</v>
      </c>
      <c r="S3435" s="15">
        <f t="shared" si="217"/>
        <v>41776.063136574077</v>
      </c>
      <c r="T3435" s="15">
        <f t="shared" si="218"/>
        <v>41807.125</v>
      </c>
      <c r="U3435">
        <f>YEAR(Tabla2[[#This Row],[Date created conversion]])</f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9"/>
        <v>106</v>
      </c>
      <c r="P3436" s="9">
        <f t="shared" si="216"/>
        <v>62.83</v>
      </c>
      <c r="Q3436" s="11" t="s">
        <v>8315</v>
      </c>
      <c r="R3436" t="s">
        <v>8316</v>
      </c>
      <c r="S3436" s="15">
        <f t="shared" si="217"/>
        <v>41800.380428240744</v>
      </c>
      <c r="T3436" s="15">
        <f t="shared" si="218"/>
        <v>41830.380428240744</v>
      </c>
      <c r="U3436">
        <f>YEAR(Tabla2[[#This Row],[Date created conversion]])</f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9"/>
        <v>112</v>
      </c>
      <c r="P3437" s="9">
        <f t="shared" si="216"/>
        <v>58.95</v>
      </c>
      <c r="Q3437" s="11" t="s">
        <v>8315</v>
      </c>
      <c r="R3437" t="s">
        <v>8316</v>
      </c>
      <c r="S3437" s="15">
        <f t="shared" si="217"/>
        <v>42572.61681712963</v>
      </c>
      <c r="T3437" s="15">
        <f t="shared" si="218"/>
        <v>42589.125</v>
      </c>
      <c r="U3437">
        <f>YEAR(Tabla2[[#This Row],[Date created conversion]])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9"/>
        <v>106</v>
      </c>
      <c r="P3438" s="9">
        <f t="shared" si="216"/>
        <v>143.11000000000001</v>
      </c>
      <c r="Q3438" s="11" t="s">
        <v>8315</v>
      </c>
      <c r="R3438" t="s">
        <v>8316</v>
      </c>
      <c r="S3438" s="15">
        <f t="shared" si="217"/>
        <v>41851.541585648149</v>
      </c>
      <c r="T3438" s="15">
        <f t="shared" si="218"/>
        <v>41872.686111111114</v>
      </c>
      <c r="U3438">
        <f>YEAR(Tabla2[[#This Row],[Date created conversion]])</f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9"/>
        <v>101</v>
      </c>
      <c r="P3439" s="9">
        <f t="shared" si="216"/>
        <v>84.17</v>
      </c>
      <c r="Q3439" s="11" t="s">
        <v>8315</v>
      </c>
      <c r="R3439" t="s">
        <v>8316</v>
      </c>
      <c r="S3439" s="15">
        <f t="shared" si="217"/>
        <v>42205.710879629631</v>
      </c>
      <c r="T3439" s="15">
        <f t="shared" si="218"/>
        <v>42235.710879629631</v>
      </c>
      <c r="U3439">
        <f>YEAR(Tabla2[[#This Row],[Date created conversion]])</f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9"/>
        <v>104</v>
      </c>
      <c r="P3440" s="9">
        <f t="shared" si="216"/>
        <v>186.07</v>
      </c>
      <c r="Q3440" s="11" t="s">
        <v>8315</v>
      </c>
      <c r="R3440" t="s">
        <v>8316</v>
      </c>
      <c r="S3440" s="15">
        <f t="shared" si="217"/>
        <v>42100.927858796291</v>
      </c>
      <c r="T3440" s="15">
        <f t="shared" si="218"/>
        <v>42126.875</v>
      </c>
      <c r="U3440">
        <f>YEAR(Tabla2[[#This Row],[Date created conversion]])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9"/>
        <v>135</v>
      </c>
      <c r="P3441" s="9">
        <f t="shared" si="216"/>
        <v>89.79</v>
      </c>
      <c r="Q3441" s="11" t="s">
        <v>8315</v>
      </c>
      <c r="R3441" t="s">
        <v>8316</v>
      </c>
      <c r="S3441" s="15">
        <f t="shared" si="217"/>
        <v>42374.911226851851</v>
      </c>
      <c r="T3441" s="15">
        <f t="shared" si="218"/>
        <v>42388.207638888889</v>
      </c>
      <c r="U3441">
        <f>YEAR(Tabla2[[#This Row],[Date created conversion]])</f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9"/>
        <v>105</v>
      </c>
      <c r="P3442" s="9">
        <f t="shared" si="216"/>
        <v>64.16</v>
      </c>
      <c r="Q3442" s="11" t="s">
        <v>8315</v>
      </c>
      <c r="R3442" t="s">
        <v>8316</v>
      </c>
      <c r="S3442" s="15">
        <f t="shared" si="217"/>
        <v>41809.12300925926</v>
      </c>
      <c r="T3442" s="15">
        <f t="shared" si="218"/>
        <v>41831.677083333336</v>
      </c>
      <c r="U3442">
        <f>YEAR(Tabla2[[#This Row],[Date created conversion]])</f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9"/>
        <v>103</v>
      </c>
      <c r="P3443" s="9">
        <f t="shared" si="216"/>
        <v>59.65</v>
      </c>
      <c r="Q3443" s="11" t="s">
        <v>8315</v>
      </c>
      <c r="R3443" t="s">
        <v>8316</v>
      </c>
      <c r="S3443" s="15">
        <f t="shared" si="217"/>
        <v>42294.429641203707</v>
      </c>
      <c r="T3443" s="15">
        <f t="shared" si="218"/>
        <v>42321.845138888893</v>
      </c>
      <c r="U3443">
        <f>YEAR(Tabla2[[#This Row],[Date created conversion]])</f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9"/>
        <v>100</v>
      </c>
      <c r="P3444" s="9">
        <f t="shared" si="216"/>
        <v>31.25</v>
      </c>
      <c r="Q3444" s="11" t="s">
        <v>8315</v>
      </c>
      <c r="R3444" t="s">
        <v>8316</v>
      </c>
      <c r="S3444" s="15">
        <f t="shared" si="217"/>
        <v>42124.841111111105</v>
      </c>
      <c r="T3444" s="15">
        <f t="shared" si="218"/>
        <v>42154.841111111105</v>
      </c>
      <c r="U3444">
        <f>YEAR(Tabla2[[#This Row],[Date created conversion]])</f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9"/>
        <v>186</v>
      </c>
      <c r="P3445" s="9">
        <f t="shared" si="216"/>
        <v>41.22</v>
      </c>
      <c r="Q3445" s="11" t="s">
        <v>8315</v>
      </c>
      <c r="R3445" t="s">
        <v>8316</v>
      </c>
      <c r="S3445" s="15">
        <f t="shared" si="217"/>
        <v>41861.524837962963</v>
      </c>
      <c r="T3445" s="15">
        <f t="shared" si="218"/>
        <v>41891.524837962963</v>
      </c>
      <c r="U3445">
        <f>YEAR(Tabla2[[#This Row],[Date created conversion]])</f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9"/>
        <v>289</v>
      </c>
      <c r="P3446" s="9">
        <f t="shared" si="216"/>
        <v>43.35</v>
      </c>
      <c r="Q3446" s="11" t="s">
        <v>8315</v>
      </c>
      <c r="R3446" t="s">
        <v>8316</v>
      </c>
      <c r="S3446" s="15">
        <f t="shared" si="217"/>
        <v>42521.291504629626</v>
      </c>
      <c r="T3446" s="15">
        <f t="shared" si="218"/>
        <v>42529.582638888889</v>
      </c>
      <c r="U3446">
        <f>YEAR(Tabla2[[#This Row],[Date created conversion]])</f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9"/>
        <v>100</v>
      </c>
      <c r="P3447" s="9">
        <f t="shared" si="216"/>
        <v>64.52</v>
      </c>
      <c r="Q3447" s="11" t="s">
        <v>8315</v>
      </c>
      <c r="R3447" t="s">
        <v>8316</v>
      </c>
      <c r="S3447" s="15">
        <f t="shared" si="217"/>
        <v>42272.530509259261</v>
      </c>
      <c r="T3447" s="15">
        <f t="shared" si="218"/>
        <v>42300.530509259261</v>
      </c>
      <c r="U3447">
        <f>YEAR(Tabla2[[#This Row],[Date created conversion]])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9"/>
        <v>108</v>
      </c>
      <c r="P3448" s="9">
        <f t="shared" si="216"/>
        <v>43.28</v>
      </c>
      <c r="Q3448" s="11" t="s">
        <v>8315</v>
      </c>
      <c r="R3448" t="s">
        <v>8316</v>
      </c>
      <c r="S3448" s="15">
        <f t="shared" si="217"/>
        <v>42016.832465277781</v>
      </c>
      <c r="T3448" s="15">
        <f t="shared" si="218"/>
        <v>42040.513888888891</v>
      </c>
      <c r="U3448">
        <f>YEAR(Tabla2[[#This Row],[Date created conversion]])</f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9"/>
        <v>108</v>
      </c>
      <c r="P3449" s="9">
        <f t="shared" si="216"/>
        <v>77</v>
      </c>
      <c r="Q3449" s="11" t="s">
        <v>8315</v>
      </c>
      <c r="R3449" t="s">
        <v>8316</v>
      </c>
      <c r="S3449" s="15">
        <f t="shared" si="217"/>
        <v>42402.889027777783</v>
      </c>
      <c r="T3449" s="15">
        <f t="shared" si="218"/>
        <v>42447.847361111111</v>
      </c>
      <c r="U3449">
        <f>YEAR(Tabla2[[#This Row],[Date created conversion]])</f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9"/>
        <v>110</v>
      </c>
      <c r="P3450" s="9">
        <f t="shared" si="216"/>
        <v>51.22</v>
      </c>
      <c r="Q3450" s="11" t="s">
        <v>8315</v>
      </c>
      <c r="R3450" t="s">
        <v>8316</v>
      </c>
      <c r="S3450" s="15">
        <f t="shared" si="217"/>
        <v>41960.119085648148</v>
      </c>
      <c r="T3450" s="15">
        <f t="shared" si="218"/>
        <v>41990.119085648148</v>
      </c>
      <c r="U3450">
        <f>YEAR(Tabla2[[#This Row],[Date created conversion]])</f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9"/>
        <v>171</v>
      </c>
      <c r="P3451" s="9">
        <f t="shared" si="216"/>
        <v>68.25</v>
      </c>
      <c r="Q3451" s="11" t="s">
        <v>8315</v>
      </c>
      <c r="R3451" t="s">
        <v>8316</v>
      </c>
      <c r="S3451" s="15">
        <f t="shared" si="217"/>
        <v>42532.052523148144</v>
      </c>
      <c r="T3451" s="15">
        <f t="shared" si="218"/>
        <v>42560.166666666672</v>
      </c>
      <c r="U3451">
        <f>YEAR(Tabla2[[#This Row],[Date created conversion]])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9"/>
        <v>152</v>
      </c>
      <c r="P3452" s="9">
        <f t="shared" si="216"/>
        <v>19.489999999999998</v>
      </c>
      <c r="Q3452" s="11" t="s">
        <v>8315</v>
      </c>
      <c r="R3452" t="s">
        <v>8316</v>
      </c>
      <c r="S3452" s="15">
        <f t="shared" si="217"/>
        <v>42036.704525462963</v>
      </c>
      <c r="T3452" s="15">
        <f t="shared" si="218"/>
        <v>42096.662858796291</v>
      </c>
      <c r="U3452">
        <f>YEAR(Tabla2[[#This Row],[Date created conversion]])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9"/>
        <v>101</v>
      </c>
      <c r="P3453" s="9">
        <f t="shared" si="216"/>
        <v>41.13</v>
      </c>
      <c r="Q3453" s="11" t="s">
        <v>8315</v>
      </c>
      <c r="R3453" t="s">
        <v>8316</v>
      </c>
      <c r="S3453" s="15">
        <f t="shared" si="217"/>
        <v>42088.723692129628</v>
      </c>
      <c r="T3453" s="15">
        <f t="shared" si="218"/>
        <v>42115.723692129628</v>
      </c>
      <c r="U3453">
        <f>YEAR(Tabla2[[#This Row],[Date created conversion]])</f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9"/>
        <v>153</v>
      </c>
      <c r="P3454" s="9">
        <f t="shared" si="216"/>
        <v>41.41</v>
      </c>
      <c r="Q3454" s="11" t="s">
        <v>8315</v>
      </c>
      <c r="R3454" t="s">
        <v>8316</v>
      </c>
      <c r="S3454" s="15">
        <f t="shared" si="217"/>
        <v>41820.639189814814</v>
      </c>
      <c r="T3454" s="15">
        <f t="shared" si="218"/>
        <v>41843.165972222225</v>
      </c>
      <c r="U3454">
        <f>YEAR(Tabla2[[#This Row],[Date created conversion]])</f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9"/>
        <v>128</v>
      </c>
      <c r="P3455" s="9">
        <f t="shared" si="216"/>
        <v>27.5</v>
      </c>
      <c r="Q3455" s="11" t="s">
        <v>8315</v>
      </c>
      <c r="R3455" t="s">
        <v>8316</v>
      </c>
      <c r="S3455" s="15">
        <f t="shared" si="217"/>
        <v>42535.97865740741</v>
      </c>
      <c r="T3455" s="15">
        <f t="shared" si="218"/>
        <v>42595.97865740741</v>
      </c>
      <c r="U3455">
        <f>YEAR(Tabla2[[#This Row],[Date created conversion]])</f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9"/>
        <v>101</v>
      </c>
      <c r="P3456" s="9">
        <f t="shared" si="216"/>
        <v>33.57</v>
      </c>
      <c r="Q3456" s="11" t="s">
        <v>8315</v>
      </c>
      <c r="R3456" t="s">
        <v>8316</v>
      </c>
      <c r="S3456" s="15">
        <f t="shared" si="217"/>
        <v>41821.698599537034</v>
      </c>
      <c r="T3456" s="15">
        <f t="shared" si="218"/>
        <v>41851.698599537034</v>
      </c>
      <c r="U3456">
        <f>YEAR(Tabla2[[#This Row],[Date created conversion]])</f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9"/>
        <v>101</v>
      </c>
      <c r="P3457" s="9">
        <f t="shared" si="216"/>
        <v>145.87</v>
      </c>
      <c r="Q3457" s="11" t="s">
        <v>8315</v>
      </c>
      <c r="R3457" t="s">
        <v>8316</v>
      </c>
      <c r="S3457" s="15">
        <f t="shared" si="217"/>
        <v>42626.7503125</v>
      </c>
      <c r="T3457" s="15">
        <f t="shared" si="218"/>
        <v>42656.7503125</v>
      </c>
      <c r="U3457">
        <f>YEAR(Tabla2[[#This Row],[Date created conversion]])</f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9"/>
        <v>191</v>
      </c>
      <c r="P3458" s="9">
        <f t="shared" si="216"/>
        <v>358.69</v>
      </c>
      <c r="Q3458" s="11" t="s">
        <v>8315</v>
      </c>
      <c r="R3458" t="s">
        <v>8316</v>
      </c>
      <c r="S3458" s="15">
        <f t="shared" si="217"/>
        <v>41821.205636574072</v>
      </c>
      <c r="T3458" s="15">
        <f t="shared" si="218"/>
        <v>41852.290972222225</v>
      </c>
      <c r="U3458">
        <f>YEAR(Tabla2[[#This Row],[Date created conversion]])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140</v>
      </c>
      <c r="P3459" s="9">
        <f t="shared" ref="P3459:P3522" si="220">IFERROR(ROUND(E3459/L3459,2),0)</f>
        <v>50.98</v>
      </c>
      <c r="Q3459" s="11" t="s">
        <v>8315</v>
      </c>
      <c r="R3459" t="s">
        <v>8316</v>
      </c>
      <c r="S3459" s="15">
        <f t="shared" ref="S3459:S3522" si="221">(((J3459/60)/60)/24)+DATE(1970,1,1)</f>
        <v>42016.706678240742</v>
      </c>
      <c r="T3459" s="15">
        <f t="shared" ref="T3459:T3522" si="222">(((I3459/60)/60)/24)+DATE(1970,1,1)</f>
        <v>42047.249305555553</v>
      </c>
      <c r="U3459">
        <f>YEAR(Tabla2[[#This Row],[Date created conversion]])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 s="9">
        <f t="shared" si="220"/>
        <v>45.04</v>
      </c>
      <c r="Q3460" s="11" t="s">
        <v>8315</v>
      </c>
      <c r="R3460" t="s">
        <v>8316</v>
      </c>
      <c r="S3460" s="15">
        <f t="shared" si="221"/>
        <v>42011.202581018515</v>
      </c>
      <c r="T3460" s="15">
        <f t="shared" si="222"/>
        <v>42038.185416666667</v>
      </c>
      <c r="U3460">
        <f>YEAR(Tabla2[[#This Row],[Date created conversion]])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 s="9">
        <f t="shared" si="220"/>
        <v>17.53</v>
      </c>
      <c r="Q3461" s="11" t="s">
        <v>8315</v>
      </c>
      <c r="R3461" t="s">
        <v>8316</v>
      </c>
      <c r="S3461" s="15">
        <f t="shared" si="221"/>
        <v>42480.479861111111</v>
      </c>
      <c r="T3461" s="15">
        <f t="shared" si="222"/>
        <v>42510.479861111111</v>
      </c>
      <c r="U3461">
        <f>YEAR(Tabla2[[#This Row],[Date created conversion]])</f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 s="9">
        <f t="shared" si="220"/>
        <v>50</v>
      </c>
      <c r="Q3462" s="11" t="s">
        <v>8315</v>
      </c>
      <c r="R3462" t="s">
        <v>8316</v>
      </c>
      <c r="S3462" s="15">
        <f t="shared" si="221"/>
        <v>41852.527222222219</v>
      </c>
      <c r="T3462" s="15">
        <f t="shared" si="222"/>
        <v>41866.527222222219</v>
      </c>
      <c r="U3462">
        <f>YEAR(Tabla2[[#This Row],[Date created conversion]])</f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 s="9">
        <f t="shared" si="220"/>
        <v>57.92</v>
      </c>
      <c r="Q3463" s="11" t="s">
        <v>8315</v>
      </c>
      <c r="R3463" t="s">
        <v>8316</v>
      </c>
      <c r="S3463" s="15">
        <f t="shared" si="221"/>
        <v>42643.632858796293</v>
      </c>
      <c r="T3463" s="15">
        <f t="shared" si="222"/>
        <v>42672.125</v>
      </c>
      <c r="U3463">
        <f>YEAR(Tabla2[[#This Row],[Date created conversion]])</f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 s="9">
        <f t="shared" si="220"/>
        <v>29.71</v>
      </c>
      <c r="Q3464" s="11" t="s">
        <v>8315</v>
      </c>
      <c r="R3464" t="s">
        <v>8316</v>
      </c>
      <c r="S3464" s="15">
        <f t="shared" si="221"/>
        <v>42179.898472222223</v>
      </c>
      <c r="T3464" s="15">
        <f t="shared" si="222"/>
        <v>42195.75</v>
      </c>
      <c r="U3464">
        <f>YEAR(Tabla2[[#This Row],[Date created conversion]])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 s="9">
        <f t="shared" si="220"/>
        <v>90.68</v>
      </c>
      <c r="Q3465" s="11" t="s">
        <v>8315</v>
      </c>
      <c r="R3465" t="s">
        <v>8316</v>
      </c>
      <c r="S3465" s="15">
        <f t="shared" si="221"/>
        <v>42612.918807870374</v>
      </c>
      <c r="T3465" s="15">
        <f t="shared" si="222"/>
        <v>42654.165972222225</v>
      </c>
      <c r="U3465">
        <f>YEAR(Tabla2[[#This Row],[Date created conversion]])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 s="9">
        <f t="shared" si="220"/>
        <v>55.01</v>
      </c>
      <c r="Q3466" s="11" t="s">
        <v>8315</v>
      </c>
      <c r="R3466" t="s">
        <v>8316</v>
      </c>
      <c r="S3466" s="15">
        <f t="shared" si="221"/>
        <v>42575.130057870367</v>
      </c>
      <c r="T3466" s="15">
        <f t="shared" si="222"/>
        <v>42605.130057870367</v>
      </c>
      <c r="U3466">
        <f>YEAR(Tabla2[[#This Row],[Date created conversion]])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 s="9">
        <f t="shared" si="220"/>
        <v>57.22</v>
      </c>
      <c r="Q3467" s="11" t="s">
        <v>8315</v>
      </c>
      <c r="R3467" t="s">
        <v>8316</v>
      </c>
      <c r="S3467" s="15">
        <f t="shared" si="221"/>
        <v>42200.625833333332</v>
      </c>
      <c r="T3467" s="15">
        <f t="shared" si="222"/>
        <v>42225.666666666672</v>
      </c>
      <c r="U3467">
        <f>YEAR(Tabla2[[#This Row],[Date created conversion]])</f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 s="9">
        <f t="shared" si="220"/>
        <v>72.95</v>
      </c>
      <c r="Q3468" s="11" t="s">
        <v>8315</v>
      </c>
      <c r="R3468" t="s">
        <v>8316</v>
      </c>
      <c r="S3468" s="15">
        <f t="shared" si="221"/>
        <v>42420.019097222219</v>
      </c>
      <c r="T3468" s="15">
        <f t="shared" si="222"/>
        <v>42479.977430555555</v>
      </c>
      <c r="U3468">
        <f>YEAR(Tabla2[[#This Row],[Date created conversion]])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 s="9">
        <f t="shared" si="220"/>
        <v>64.47</v>
      </c>
      <c r="Q3469" s="11" t="s">
        <v>8315</v>
      </c>
      <c r="R3469" t="s">
        <v>8316</v>
      </c>
      <c r="S3469" s="15">
        <f t="shared" si="221"/>
        <v>42053.671666666662</v>
      </c>
      <c r="T3469" s="15">
        <f t="shared" si="222"/>
        <v>42083.630000000005</v>
      </c>
      <c r="U3469">
        <f>YEAR(Tabla2[[#This Row],[Date created conversion]])</f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 s="9">
        <f t="shared" si="220"/>
        <v>716.35</v>
      </c>
      <c r="Q3470" s="11" t="s">
        <v>8315</v>
      </c>
      <c r="R3470" t="s">
        <v>8316</v>
      </c>
      <c r="S3470" s="15">
        <f t="shared" si="221"/>
        <v>42605.765381944439</v>
      </c>
      <c r="T3470" s="15">
        <f t="shared" si="222"/>
        <v>42634.125</v>
      </c>
      <c r="U3470">
        <f>YEAR(Tabla2[[#This Row],[Date created conversion]])</f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 s="9">
        <f t="shared" si="220"/>
        <v>50.4</v>
      </c>
      <c r="Q3471" s="11" t="s">
        <v>8315</v>
      </c>
      <c r="R3471" t="s">
        <v>8316</v>
      </c>
      <c r="S3471" s="15">
        <f t="shared" si="221"/>
        <v>42458.641724537039</v>
      </c>
      <c r="T3471" s="15">
        <f t="shared" si="222"/>
        <v>42488.641724537039</v>
      </c>
      <c r="U3471">
        <f>YEAR(Tabla2[[#This Row],[Date created conversion]])</f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 s="9">
        <f t="shared" si="220"/>
        <v>41.67</v>
      </c>
      <c r="Q3472" s="11" t="s">
        <v>8315</v>
      </c>
      <c r="R3472" t="s">
        <v>8316</v>
      </c>
      <c r="S3472" s="15">
        <f t="shared" si="221"/>
        <v>42529.022013888884</v>
      </c>
      <c r="T3472" s="15">
        <f t="shared" si="222"/>
        <v>42566.901388888888</v>
      </c>
      <c r="U3472">
        <f>YEAR(Tabla2[[#This Row],[Date created conversion]])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 s="9">
        <f t="shared" si="220"/>
        <v>35.770000000000003</v>
      </c>
      <c r="Q3473" s="11" t="s">
        <v>8315</v>
      </c>
      <c r="R3473" t="s">
        <v>8316</v>
      </c>
      <c r="S3473" s="15">
        <f t="shared" si="221"/>
        <v>41841.820486111108</v>
      </c>
      <c r="T3473" s="15">
        <f t="shared" si="222"/>
        <v>41882.833333333336</v>
      </c>
      <c r="U3473">
        <f>YEAR(Tabla2[[#This Row],[Date created conversion]])</f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 s="9">
        <f t="shared" si="220"/>
        <v>88.74</v>
      </c>
      <c r="Q3474" s="11" t="s">
        <v>8315</v>
      </c>
      <c r="R3474" t="s">
        <v>8316</v>
      </c>
      <c r="S3474" s="15">
        <f t="shared" si="221"/>
        <v>41928.170497685183</v>
      </c>
      <c r="T3474" s="15">
        <f t="shared" si="222"/>
        <v>41949.249305555553</v>
      </c>
      <c r="U3474">
        <f>YEAR(Tabla2[[#This Row],[Date created conversion]])</f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 s="9">
        <f t="shared" si="220"/>
        <v>148.47999999999999</v>
      </c>
      <c r="Q3475" s="11" t="s">
        <v>8315</v>
      </c>
      <c r="R3475" t="s">
        <v>8316</v>
      </c>
      <c r="S3475" s="15">
        <f t="shared" si="221"/>
        <v>42062.834444444445</v>
      </c>
      <c r="T3475" s="15">
        <f t="shared" si="222"/>
        <v>42083.852083333331</v>
      </c>
      <c r="U3475">
        <f>YEAR(Tabla2[[#This Row],[Date created conversion]])</f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 s="9">
        <f t="shared" si="220"/>
        <v>51.79</v>
      </c>
      <c r="Q3476" s="11" t="s">
        <v>8315</v>
      </c>
      <c r="R3476" t="s">
        <v>8316</v>
      </c>
      <c r="S3476" s="15">
        <f t="shared" si="221"/>
        <v>42541.501516203702</v>
      </c>
      <c r="T3476" s="15">
        <f t="shared" si="222"/>
        <v>42571.501516203702</v>
      </c>
      <c r="U3476">
        <f>YEAR(Tabla2[[#This Row],[Date created conversion]])</f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 s="9">
        <f t="shared" si="220"/>
        <v>20</v>
      </c>
      <c r="Q3477" s="11" t="s">
        <v>8315</v>
      </c>
      <c r="R3477" t="s">
        <v>8316</v>
      </c>
      <c r="S3477" s="15">
        <f t="shared" si="221"/>
        <v>41918.880833333329</v>
      </c>
      <c r="T3477" s="15">
        <f t="shared" si="222"/>
        <v>41946</v>
      </c>
      <c r="U3477">
        <f>YEAR(Tabla2[[#This Row],[Date created conversion]])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 s="9">
        <f t="shared" si="220"/>
        <v>52</v>
      </c>
      <c r="Q3478" s="11" t="s">
        <v>8315</v>
      </c>
      <c r="R3478" t="s">
        <v>8316</v>
      </c>
      <c r="S3478" s="15">
        <f t="shared" si="221"/>
        <v>41921.279976851853</v>
      </c>
      <c r="T3478" s="15">
        <f t="shared" si="222"/>
        <v>41939.125</v>
      </c>
      <c r="U3478">
        <f>YEAR(Tabla2[[#This Row],[Date created conversion]])</f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 s="9">
        <f t="shared" si="220"/>
        <v>53.23</v>
      </c>
      <c r="Q3479" s="11" t="s">
        <v>8315</v>
      </c>
      <c r="R3479" t="s">
        <v>8316</v>
      </c>
      <c r="S3479" s="15">
        <f t="shared" si="221"/>
        <v>42128.736608796295</v>
      </c>
      <c r="T3479" s="15">
        <f t="shared" si="222"/>
        <v>42141.125</v>
      </c>
      <c r="U3479">
        <f>YEAR(Tabla2[[#This Row],[Date created conversion]])</f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 s="9">
        <f t="shared" si="220"/>
        <v>39.6</v>
      </c>
      <c r="Q3480" s="11" t="s">
        <v>8315</v>
      </c>
      <c r="R3480" t="s">
        <v>8316</v>
      </c>
      <c r="S3480" s="15">
        <f t="shared" si="221"/>
        <v>42053.916921296302</v>
      </c>
      <c r="T3480" s="15">
        <f t="shared" si="222"/>
        <v>42079.875</v>
      </c>
      <c r="U3480">
        <f>YEAR(Tabla2[[#This Row],[Date created conversion]])</f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 s="9">
        <f t="shared" si="220"/>
        <v>34.25</v>
      </c>
      <c r="Q3481" s="11" t="s">
        <v>8315</v>
      </c>
      <c r="R3481" t="s">
        <v>8316</v>
      </c>
      <c r="S3481" s="15">
        <f t="shared" si="221"/>
        <v>41781.855092592588</v>
      </c>
      <c r="T3481" s="15">
        <f t="shared" si="222"/>
        <v>41811.855092592588</v>
      </c>
      <c r="U3481">
        <f>YEAR(Tabla2[[#This Row],[Date created conversion]])</f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 s="9">
        <f t="shared" si="220"/>
        <v>164.62</v>
      </c>
      <c r="Q3482" s="11" t="s">
        <v>8315</v>
      </c>
      <c r="R3482" t="s">
        <v>8316</v>
      </c>
      <c r="S3482" s="15">
        <f t="shared" si="221"/>
        <v>42171.317442129628</v>
      </c>
      <c r="T3482" s="15">
        <f t="shared" si="222"/>
        <v>42195.875</v>
      </c>
      <c r="U3482">
        <f>YEAR(Tabla2[[#This Row],[Date created conversion]])</f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 s="9">
        <f t="shared" si="220"/>
        <v>125.05</v>
      </c>
      <c r="Q3483" s="11" t="s">
        <v>8315</v>
      </c>
      <c r="R3483" t="s">
        <v>8316</v>
      </c>
      <c r="S3483" s="15">
        <f t="shared" si="221"/>
        <v>41989.24754629629</v>
      </c>
      <c r="T3483" s="15">
        <f t="shared" si="222"/>
        <v>42006.24754629629</v>
      </c>
      <c r="U3483">
        <f>YEAR(Tabla2[[#This Row],[Date created conversion]])</f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 s="9">
        <f t="shared" si="220"/>
        <v>51.88</v>
      </c>
      <c r="Q3484" s="11" t="s">
        <v>8315</v>
      </c>
      <c r="R3484" t="s">
        <v>8316</v>
      </c>
      <c r="S3484" s="15">
        <f t="shared" si="221"/>
        <v>41796.771597222221</v>
      </c>
      <c r="T3484" s="15">
        <f t="shared" si="222"/>
        <v>41826.771597222221</v>
      </c>
      <c r="U3484">
        <f>YEAR(Tabla2[[#This Row],[Date created conversion]])</f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 s="9">
        <f t="shared" si="220"/>
        <v>40.29</v>
      </c>
      <c r="Q3485" s="11" t="s">
        <v>8315</v>
      </c>
      <c r="R3485" t="s">
        <v>8316</v>
      </c>
      <c r="S3485" s="15">
        <f t="shared" si="221"/>
        <v>41793.668761574074</v>
      </c>
      <c r="T3485" s="15">
        <f t="shared" si="222"/>
        <v>41823.668761574074</v>
      </c>
      <c r="U3485">
        <f>YEAR(Tabla2[[#This Row],[Date created conversion]])</f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 s="9">
        <f t="shared" si="220"/>
        <v>64.91</v>
      </c>
      <c r="Q3486" s="11" t="s">
        <v>8315</v>
      </c>
      <c r="R3486" t="s">
        <v>8316</v>
      </c>
      <c r="S3486" s="15">
        <f t="shared" si="221"/>
        <v>42506.760405092587</v>
      </c>
      <c r="T3486" s="15">
        <f t="shared" si="222"/>
        <v>42536.760405092587</v>
      </c>
      <c r="U3486">
        <f>YEAR(Tabla2[[#This Row],[Date created conversion]])</f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23">IFERROR(ROUND(E3487/D3487*100,0),0)</f>
        <v>101</v>
      </c>
      <c r="P3487" s="9">
        <f t="shared" si="220"/>
        <v>55.33</v>
      </c>
      <c r="Q3487" s="11" t="s">
        <v>8315</v>
      </c>
      <c r="R3487" t="s">
        <v>8316</v>
      </c>
      <c r="S3487" s="15">
        <f t="shared" si="221"/>
        <v>42372.693055555559</v>
      </c>
      <c r="T3487" s="15">
        <f t="shared" si="222"/>
        <v>42402.693055555559</v>
      </c>
      <c r="U3487">
        <f>YEAR(Tabla2[[#This Row],[Date created conversion]])</f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3"/>
        <v>155</v>
      </c>
      <c r="P3488" s="9">
        <f t="shared" si="220"/>
        <v>83.14</v>
      </c>
      <c r="Q3488" s="11" t="s">
        <v>8315</v>
      </c>
      <c r="R3488" t="s">
        <v>8316</v>
      </c>
      <c r="S3488" s="15">
        <f t="shared" si="221"/>
        <v>42126.87501157407</v>
      </c>
      <c r="T3488" s="15">
        <f t="shared" si="222"/>
        <v>42158.290972222225</v>
      </c>
      <c r="U3488">
        <f>YEAR(Tabla2[[#This Row],[Date created conversion]])</f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3"/>
        <v>128</v>
      </c>
      <c r="P3489" s="9">
        <f t="shared" si="220"/>
        <v>38.71</v>
      </c>
      <c r="Q3489" s="11" t="s">
        <v>8315</v>
      </c>
      <c r="R3489" t="s">
        <v>8316</v>
      </c>
      <c r="S3489" s="15">
        <f t="shared" si="221"/>
        <v>42149.940416666665</v>
      </c>
      <c r="T3489" s="15">
        <f t="shared" si="222"/>
        <v>42179.940416666665</v>
      </c>
      <c r="U3489">
        <f>YEAR(Tabla2[[#This Row],[Date created conversion]])</f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3"/>
        <v>121</v>
      </c>
      <c r="P3490" s="9">
        <f t="shared" si="220"/>
        <v>125.38</v>
      </c>
      <c r="Q3490" s="11" t="s">
        <v>8315</v>
      </c>
      <c r="R3490" t="s">
        <v>8316</v>
      </c>
      <c r="S3490" s="15">
        <f t="shared" si="221"/>
        <v>42087.768055555556</v>
      </c>
      <c r="T3490" s="15">
        <f t="shared" si="222"/>
        <v>42111.666666666672</v>
      </c>
      <c r="U3490">
        <f>YEAR(Tabla2[[#This Row],[Date created conversion]])</f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3"/>
        <v>113</v>
      </c>
      <c r="P3491" s="9">
        <f t="shared" si="220"/>
        <v>78.260000000000005</v>
      </c>
      <c r="Q3491" s="11" t="s">
        <v>8315</v>
      </c>
      <c r="R3491" t="s">
        <v>8316</v>
      </c>
      <c r="S3491" s="15">
        <f t="shared" si="221"/>
        <v>41753.635775462964</v>
      </c>
      <c r="T3491" s="15">
        <f t="shared" si="222"/>
        <v>41783.875</v>
      </c>
      <c r="U3491">
        <f>YEAR(Tabla2[[#This Row],[Date created conversion]])</f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3"/>
        <v>128</v>
      </c>
      <c r="P3492" s="9">
        <f t="shared" si="220"/>
        <v>47.22</v>
      </c>
      <c r="Q3492" s="11" t="s">
        <v>8315</v>
      </c>
      <c r="R3492" t="s">
        <v>8316</v>
      </c>
      <c r="S3492" s="15">
        <f t="shared" si="221"/>
        <v>42443.802361111113</v>
      </c>
      <c r="T3492" s="15">
        <f t="shared" si="222"/>
        <v>42473.802361111113</v>
      </c>
      <c r="U3492">
        <f>YEAR(Tabla2[[#This Row],[Date created conversion]])</f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3"/>
        <v>158</v>
      </c>
      <c r="P3493" s="9">
        <f t="shared" si="220"/>
        <v>79.099999999999994</v>
      </c>
      <c r="Q3493" s="11" t="s">
        <v>8315</v>
      </c>
      <c r="R3493" t="s">
        <v>8316</v>
      </c>
      <c r="S3493" s="15">
        <f t="shared" si="221"/>
        <v>42121.249814814815</v>
      </c>
      <c r="T3493" s="15">
        <f t="shared" si="222"/>
        <v>42142.249814814815</v>
      </c>
      <c r="U3493">
        <f>YEAR(Tabla2[[#This Row],[Date created conversion]])</f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3"/>
        <v>105</v>
      </c>
      <c r="P3494" s="9">
        <f t="shared" si="220"/>
        <v>114.29</v>
      </c>
      <c r="Q3494" s="11" t="s">
        <v>8315</v>
      </c>
      <c r="R3494" t="s">
        <v>8316</v>
      </c>
      <c r="S3494" s="15">
        <f t="shared" si="221"/>
        <v>42268.009224537032</v>
      </c>
      <c r="T3494" s="15">
        <f t="shared" si="222"/>
        <v>42303.009224537032</v>
      </c>
      <c r="U3494">
        <f>YEAR(Tabla2[[#This Row],[Date created conversion]])</f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3"/>
        <v>100</v>
      </c>
      <c r="P3495" s="9">
        <f t="shared" si="220"/>
        <v>51.72</v>
      </c>
      <c r="Q3495" s="11" t="s">
        <v>8315</v>
      </c>
      <c r="R3495" t="s">
        <v>8316</v>
      </c>
      <c r="S3495" s="15">
        <f t="shared" si="221"/>
        <v>41848.866157407407</v>
      </c>
      <c r="T3495" s="15">
        <f t="shared" si="222"/>
        <v>41868.21597222222</v>
      </c>
      <c r="U3495">
        <f>YEAR(Tabla2[[#This Row],[Date created conversion]])</f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3"/>
        <v>100</v>
      </c>
      <c r="P3496" s="9">
        <f t="shared" si="220"/>
        <v>30.77</v>
      </c>
      <c r="Q3496" s="11" t="s">
        <v>8315</v>
      </c>
      <c r="R3496" t="s">
        <v>8316</v>
      </c>
      <c r="S3496" s="15">
        <f t="shared" si="221"/>
        <v>42689.214988425927</v>
      </c>
      <c r="T3496" s="15">
        <f t="shared" si="222"/>
        <v>42700.25</v>
      </c>
      <c r="U3496">
        <f>YEAR(Tabla2[[#This Row],[Date created conversion]])</f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3"/>
        <v>107</v>
      </c>
      <c r="P3497" s="9">
        <f t="shared" si="220"/>
        <v>74.209999999999994</v>
      </c>
      <c r="Q3497" s="11" t="s">
        <v>8315</v>
      </c>
      <c r="R3497" t="s">
        <v>8316</v>
      </c>
      <c r="S3497" s="15">
        <f t="shared" si="221"/>
        <v>41915.762835648151</v>
      </c>
      <c r="T3497" s="15">
        <f t="shared" si="222"/>
        <v>41944.720833333333</v>
      </c>
      <c r="U3497">
        <f>YEAR(Tabla2[[#This Row],[Date created conversion]])</f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3"/>
        <v>124</v>
      </c>
      <c r="P3498" s="9">
        <f t="shared" si="220"/>
        <v>47.85</v>
      </c>
      <c r="Q3498" s="11" t="s">
        <v>8315</v>
      </c>
      <c r="R3498" t="s">
        <v>8316</v>
      </c>
      <c r="S3498" s="15">
        <f t="shared" si="221"/>
        <v>42584.846828703703</v>
      </c>
      <c r="T3498" s="15">
        <f t="shared" si="222"/>
        <v>42624.846828703703</v>
      </c>
      <c r="U3498">
        <f>YEAR(Tabla2[[#This Row],[Date created conversion]])</f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3"/>
        <v>109</v>
      </c>
      <c r="P3499" s="9">
        <f t="shared" si="220"/>
        <v>34.409999999999997</v>
      </c>
      <c r="Q3499" s="11" t="s">
        <v>8315</v>
      </c>
      <c r="R3499" t="s">
        <v>8316</v>
      </c>
      <c r="S3499" s="15">
        <f t="shared" si="221"/>
        <v>42511.741944444439</v>
      </c>
      <c r="T3499" s="15">
        <f t="shared" si="222"/>
        <v>42523.916666666672</v>
      </c>
      <c r="U3499">
        <f>YEAR(Tabla2[[#This Row],[Date created conversion]])</f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3"/>
        <v>102</v>
      </c>
      <c r="P3500" s="9">
        <f t="shared" si="220"/>
        <v>40.24</v>
      </c>
      <c r="Q3500" s="11" t="s">
        <v>8315</v>
      </c>
      <c r="R3500" t="s">
        <v>8316</v>
      </c>
      <c r="S3500" s="15">
        <f t="shared" si="221"/>
        <v>42459.15861111111</v>
      </c>
      <c r="T3500" s="15">
        <f t="shared" si="222"/>
        <v>42518.905555555553</v>
      </c>
      <c r="U3500">
        <f>YEAR(Tabla2[[#This Row],[Date created conversion]])</f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3"/>
        <v>106</v>
      </c>
      <c r="P3501" s="9">
        <f t="shared" si="220"/>
        <v>60.29</v>
      </c>
      <c r="Q3501" s="11" t="s">
        <v>8315</v>
      </c>
      <c r="R3501" t="s">
        <v>8316</v>
      </c>
      <c r="S3501" s="15">
        <f t="shared" si="221"/>
        <v>42132.036168981482</v>
      </c>
      <c r="T3501" s="15">
        <f t="shared" si="222"/>
        <v>42186.290972222225</v>
      </c>
      <c r="U3501">
        <f>YEAR(Tabla2[[#This Row],[Date created conversion]])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3"/>
        <v>106</v>
      </c>
      <c r="P3502" s="9">
        <f t="shared" si="220"/>
        <v>25.31</v>
      </c>
      <c r="Q3502" s="11" t="s">
        <v>8315</v>
      </c>
      <c r="R3502" t="s">
        <v>8316</v>
      </c>
      <c r="S3502" s="15">
        <f t="shared" si="221"/>
        <v>42419.91942129629</v>
      </c>
      <c r="T3502" s="15">
        <f t="shared" si="222"/>
        <v>42436.207638888889</v>
      </c>
      <c r="U3502">
        <f>YEAR(Tabla2[[#This Row],[Date created conversion]])</f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3"/>
        <v>101</v>
      </c>
      <c r="P3503" s="9">
        <f t="shared" si="220"/>
        <v>35.950000000000003</v>
      </c>
      <c r="Q3503" s="11" t="s">
        <v>8315</v>
      </c>
      <c r="R3503" t="s">
        <v>8316</v>
      </c>
      <c r="S3503" s="15">
        <f t="shared" si="221"/>
        <v>42233.763831018514</v>
      </c>
      <c r="T3503" s="15">
        <f t="shared" si="222"/>
        <v>42258.763831018514</v>
      </c>
      <c r="U3503">
        <f>YEAR(Tabla2[[#This Row],[Date created conversion]])</f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3"/>
        <v>105</v>
      </c>
      <c r="P3504" s="9">
        <f t="shared" si="220"/>
        <v>136</v>
      </c>
      <c r="Q3504" s="11" t="s">
        <v>8315</v>
      </c>
      <c r="R3504" t="s">
        <v>8316</v>
      </c>
      <c r="S3504" s="15">
        <f t="shared" si="221"/>
        <v>42430.839398148149</v>
      </c>
      <c r="T3504" s="15">
        <f t="shared" si="222"/>
        <v>42445.165972222225</v>
      </c>
      <c r="U3504">
        <f>YEAR(Tabla2[[#This Row],[Date created conversion]])</f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3"/>
        <v>108</v>
      </c>
      <c r="P3505" s="9">
        <f t="shared" si="220"/>
        <v>70.760000000000005</v>
      </c>
      <c r="Q3505" s="11" t="s">
        <v>8315</v>
      </c>
      <c r="R3505" t="s">
        <v>8316</v>
      </c>
      <c r="S3505" s="15">
        <f t="shared" si="221"/>
        <v>42545.478333333333</v>
      </c>
      <c r="T3505" s="15">
        <f t="shared" si="222"/>
        <v>42575.478333333333</v>
      </c>
      <c r="U3505">
        <f>YEAR(Tabla2[[#This Row],[Date created conversion]])</f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3"/>
        <v>100</v>
      </c>
      <c r="P3506" s="9">
        <f t="shared" si="220"/>
        <v>125</v>
      </c>
      <c r="Q3506" s="11" t="s">
        <v>8315</v>
      </c>
      <c r="R3506" t="s">
        <v>8316</v>
      </c>
      <c r="S3506" s="15">
        <f t="shared" si="221"/>
        <v>42297.748738425929</v>
      </c>
      <c r="T3506" s="15">
        <f t="shared" si="222"/>
        <v>42327.790405092594</v>
      </c>
      <c r="U3506">
        <f>YEAR(Tabla2[[#This Row],[Date created conversion]])</f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3"/>
        <v>104</v>
      </c>
      <c r="P3507" s="9">
        <f t="shared" si="220"/>
        <v>66.510000000000005</v>
      </c>
      <c r="Q3507" s="11" t="s">
        <v>8315</v>
      </c>
      <c r="R3507" t="s">
        <v>8316</v>
      </c>
      <c r="S3507" s="15">
        <f t="shared" si="221"/>
        <v>41760.935706018521</v>
      </c>
      <c r="T3507" s="15">
        <f t="shared" si="222"/>
        <v>41772.166666666664</v>
      </c>
      <c r="U3507">
        <f>YEAR(Tabla2[[#This Row],[Date created conversion]])</f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3"/>
        <v>102</v>
      </c>
      <c r="P3508" s="9">
        <f t="shared" si="220"/>
        <v>105</v>
      </c>
      <c r="Q3508" s="11" t="s">
        <v>8315</v>
      </c>
      <c r="R3508" t="s">
        <v>8316</v>
      </c>
      <c r="S3508" s="15">
        <f t="shared" si="221"/>
        <v>41829.734259259261</v>
      </c>
      <c r="T3508" s="15">
        <f t="shared" si="222"/>
        <v>41874.734259259261</v>
      </c>
      <c r="U3508">
        <f>YEAR(Tabla2[[#This Row],[Date created conversion]])</f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3"/>
        <v>104</v>
      </c>
      <c r="P3509" s="9">
        <f t="shared" si="220"/>
        <v>145</v>
      </c>
      <c r="Q3509" s="11" t="s">
        <v>8315</v>
      </c>
      <c r="R3509" t="s">
        <v>8316</v>
      </c>
      <c r="S3509" s="15">
        <f t="shared" si="221"/>
        <v>42491.92288194444</v>
      </c>
      <c r="T3509" s="15">
        <f t="shared" si="222"/>
        <v>42521.92288194444</v>
      </c>
      <c r="U3509">
        <f>YEAR(Tabla2[[#This Row],[Date created conversion]])</f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3"/>
        <v>180</v>
      </c>
      <c r="P3510" s="9">
        <f t="shared" si="220"/>
        <v>12</v>
      </c>
      <c r="Q3510" s="11" t="s">
        <v>8315</v>
      </c>
      <c r="R3510" t="s">
        <v>8316</v>
      </c>
      <c r="S3510" s="15">
        <f t="shared" si="221"/>
        <v>42477.729780092588</v>
      </c>
      <c r="T3510" s="15">
        <f t="shared" si="222"/>
        <v>42500.875</v>
      </c>
      <c r="U3510">
        <f>YEAR(Tabla2[[#This Row],[Date created conversion]])</f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3"/>
        <v>106</v>
      </c>
      <c r="P3511" s="9">
        <f t="shared" si="220"/>
        <v>96.67</v>
      </c>
      <c r="Q3511" s="11" t="s">
        <v>8315</v>
      </c>
      <c r="R3511" t="s">
        <v>8316</v>
      </c>
      <c r="S3511" s="15">
        <f t="shared" si="221"/>
        <v>41950.859560185185</v>
      </c>
      <c r="T3511" s="15">
        <f t="shared" si="222"/>
        <v>41964.204861111109</v>
      </c>
      <c r="U3511">
        <f>YEAR(Tabla2[[#This Row],[Date created conversion]])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3"/>
        <v>101</v>
      </c>
      <c r="P3512" s="9">
        <f t="shared" si="220"/>
        <v>60.33</v>
      </c>
      <c r="Q3512" s="11" t="s">
        <v>8315</v>
      </c>
      <c r="R3512" t="s">
        <v>8316</v>
      </c>
      <c r="S3512" s="15">
        <f t="shared" si="221"/>
        <v>41802.62090277778</v>
      </c>
      <c r="T3512" s="15">
        <f t="shared" si="222"/>
        <v>41822.62090277778</v>
      </c>
      <c r="U3512">
        <f>YEAR(Tabla2[[#This Row],[Date created conversion]])</f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3"/>
        <v>101</v>
      </c>
      <c r="P3513" s="9">
        <f t="shared" si="220"/>
        <v>79.89</v>
      </c>
      <c r="Q3513" s="11" t="s">
        <v>8315</v>
      </c>
      <c r="R3513" t="s">
        <v>8316</v>
      </c>
      <c r="S3513" s="15">
        <f t="shared" si="221"/>
        <v>41927.873784722222</v>
      </c>
      <c r="T3513" s="15">
        <f t="shared" si="222"/>
        <v>41950.770833333336</v>
      </c>
      <c r="U3513">
        <f>YEAR(Tabla2[[#This Row],[Date created conversion]])</f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3"/>
        <v>100</v>
      </c>
      <c r="P3514" s="9">
        <f t="shared" si="220"/>
        <v>58.82</v>
      </c>
      <c r="Q3514" s="11" t="s">
        <v>8315</v>
      </c>
      <c r="R3514" t="s">
        <v>8316</v>
      </c>
      <c r="S3514" s="15">
        <f t="shared" si="221"/>
        <v>42057.536944444444</v>
      </c>
      <c r="T3514" s="15">
        <f t="shared" si="222"/>
        <v>42117.49527777778</v>
      </c>
      <c r="U3514">
        <f>YEAR(Tabla2[[#This Row],[Date created conversion]])</f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3"/>
        <v>118</v>
      </c>
      <c r="P3515" s="9">
        <f t="shared" si="220"/>
        <v>75.34</v>
      </c>
      <c r="Q3515" s="11" t="s">
        <v>8315</v>
      </c>
      <c r="R3515" t="s">
        <v>8316</v>
      </c>
      <c r="S3515" s="15">
        <f t="shared" si="221"/>
        <v>41781.096203703702</v>
      </c>
      <c r="T3515" s="15">
        <f t="shared" si="222"/>
        <v>41794.207638888889</v>
      </c>
      <c r="U3515">
        <f>YEAR(Tabla2[[#This Row],[Date created conversion]])</f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3"/>
        <v>110</v>
      </c>
      <c r="P3516" s="9">
        <f t="shared" si="220"/>
        <v>55</v>
      </c>
      <c r="Q3516" s="11" t="s">
        <v>8315</v>
      </c>
      <c r="R3516" t="s">
        <v>8316</v>
      </c>
      <c r="S3516" s="15">
        <f t="shared" si="221"/>
        <v>42020.846666666665</v>
      </c>
      <c r="T3516" s="15">
        <f t="shared" si="222"/>
        <v>42037.207638888889</v>
      </c>
      <c r="U3516">
        <f>YEAR(Tabla2[[#This Row],[Date created conversion]])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3"/>
        <v>103</v>
      </c>
      <c r="P3517" s="9">
        <f t="shared" si="220"/>
        <v>66.959999999999994</v>
      </c>
      <c r="Q3517" s="11" t="s">
        <v>8315</v>
      </c>
      <c r="R3517" t="s">
        <v>8316</v>
      </c>
      <c r="S3517" s="15">
        <f t="shared" si="221"/>
        <v>42125.772812499999</v>
      </c>
      <c r="T3517" s="15">
        <f t="shared" si="222"/>
        <v>42155.772812499999</v>
      </c>
      <c r="U3517">
        <f>YEAR(Tabla2[[#This Row],[Date created conversion]])</f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3"/>
        <v>100</v>
      </c>
      <c r="P3518" s="9">
        <f t="shared" si="220"/>
        <v>227.27</v>
      </c>
      <c r="Q3518" s="11" t="s">
        <v>8315</v>
      </c>
      <c r="R3518" t="s">
        <v>8316</v>
      </c>
      <c r="S3518" s="15">
        <f t="shared" si="221"/>
        <v>41856.010069444441</v>
      </c>
      <c r="T3518" s="15">
        <f t="shared" si="222"/>
        <v>41890.125</v>
      </c>
      <c r="U3518">
        <f>YEAR(Tabla2[[#This Row],[Date created conversion]])</f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3"/>
        <v>100</v>
      </c>
      <c r="P3519" s="9">
        <f t="shared" si="220"/>
        <v>307.69</v>
      </c>
      <c r="Q3519" s="11" t="s">
        <v>8315</v>
      </c>
      <c r="R3519" t="s">
        <v>8316</v>
      </c>
      <c r="S3519" s="15">
        <f t="shared" si="221"/>
        <v>41794.817523148151</v>
      </c>
      <c r="T3519" s="15">
        <f t="shared" si="222"/>
        <v>41824.458333333336</v>
      </c>
      <c r="U3519">
        <f>YEAR(Tabla2[[#This Row],[Date created conversion]])</f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3"/>
        <v>110</v>
      </c>
      <c r="P3520" s="9">
        <f t="shared" si="220"/>
        <v>50.02</v>
      </c>
      <c r="Q3520" s="11" t="s">
        <v>8315</v>
      </c>
      <c r="R3520" t="s">
        <v>8316</v>
      </c>
      <c r="S3520" s="15">
        <f t="shared" si="221"/>
        <v>41893.783553240741</v>
      </c>
      <c r="T3520" s="15">
        <f t="shared" si="222"/>
        <v>41914.597916666666</v>
      </c>
      <c r="U3520">
        <f>YEAR(Tabla2[[#This Row],[Date created conversion]])</f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3"/>
        <v>101</v>
      </c>
      <c r="P3521" s="9">
        <f t="shared" si="220"/>
        <v>72.39</v>
      </c>
      <c r="Q3521" s="11" t="s">
        <v>8315</v>
      </c>
      <c r="R3521" t="s">
        <v>8316</v>
      </c>
      <c r="S3521" s="15">
        <f t="shared" si="221"/>
        <v>42037.598958333328</v>
      </c>
      <c r="T3521" s="15">
        <f t="shared" si="222"/>
        <v>42067.598958333328</v>
      </c>
      <c r="U3521">
        <f>YEAR(Tabla2[[#This Row],[Date created conversion]])</f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3"/>
        <v>101</v>
      </c>
      <c r="P3522" s="9">
        <f t="shared" si="220"/>
        <v>95.95</v>
      </c>
      <c r="Q3522" s="11" t="s">
        <v>8315</v>
      </c>
      <c r="R3522" t="s">
        <v>8316</v>
      </c>
      <c r="S3522" s="15">
        <f t="shared" si="221"/>
        <v>42227.824212962965</v>
      </c>
      <c r="T3522" s="15">
        <f t="shared" si="222"/>
        <v>42253.57430555555</v>
      </c>
      <c r="U3522">
        <f>YEAR(Tabla2[[#This Row],[Date created conversion]])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3"/>
        <v>169</v>
      </c>
      <c r="P3523" s="9">
        <f t="shared" ref="P3523:P3586" si="224">IFERROR(ROUND(E3523/L3523,2),0)</f>
        <v>45.62</v>
      </c>
      <c r="Q3523" s="11" t="s">
        <v>8315</v>
      </c>
      <c r="R3523" t="s">
        <v>8316</v>
      </c>
      <c r="S3523" s="15">
        <f t="shared" ref="S3523:S3586" si="225">(((J3523/60)/60)/24)+DATE(1970,1,1)</f>
        <v>41881.361342592594</v>
      </c>
      <c r="T3523" s="15">
        <f t="shared" ref="T3523:T3586" si="226">(((I3523/60)/60)/24)+DATE(1970,1,1)</f>
        <v>41911.361342592594</v>
      </c>
      <c r="U3523">
        <f>YEAR(Tabla2[[#This Row],[Date created conversion]])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 s="9">
        <f t="shared" si="224"/>
        <v>41.03</v>
      </c>
      <c r="Q3524" s="11" t="s">
        <v>8315</v>
      </c>
      <c r="R3524" t="s">
        <v>8316</v>
      </c>
      <c r="S3524" s="15">
        <f t="shared" si="225"/>
        <v>42234.789884259255</v>
      </c>
      <c r="T3524" s="15">
        <f t="shared" si="226"/>
        <v>42262.420833333337</v>
      </c>
      <c r="U3524">
        <f>YEAR(Tabla2[[#This Row],[Date created conversion]])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 s="9">
        <f t="shared" si="224"/>
        <v>56.83</v>
      </c>
      <c r="Q3525" s="11" t="s">
        <v>8315</v>
      </c>
      <c r="R3525" t="s">
        <v>8316</v>
      </c>
      <c r="S3525" s="15">
        <f t="shared" si="225"/>
        <v>42581.397546296299</v>
      </c>
      <c r="T3525" s="15">
        <f t="shared" si="226"/>
        <v>42638.958333333328</v>
      </c>
      <c r="U3525">
        <f>YEAR(Tabla2[[#This Row],[Date created conversion]])</f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 s="9">
        <f t="shared" si="224"/>
        <v>137.24</v>
      </c>
      <c r="Q3526" s="11" t="s">
        <v>8315</v>
      </c>
      <c r="R3526" t="s">
        <v>8316</v>
      </c>
      <c r="S3526" s="15">
        <f t="shared" si="225"/>
        <v>41880.76357638889</v>
      </c>
      <c r="T3526" s="15">
        <f t="shared" si="226"/>
        <v>41895.166666666664</v>
      </c>
      <c r="U3526">
        <f>YEAR(Tabla2[[#This Row],[Date created conversion]])</f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 s="9">
        <f t="shared" si="224"/>
        <v>75.709999999999994</v>
      </c>
      <c r="Q3527" s="11" t="s">
        <v>8315</v>
      </c>
      <c r="R3527" t="s">
        <v>8316</v>
      </c>
      <c r="S3527" s="15">
        <f t="shared" si="225"/>
        <v>42214.6956712963</v>
      </c>
      <c r="T3527" s="15">
        <f t="shared" si="226"/>
        <v>42225.666666666672</v>
      </c>
      <c r="U3527">
        <f>YEAR(Tabla2[[#This Row],[Date created conversion]])</f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 s="9">
        <f t="shared" si="224"/>
        <v>99</v>
      </c>
      <c r="Q3528" s="11" t="s">
        <v>8315</v>
      </c>
      <c r="R3528" t="s">
        <v>8316</v>
      </c>
      <c r="S3528" s="15">
        <f t="shared" si="225"/>
        <v>42460.335312499999</v>
      </c>
      <c r="T3528" s="15">
        <f t="shared" si="226"/>
        <v>42488.249305555553</v>
      </c>
      <c r="U3528">
        <f>YEAR(Tabla2[[#This Row],[Date created conversion]])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 s="9">
        <f t="shared" si="224"/>
        <v>81.569999999999993</v>
      </c>
      <c r="Q3529" s="11" t="s">
        <v>8315</v>
      </c>
      <c r="R3529" t="s">
        <v>8316</v>
      </c>
      <c r="S3529" s="15">
        <f t="shared" si="225"/>
        <v>42167.023206018523</v>
      </c>
      <c r="T3529" s="15">
        <f t="shared" si="226"/>
        <v>42196.165972222225</v>
      </c>
      <c r="U3529">
        <f>YEAR(Tabla2[[#This Row],[Date created conversion]])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 s="9">
        <f t="shared" si="224"/>
        <v>45.11</v>
      </c>
      <c r="Q3530" s="11" t="s">
        <v>8315</v>
      </c>
      <c r="R3530" t="s">
        <v>8316</v>
      </c>
      <c r="S3530" s="15">
        <f t="shared" si="225"/>
        <v>42733.50136574074</v>
      </c>
      <c r="T3530" s="15">
        <f t="shared" si="226"/>
        <v>42753.50136574074</v>
      </c>
      <c r="U3530">
        <f>YEAR(Tabla2[[#This Row],[Date created conversion]])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 s="9">
        <f t="shared" si="224"/>
        <v>36.67</v>
      </c>
      <c r="Q3531" s="11" t="s">
        <v>8315</v>
      </c>
      <c r="R3531" t="s">
        <v>8316</v>
      </c>
      <c r="S3531" s="15">
        <f t="shared" si="225"/>
        <v>42177.761782407411</v>
      </c>
      <c r="T3531" s="15">
        <f t="shared" si="226"/>
        <v>42198.041666666672</v>
      </c>
      <c r="U3531">
        <f>YEAR(Tabla2[[#This Row],[Date created conversion]])</f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 s="9">
        <f t="shared" si="224"/>
        <v>125</v>
      </c>
      <c r="Q3532" s="11" t="s">
        <v>8315</v>
      </c>
      <c r="R3532" t="s">
        <v>8316</v>
      </c>
      <c r="S3532" s="15">
        <f t="shared" si="225"/>
        <v>42442.623344907406</v>
      </c>
      <c r="T3532" s="15">
        <f t="shared" si="226"/>
        <v>42470.833333333328</v>
      </c>
      <c r="U3532">
        <f>YEAR(Tabla2[[#This Row],[Date created conversion]])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 s="9">
        <f t="shared" si="224"/>
        <v>49.23</v>
      </c>
      <c r="Q3533" s="11" t="s">
        <v>8315</v>
      </c>
      <c r="R3533" t="s">
        <v>8316</v>
      </c>
      <c r="S3533" s="15">
        <f t="shared" si="225"/>
        <v>42521.654328703706</v>
      </c>
      <c r="T3533" s="15">
        <f t="shared" si="226"/>
        <v>42551.654328703706</v>
      </c>
      <c r="U3533">
        <f>YEAR(Tabla2[[#This Row],[Date created conversion]])</f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 s="9">
        <f t="shared" si="224"/>
        <v>42.3</v>
      </c>
      <c r="Q3534" s="11" t="s">
        <v>8315</v>
      </c>
      <c r="R3534" t="s">
        <v>8316</v>
      </c>
      <c r="S3534" s="15">
        <f t="shared" si="225"/>
        <v>41884.599849537037</v>
      </c>
      <c r="T3534" s="15">
        <f t="shared" si="226"/>
        <v>41900.165972222225</v>
      </c>
      <c r="U3534">
        <f>YEAR(Tabla2[[#This Row],[Date created conversion]])</f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 s="9">
        <f t="shared" si="224"/>
        <v>78.88</v>
      </c>
      <c r="Q3535" s="11" t="s">
        <v>8315</v>
      </c>
      <c r="R3535" t="s">
        <v>8316</v>
      </c>
      <c r="S3535" s="15">
        <f t="shared" si="225"/>
        <v>42289.761192129634</v>
      </c>
      <c r="T3535" s="15">
        <f t="shared" si="226"/>
        <v>42319.802858796291</v>
      </c>
      <c r="U3535">
        <f>YEAR(Tabla2[[#This Row],[Date created conversion]])</f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 s="9">
        <f t="shared" si="224"/>
        <v>38.28</v>
      </c>
      <c r="Q3536" s="11" t="s">
        <v>8315</v>
      </c>
      <c r="R3536" t="s">
        <v>8316</v>
      </c>
      <c r="S3536" s="15">
        <f t="shared" si="225"/>
        <v>42243.6252662037</v>
      </c>
      <c r="T3536" s="15">
        <f t="shared" si="226"/>
        <v>42278.6252662037</v>
      </c>
      <c r="U3536">
        <f>YEAR(Tabla2[[#This Row],[Date created conversion]])</f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 s="9">
        <f t="shared" si="224"/>
        <v>44.85</v>
      </c>
      <c r="Q3537" s="11" t="s">
        <v>8315</v>
      </c>
      <c r="R3537" t="s">
        <v>8316</v>
      </c>
      <c r="S3537" s="15">
        <f t="shared" si="225"/>
        <v>42248.640162037031</v>
      </c>
      <c r="T3537" s="15">
        <f t="shared" si="226"/>
        <v>42279.75</v>
      </c>
      <c r="U3537">
        <f>YEAR(Tabla2[[#This Row],[Date created conversion]])</f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 s="9">
        <f t="shared" si="224"/>
        <v>13.53</v>
      </c>
      <c r="Q3538" s="11" t="s">
        <v>8315</v>
      </c>
      <c r="R3538" t="s">
        <v>8316</v>
      </c>
      <c r="S3538" s="15">
        <f t="shared" si="225"/>
        <v>42328.727141203708</v>
      </c>
      <c r="T3538" s="15">
        <f t="shared" si="226"/>
        <v>42358.499305555553</v>
      </c>
      <c r="U3538">
        <f>YEAR(Tabla2[[#This Row],[Date created conversion]])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 s="9">
        <f t="shared" si="224"/>
        <v>43.5</v>
      </c>
      <c r="Q3539" s="11" t="s">
        <v>8315</v>
      </c>
      <c r="R3539" t="s">
        <v>8316</v>
      </c>
      <c r="S3539" s="15">
        <f t="shared" si="225"/>
        <v>41923.354351851849</v>
      </c>
      <c r="T3539" s="15">
        <f t="shared" si="226"/>
        <v>41960.332638888889</v>
      </c>
      <c r="U3539">
        <f>YEAR(Tabla2[[#This Row],[Date created conversion]])</f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 s="9">
        <f t="shared" si="224"/>
        <v>30.95</v>
      </c>
      <c r="Q3540" s="11" t="s">
        <v>8315</v>
      </c>
      <c r="R3540" t="s">
        <v>8316</v>
      </c>
      <c r="S3540" s="15">
        <f t="shared" si="225"/>
        <v>42571.420601851853</v>
      </c>
      <c r="T3540" s="15">
        <f t="shared" si="226"/>
        <v>42599.420601851853</v>
      </c>
      <c r="U3540">
        <f>YEAR(Tabla2[[#This Row],[Date created conversion]])</f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 s="9">
        <f t="shared" si="224"/>
        <v>55.23</v>
      </c>
      <c r="Q3541" s="11" t="s">
        <v>8315</v>
      </c>
      <c r="R3541" t="s">
        <v>8316</v>
      </c>
      <c r="S3541" s="15">
        <f t="shared" si="225"/>
        <v>42600.756041666667</v>
      </c>
      <c r="T3541" s="15">
        <f t="shared" si="226"/>
        <v>42621.756041666667</v>
      </c>
      <c r="U3541">
        <f>YEAR(Tabla2[[#This Row],[Date created conversion]])</f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 s="9">
        <f t="shared" si="224"/>
        <v>46.13</v>
      </c>
      <c r="Q3542" s="11" t="s">
        <v>8315</v>
      </c>
      <c r="R3542" t="s">
        <v>8316</v>
      </c>
      <c r="S3542" s="15">
        <f t="shared" si="225"/>
        <v>42517.003368055557</v>
      </c>
      <c r="T3542" s="15">
        <f t="shared" si="226"/>
        <v>42547.003368055557</v>
      </c>
      <c r="U3542">
        <f>YEAR(Tabla2[[#This Row],[Date created conversion]])</f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 s="9">
        <f t="shared" si="224"/>
        <v>39.380000000000003</v>
      </c>
      <c r="Q3543" s="11" t="s">
        <v>8315</v>
      </c>
      <c r="R3543" t="s">
        <v>8316</v>
      </c>
      <c r="S3543" s="15">
        <f t="shared" si="225"/>
        <v>42222.730034722219</v>
      </c>
      <c r="T3543" s="15">
        <f t="shared" si="226"/>
        <v>42247.730034722219</v>
      </c>
      <c r="U3543">
        <f>YEAR(Tabla2[[#This Row],[Date created conversion]])</f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 s="9">
        <f t="shared" si="224"/>
        <v>66.150000000000006</v>
      </c>
      <c r="Q3544" s="11" t="s">
        <v>8315</v>
      </c>
      <c r="R3544" t="s">
        <v>8316</v>
      </c>
      <c r="S3544" s="15">
        <f t="shared" si="225"/>
        <v>41829.599791666667</v>
      </c>
      <c r="T3544" s="15">
        <f t="shared" si="226"/>
        <v>41889.599791666667</v>
      </c>
      <c r="U3544">
        <f>YEAR(Tabla2[[#This Row],[Date created conversion]])</f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 s="9">
        <f t="shared" si="224"/>
        <v>54.14</v>
      </c>
      <c r="Q3545" s="11" t="s">
        <v>8315</v>
      </c>
      <c r="R3545" t="s">
        <v>8316</v>
      </c>
      <c r="S3545" s="15">
        <f t="shared" si="225"/>
        <v>42150.755312499998</v>
      </c>
      <c r="T3545" s="15">
        <f t="shared" si="226"/>
        <v>42180.755312499998</v>
      </c>
      <c r="U3545">
        <f>YEAR(Tabla2[[#This Row],[Date created conversion]])</f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 s="9">
        <f t="shared" si="224"/>
        <v>104.17</v>
      </c>
      <c r="Q3546" s="11" t="s">
        <v>8315</v>
      </c>
      <c r="R3546" t="s">
        <v>8316</v>
      </c>
      <c r="S3546" s="15">
        <f t="shared" si="225"/>
        <v>42040.831678240742</v>
      </c>
      <c r="T3546" s="15">
        <f t="shared" si="226"/>
        <v>42070.831678240742</v>
      </c>
      <c r="U3546">
        <f>YEAR(Tabla2[[#This Row],[Date created conversion]])</f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 s="9">
        <f t="shared" si="224"/>
        <v>31.38</v>
      </c>
      <c r="Q3547" s="11" t="s">
        <v>8315</v>
      </c>
      <c r="R3547" t="s">
        <v>8316</v>
      </c>
      <c r="S3547" s="15">
        <f t="shared" si="225"/>
        <v>42075.807395833333</v>
      </c>
      <c r="T3547" s="15">
        <f t="shared" si="226"/>
        <v>42105.807395833333</v>
      </c>
      <c r="U3547">
        <f>YEAR(Tabla2[[#This Row],[Date created conversion]])</f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 s="9">
        <f t="shared" si="224"/>
        <v>59.21</v>
      </c>
      <c r="Q3548" s="11" t="s">
        <v>8315</v>
      </c>
      <c r="R3548" t="s">
        <v>8316</v>
      </c>
      <c r="S3548" s="15">
        <f t="shared" si="225"/>
        <v>42073.660694444443</v>
      </c>
      <c r="T3548" s="15">
        <f t="shared" si="226"/>
        <v>42095.165972222225</v>
      </c>
      <c r="U3548">
        <f>YEAR(Tabla2[[#This Row],[Date created conversion]])</f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 s="9">
        <f t="shared" si="224"/>
        <v>119.18</v>
      </c>
      <c r="Q3549" s="11" t="s">
        <v>8315</v>
      </c>
      <c r="R3549" t="s">
        <v>8316</v>
      </c>
      <c r="S3549" s="15">
        <f t="shared" si="225"/>
        <v>42480.078715277778</v>
      </c>
      <c r="T3549" s="15">
        <f t="shared" si="226"/>
        <v>42504.165972222225</v>
      </c>
      <c r="U3549">
        <f>YEAR(Tabla2[[#This Row],[Date created conversion]])</f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 s="9">
        <f t="shared" si="224"/>
        <v>164.62</v>
      </c>
      <c r="Q3550" s="11" t="s">
        <v>8315</v>
      </c>
      <c r="R3550" t="s">
        <v>8316</v>
      </c>
      <c r="S3550" s="15">
        <f t="shared" si="225"/>
        <v>42411.942291666666</v>
      </c>
      <c r="T3550" s="15">
        <f t="shared" si="226"/>
        <v>42434.041666666672</v>
      </c>
      <c r="U3550">
        <f>YEAR(Tabla2[[#This Row],[Date created conversion]])</f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27">IFERROR(ROUND(E3551/D3551*100,0),0)</f>
        <v>102</v>
      </c>
      <c r="P3551" s="9">
        <f t="shared" si="224"/>
        <v>24.29</v>
      </c>
      <c r="Q3551" s="11" t="s">
        <v>8315</v>
      </c>
      <c r="R3551" t="s">
        <v>8316</v>
      </c>
      <c r="S3551" s="15">
        <f t="shared" si="225"/>
        <v>42223.394363425927</v>
      </c>
      <c r="T3551" s="15">
        <f t="shared" si="226"/>
        <v>42251.394363425927</v>
      </c>
      <c r="U3551">
        <f>YEAR(Tabla2[[#This Row],[Date created conversion]])</f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7"/>
        <v>105</v>
      </c>
      <c r="P3552" s="9">
        <f t="shared" si="224"/>
        <v>40.94</v>
      </c>
      <c r="Q3552" s="11" t="s">
        <v>8315</v>
      </c>
      <c r="R3552" t="s">
        <v>8316</v>
      </c>
      <c r="S3552" s="15">
        <f t="shared" si="225"/>
        <v>42462.893495370372</v>
      </c>
      <c r="T3552" s="15">
        <f t="shared" si="226"/>
        <v>42492.893495370372</v>
      </c>
      <c r="U3552">
        <f>YEAR(Tabla2[[#This Row],[Date created conversion]])</f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7"/>
        <v>102</v>
      </c>
      <c r="P3553" s="9">
        <f t="shared" si="224"/>
        <v>61.1</v>
      </c>
      <c r="Q3553" s="11" t="s">
        <v>8315</v>
      </c>
      <c r="R3553" t="s">
        <v>8316</v>
      </c>
      <c r="S3553" s="15">
        <f t="shared" si="225"/>
        <v>41753.515856481477</v>
      </c>
      <c r="T3553" s="15">
        <f t="shared" si="226"/>
        <v>41781.921527777777</v>
      </c>
      <c r="U3553">
        <f>YEAR(Tabla2[[#This Row],[Date created conversion]])</f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7"/>
        <v>100</v>
      </c>
      <c r="P3554" s="9">
        <f t="shared" si="224"/>
        <v>38.65</v>
      </c>
      <c r="Q3554" s="11" t="s">
        <v>8315</v>
      </c>
      <c r="R3554" t="s">
        <v>8316</v>
      </c>
      <c r="S3554" s="15">
        <f t="shared" si="225"/>
        <v>41788.587083333332</v>
      </c>
      <c r="T3554" s="15">
        <f t="shared" si="226"/>
        <v>41818.587083333332</v>
      </c>
      <c r="U3554">
        <f>YEAR(Tabla2[[#This Row],[Date created conversion]])</f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7"/>
        <v>106</v>
      </c>
      <c r="P3555" s="9">
        <f t="shared" si="224"/>
        <v>56.2</v>
      </c>
      <c r="Q3555" s="11" t="s">
        <v>8315</v>
      </c>
      <c r="R3555" t="s">
        <v>8316</v>
      </c>
      <c r="S3555" s="15">
        <f t="shared" si="225"/>
        <v>42196.028703703705</v>
      </c>
      <c r="T3555" s="15">
        <f t="shared" si="226"/>
        <v>42228</v>
      </c>
      <c r="U3555">
        <f>YEAR(Tabla2[[#This Row],[Date created conversion]])</f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7"/>
        <v>113</v>
      </c>
      <c r="P3556" s="9">
        <f t="shared" si="224"/>
        <v>107</v>
      </c>
      <c r="Q3556" s="11" t="s">
        <v>8315</v>
      </c>
      <c r="R3556" t="s">
        <v>8316</v>
      </c>
      <c r="S3556" s="15">
        <f t="shared" si="225"/>
        <v>42016.050451388888</v>
      </c>
      <c r="T3556" s="15">
        <f t="shared" si="226"/>
        <v>42046.708333333328</v>
      </c>
      <c r="U3556">
        <f>YEAR(Tabla2[[#This Row],[Date created conversion]])</f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7"/>
        <v>100</v>
      </c>
      <c r="P3557" s="9">
        <f t="shared" si="224"/>
        <v>171.43</v>
      </c>
      <c r="Q3557" s="11" t="s">
        <v>8315</v>
      </c>
      <c r="R3557" t="s">
        <v>8316</v>
      </c>
      <c r="S3557" s="15">
        <f t="shared" si="225"/>
        <v>42661.442060185189</v>
      </c>
      <c r="T3557" s="15">
        <f t="shared" si="226"/>
        <v>42691.483726851846</v>
      </c>
      <c r="U3557">
        <f>YEAR(Tabla2[[#This Row],[Date created conversion]])</f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7"/>
        <v>100</v>
      </c>
      <c r="P3558" s="9">
        <f t="shared" si="224"/>
        <v>110.5</v>
      </c>
      <c r="Q3558" s="11" t="s">
        <v>8315</v>
      </c>
      <c r="R3558" t="s">
        <v>8316</v>
      </c>
      <c r="S3558" s="15">
        <f t="shared" si="225"/>
        <v>41808.649583333332</v>
      </c>
      <c r="T3558" s="15">
        <f t="shared" si="226"/>
        <v>41868.649583333332</v>
      </c>
      <c r="U3558">
        <f>YEAR(Tabla2[[#This Row],[Date created conversion]])</f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7"/>
        <v>100</v>
      </c>
      <c r="P3559" s="9">
        <f t="shared" si="224"/>
        <v>179.28</v>
      </c>
      <c r="Q3559" s="11" t="s">
        <v>8315</v>
      </c>
      <c r="R3559" t="s">
        <v>8316</v>
      </c>
      <c r="S3559" s="15">
        <f t="shared" si="225"/>
        <v>41730.276747685188</v>
      </c>
      <c r="T3559" s="15">
        <f t="shared" si="226"/>
        <v>41764.276747685188</v>
      </c>
      <c r="U3559">
        <f>YEAR(Tabla2[[#This Row],[Date created conversion]])</f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7"/>
        <v>144</v>
      </c>
      <c r="P3560" s="9">
        <f t="shared" si="224"/>
        <v>22.91</v>
      </c>
      <c r="Q3560" s="11" t="s">
        <v>8315</v>
      </c>
      <c r="R3560" t="s">
        <v>8316</v>
      </c>
      <c r="S3560" s="15">
        <f t="shared" si="225"/>
        <v>42139.816840277781</v>
      </c>
      <c r="T3560" s="15">
        <f t="shared" si="226"/>
        <v>42181.875</v>
      </c>
      <c r="U3560">
        <f>YEAR(Tabla2[[#This Row],[Date created conversion]])</f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7"/>
        <v>104</v>
      </c>
      <c r="P3561" s="9">
        <f t="shared" si="224"/>
        <v>43.13</v>
      </c>
      <c r="Q3561" s="11" t="s">
        <v>8315</v>
      </c>
      <c r="R3561" t="s">
        <v>8316</v>
      </c>
      <c r="S3561" s="15">
        <f t="shared" si="225"/>
        <v>42194.096157407403</v>
      </c>
      <c r="T3561" s="15">
        <f t="shared" si="226"/>
        <v>42216.373611111107</v>
      </c>
      <c r="U3561">
        <f>YEAR(Tabla2[[#This Row],[Date created conversion]])</f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7"/>
        <v>108</v>
      </c>
      <c r="P3562" s="9">
        <f t="shared" si="224"/>
        <v>46.89</v>
      </c>
      <c r="Q3562" s="11" t="s">
        <v>8315</v>
      </c>
      <c r="R3562" t="s">
        <v>8316</v>
      </c>
      <c r="S3562" s="15">
        <f t="shared" si="225"/>
        <v>42115.889652777783</v>
      </c>
      <c r="T3562" s="15">
        <f t="shared" si="226"/>
        <v>42151.114583333328</v>
      </c>
      <c r="U3562">
        <f>YEAR(Tabla2[[#This Row],[Date created conversion]])</f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7"/>
        <v>102</v>
      </c>
      <c r="P3563" s="9">
        <f t="shared" si="224"/>
        <v>47.41</v>
      </c>
      <c r="Q3563" s="11" t="s">
        <v>8315</v>
      </c>
      <c r="R3563" t="s">
        <v>8316</v>
      </c>
      <c r="S3563" s="15">
        <f t="shared" si="225"/>
        <v>42203.680300925931</v>
      </c>
      <c r="T3563" s="15">
        <f t="shared" si="226"/>
        <v>42221.774999999994</v>
      </c>
      <c r="U3563">
        <f>YEAR(Tabla2[[#This Row],[Date created conversion]])</f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7"/>
        <v>149</v>
      </c>
      <c r="P3564" s="9">
        <f t="shared" si="224"/>
        <v>15.13</v>
      </c>
      <c r="Q3564" s="11" t="s">
        <v>8315</v>
      </c>
      <c r="R3564" t="s">
        <v>8316</v>
      </c>
      <c r="S3564" s="15">
        <f t="shared" si="225"/>
        <v>42433.761886574073</v>
      </c>
      <c r="T3564" s="15">
        <f t="shared" si="226"/>
        <v>42442.916666666672</v>
      </c>
      <c r="U3564">
        <f>YEAR(Tabla2[[#This Row],[Date created conversion]])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7"/>
        <v>105</v>
      </c>
      <c r="P3565" s="9">
        <f t="shared" si="224"/>
        <v>21.1</v>
      </c>
      <c r="Q3565" s="11" t="s">
        <v>8315</v>
      </c>
      <c r="R3565" t="s">
        <v>8316</v>
      </c>
      <c r="S3565" s="15">
        <f t="shared" si="225"/>
        <v>42555.671944444446</v>
      </c>
      <c r="T3565" s="15">
        <f t="shared" si="226"/>
        <v>42583.791666666672</v>
      </c>
      <c r="U3565">
        <f>YEAR(Tabla2[[#This Row],[Date created conversion]])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7"/>
        <v>101</v>
      </c>
      <c r="P3566" s="9">
        <f t="shared" si="224"/>
        <v>59.12</v>
      </c>
      <c r="Q3566" s="11" t="s">
        <v>8315</v>
      </c>
      <c r="R3566" t="s">
        <v>8316</v>
      </c>
      <c r="S3566" s="15">
        <f t="shared" si="225"/>
        <v>42236.623252314821</v>
      </c>
      <c r="T3566" s="15">
        <f t="shared" si="226"/>
        <v>42282.666666666672</v>
      </c>
      <c r="U3566">
        <f>YEAR(Tabla2[[#This Row],[Date created conversion]])</f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7"/>
        <v>131</v>
      </c>
      <c r="P3567" s="9">
        <f t="shared" si="224"/>
        <v>97.92</v>
      </c>
      <c r="Q3567" s="11" t="s">
        <v>8315</v>
      </c>
      <c r="R3567" t="s">
        <v>8316</v>
      </c>
      <c r="S3567" s="15">
        <f t="shared" si="225"/>
        <v>41974.743148148147</v>
      </c>
      <c r="T3567" s="15">
        <f t="shared" si="226"/>
        <v>42004.743148148147</v>
      </c>
      <c r="U3567">
        <f>YEAR(Tabla2[[#This Row],[Date created conversion]])</f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7"/>
        <v>105</v>
      </c>
      <c r="P3568" s="9">
        <f t="shared" si="224"/>
        <v>55.13</v>
      </c>
      <c r="Q3568" s="11" t="s">
        <v>8315</v>
      </c>
      <c r="R3568" t="s">
        <v>8316</v>
      </c>
      <c r="S3568" s="15">
        <f t="shared" si="225"/>
        <v>41997.507905092592</v>
      </c>
      <c r="T3568" s="15">
        <f t="shared" si="226"/>
        <v>42027.507905092592</v>
      </c>
      <c r="U3568">
        <f>YEAR(Tabla2[[#This Row],[Date created conversion]])</f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7"/>
        <v>109</v>
      </c>
      <c r="P3569" s="9">
        <f t="shared" si="224"/>
        <v>26.54</v>
      </c>
      <c r="Q3569" s="11" t="s">
        <v>8315</v>
      </c>
      <c r="R3569" t="s">
        <v>8316</v>
      </c>
      <c r="S3569" s="15">
        <f t="shared" si="225"/>
        <v>42135.810694444444</v>
      </c>
      <c r="T3569" s="15">
        <f t="shared" si="226"/>
        <v>42165.810694444444</v>
      </c>
      <c r="U3569">
        <f>YEAR(Tabla2[[#This Row],[Date created conversion]])</f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7"/>
        <v>111</v>
      </c>
      <c r="P3570" s="9">
        <f t="shared" si="224"/>
        <v>58.42</v>
      </c>
      <c r="Q3570" s="11" t="s">
        <v>8315</v>
      </c>
      <c r="R3570" t="s">
        <v>8316</v>
      </c>
      <c r="S3570" s="15">
        <f t="shared" si="225"/>
        <v>41869.740671296298</v>
      </c>
      <c r="T3570" s="15">
        <f t="shared" si="226"/>
        <v>41899.740671296298</v>
      </c>
      <c r="U3570">
        <f>YEAR(Tabla2[[#This Row],[Date created conversion]])</f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7"/>
        <v>100</v>
      </c>
      <c r="P3571" s="9">
        <f t="shared" si="224"/>
        <v>122.54</v>
      </c>
      <c r="Q3571" s="11" t="s">
        <v>8315</v>
      </c>
      <c r="R3571" t="s">
        <v>8316</v>
      </c>
      <c r="S3571" s="15">
        <f t="shared" si="225"/>
        <v>41982.688611111109</v>
      </c>
      <c r="T3571" s="15">
        <f t="shared" si="226"/>
        <v>42012.688611111109</v>
      </c>
      <c r="U3571">
        <f>YEAR(Tabla2[[#This Row],[Date created conversion]])</f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7"/>
        <v>114</v>
      </c>
      <c r="P3572" s="9">
        <f t="shared" si="224"/>
        <v>87.96</v>
      </c>
      <c r="Q3572" s="11" t="s">
        <v>8315</v>
      </c>
      <c r="R3572" t="s">
        <v>8316</v>
      </c>
      <c r="S3572" s="15">
        <f t="shared" si="225"/>
        <v>41976.331979166673</v>
      </c>
      <c r="T3572" s="15">
        <f t="shared" si="226"/>
        <v>42004.291666666672</v>
      </c>
      <c r="U3572">
        <f>YEAR(Tabla2[[#This Row],[Date created conversion]])</f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7"/>
        <v>122</v>
      </c>
      <c r="P3573" s="9">
        <f t="shared" si="224"/>
        <v>73.239999999999995</v>
      </c>
      <c r="Q3573" s="11" t="s">
        <v>8315</v>
      </c>
      <c r="R3573" t="s">
        <v>8316</v>
      </c>
      <c r="S3573" s="15">
        <f t="shared" si="225"/>
        <v>41912.858946759261</v>
      </c>
      <c r="T3573" s="15">
        <f t="shared" si="226"/>
        <v>41942.858946759261</v>
      </c>
      <c r="U3573">
        <f>YEAR(Tabla2[[#This Row],[Date created conversion]])</f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7"/>
        <v>100</v>
      </c>
      <c r="P3574" s="9">
        <f t="shared" si="224"/>
        <v>55.56</v>
      </c>
      <c r="Q3574" s="11" t="s">
        <v>8315</v>
      </c>
      <c r="R3574" t="s">
        <v>8316</v>
      </c>
      <c r="S3574" s="15">
        <f t="shared" si="225"/>
        <v>42146.570393518516</v>
      </c>
      <c r="T3574" s="15">
        <f t="shared" si="226"/>
        <v>42176.570393518516</v>
      </c>
      <c r="U3574">
        <f>YEAR(Tabla2[[#This Row],[Date created conversion]])</f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7"/>
        <v>103</v>
      </c>
      <c r="P3575" s="9">
        <f t="shared" si="224"/>
        <v>39.54</v>
      </c>
      <c r="Q3575" s="11" t="s">
        <v>8315</v>
      </c>
      <c r="R3575" t="s">
        <v>8316</v>
      </c>
      <c r="S3575" s="15">
        <f t="shared" si="225"/>
        <v>41921.375532407408</v>
      </c>
      <c r="T3575" s="15">
        <f t="shared" si="226"/>
        <v>41951.417199074072</v>
      </c>
      <c r="U3575">
        <f>YEAR(Tabla2[[#This Row],[Date created conversion]])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7"/>
        <v>106</v>
      </c>
      <c r="P3576" s="9">
        <f t="shared" si="224"/>
        <v>136.78</v>
      </c>
      <c r="Q3576" s="11" t="s">
        <v>8315</v>
      </c>
      <c r="R3576" t="s">
        <v>8316</v>
      </c>
      <c r="S3576" s="15">
        <f t="shared" si="225"/>
        <v>41926.942685185182</v>
      </c>
      <c r="T3576" s="15">
        <f t="shared" si="226"/>
        <v>41956.984351851846</v>
      </c>
      <c r="U3576">
        <f>YEAR(Tabla2[[#This Row],[Date created conversion]])</f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7"/>
        <v>101</v>
      </c>
      <c r="P3577" s="9">
        <f t="shared" si="224"/>
        <v>99.34</v>
      </c>
      <c r="Q3577" s="11" t="s">
        <v>8315</v>
      </c>
      <c r="R3577" t="s">
        <v>8316</v>
      </c>
      <c r="S3577" s="15">
        <f t="shared" si="225"/>
        <v>42561.783877314811</v>
      </c>
      <c r="T3577" s="15">
        <f t="shared" si="226"/>
        <v>42593.165972222225</v>
      </c>
      <c r="U3577">
        <f>YEAR(Tabla2[[#This Row],[Date created conversion]])</f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7"/>
        <v>100</v>
      </c>
      <c r="P3578" s="9">
        <f t="shared" si="224"/>
        <v>20</v>
      </c>
      <c r="Q3578" s="11" t="s">
        <v>8315</v>
      </c>
      <c r="R3578" t="s">
        <v>8316</v>
      </c>
      <c r="S3578" s="15">
        <f t="shared" si="225"/>
        <v>42649.54923611111</v>
      </c>
      <c r="T3578" s="15">
        <f t="shared" si="226"/>
        <v>42709.590902777782</v>
      </c>
      <c r="U3578">
        <f>YEAR(Tabla2[[#This Row],[Date created conversion]])</f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7"/>
        <v>130</v>
      </c>
      <c r="P3579" s="9">
        <f t="shared" si="224"/>
        <v>28.89</v>
      </c>
      <c r="Q3579" s="11" t="s">
        <v>8315</v>
      </c>
      <c r="R3579" t="s">
        <v>8316</v>
      </c>
      <c r="S3579" s="15">
        <f t="shared" si="225"/>
        <v>42093.786840277782</v>
      </c>
      <c r="T3579" s="15">
        <f t="shared" si="226"/>
        <v>42120.26944444445</v>
      </c>
      <c r="U3579">
        <f>YEAR(Tabla2[[#This Row],[Date created conversion]])</f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7"/>
        <v>100</v>
      </c>
      <c r="P3580" s="9">
        <f t="shared" si="224"/>
        <v>40.549999999999997</v>
      </c>
      <c r="Q3580" s="11" t="s">
        <v>8315</v>
      </c>
      <c r="R3580" t="s">
        <v>8316</v>
      </c>
      <c r="S3580" s="15">
        <f t="shared" si="225"/>
        <v>42460.733530092592</v>
      </c>
      <c r="T3580" s="15">
        <f t="shared" si="226"/>
        <v>42490.733530092592</v>
      </c>
      <c r="U3580">
        <f>YEAR(Tabla2[[#This Row],[Date created conversion]])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7"/>
        <v>100</v>
      </c>
      <c r="P3581" s="9">
        <f t="shared" si="224"/>
        <v>35.71</v>
      </c>
      <c r="Q3581" s="11" t="s">
        <v>8315</v>
      </c>
      <c r="R3581" t="s">
        <v>8316</v>
      </c>
      <c r="S3581" s="15">
        <f t="shared" si="225"/>
        <v>42430.762222222227</v>
      </c>
      <c r="T3581" s="15">
        <f t="shared" si="226"/>
        <v>42460.720555555556</v>
      </c>
      <c r="U3581">
        <f>YEAR(Tabla2[[#This Row],[Date created conversion]])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7"/>
        <v>114</v>
      </c>
      <c r="P3582" s="9">
        <f t="shared" si="224"/>
        <v>37.96</v>
      </c>
      <c r="Q3582" s="11" t="s">
        <v>8315</v>
      </c>
      <c r="R3582" t="s">
        <v>8316</v>
      </c>
      <c r="S3582" s="15">
        <f t="shared" si="225"/>
        <v>42026.176180555558</v>
      </c>
      <c r="T3582" s="15">
        <f t="shared" si="226"/>
        <v>42064.207638888889</v>
      </c>
      <c r="U3582">
        <f>YEAR(Tabla2[[#This Row],[Date created conversion]])</f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7"/>
        <v>100</v>
      </c>
      <c r="P3583" s="9">
        <f t="shared" si="224"/>
        <v>33.33</v>
      </c>
      <c r="Q3583" s="11" t="s">
        <v>8315</v>
      </c>
      <c r="R3583" t="s">
        <v>8316</v>
      </c>
      <c r="S3583" s="15">
        <f t="shared" si="225"/>
        <v>41836.471180555556</v>
      </c>
      <c r="T3583" s="15">
        <f t="shared" si="226"/>
        <v>41850.471180555556</v>
      </c>
      <c r="U3583">
        <f>YEAR(Tabla2[[#This Row],[Date created conversion]])</f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7"/>
        <v>287</v>
      </c>
      <c r="P3584" s="9">
        <f t="shared" si="224"/>
        <v>58.57</v>
      </c>
      <c r="Q3584" s="11" t="s">
        <v>8315</v>
      </c>
      <c r="R3584" t="s">
        <v>8316</v>
      </c>
      <c r="S3584" s="15">
        <f t="shared" si="225"/>
        <v>42451.095856481479</v>
      </c>
      <c r="T3584" s="15">
        <f t="shared" si="226"/>
        <v>42465.095856481479</v>
      </c>
      <c r="U3584">
        <f>YEAR(Tabla2[[#This Row],[Date created conversion]])</f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7"/>
        <v>109</v>
      </c>
      <c r="P3585" s="9">
        <f t="shared" si="224"/>
        <v>135.63</v>
      </c>
      <c r="Q3585" s="11" t="s">
        <v>8315</v>
      </c>
      <c r="R3585" t="s">
        <v>8316</v>
      </c>
      <c r="S3585" s="15">
        <f t="shared" si="225"/>
        <v>42418.425983796296</v>
      </c>
      <c r="T3585" s="15">
        <f t="shared" si="226"/>
        <v>42478.384317129632</v>
      </c>
      <c r="U3585">
        <f>YEAR(Tabla2[[#This Row],[Date created conversion]])</f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7"/>
        <v>116</v>
      </c>
      <c r="P3586" s="9">
        <f t="shared" si="224"/>
        <v>30.94</v>
      </c>
      <c r="Q3586" s="11" t="s">
        <v>8315</v>
      </c>
      <c r="R3586" t="s">
        <v>8316</v>
      </c>
      <c r="S3586" s="15">
        <f t="shared" si="225"/>
        <v>42168.316481481481</v>
      </c>
      <c r="T3586" s="15">
        <f t="shared" si="226"/>
        <v>42198.316481481481</v>
      </c>
      <c r="U3586">
        <f>YEAR(Tabla2[[#This Row],[Date created conversion]])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7"/>
        <v>119</v>
      </c>
      <c r="P3587" s="9">
        <f t="shared" ref="P3587:P3650" si="228">IFERROR(ROUND(E3587/L3587,2),0)</f>
        <v>176.09</v>
      </c>
      <c r="Q3587" s="11" t="s">
        <v>8315</v>
      </c>
      <c r="R3587" t="s">
        <v>8316</v>
      </c>
      <c r="S3587" s="15">
        <f t="shared" ref="S3587:S3650" si="229">(((J3587/60)/60)/24)+DATE(1970,1,1)</f>
        <v>41964.716319444444</v>
      </c>
      <c r="T3587" s="15">
        <f t="shared" ref="T3587:T3650" si="230">(((I3587/60)/60)/24)+DATE(1970,1,1)</f>
        <v>41994.716319444444</v>
      </c>
      <c r="U3587">
        <f>YEAR(Tabla2[[#This Row],[Date created conversion]])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 s="9">
        <f t="shared" si="228"/>
        <v>151.97999999999999</v>
      </c>
      <c r="Q3588" s="11" t="s">
        <v>8315</v>
      </c>
      <c r="R3588" t="s">
        <v>8316</v>
      </c>
      <c r="S3588" s="15">
        <f t="shared" si="229"/>
        <v>42576.697569444441</v>
      </c>
      <c r="T3588" s="15">
        <f t="shared" si="230"/>
        <v>42636.697569444441</v>
      </c>
      <c r="U3588">
        <f>YEAR(Tabla2[[#This Row],[Date created conversion]])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 s="9">
        <f t="shared" si="228"/>
        <v>22.61</v>
      </c>
      <c r="Q3589" s="11" t="s">
        <v>8315</v>
      </c>
      <c r="R3589" t="s">
        <v>8316</v>
      </c>
      <c r="S3589" s="15">
        <f t="shared" si="229"/>
        <v>42503.539976851855</v>
      </c>
      <c r="T3589" s="15">
        <f t="shared" si="230"/>
        <v>42548.791666666672</v>
      </c>
      <c r="U3589">
        <f>YEAR(Tabla2[[#This Row],[Date created conversion]])</f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 s="9">
        <f t="shared" si="228"/>
        <v>18.27</v>
      </c>
      <c r="Q3590" s="11" t="s">
        <v>8315</v>
      </c>
      <c r="R3590" t="s">
        <v>8316</v>
      </c>
      <c r="S3590" s="15">
        <f t="shared" si="229"/>
        <v>42101.828819444447</v>
      </c>
      <c r="T3590" s="15">
        <f t="shared" si="230"/>
        <v>42123.958333333328</v>
      </c>
      <c r="U3590">
        <f>YEAR(Tabla2[[#This Row],[Date created conversion]])</f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 s="9">
        <f t="shared" si="228"/>
        <v>82.26</v>
      </c>
      <c r="Q3591" s="11" t="s">
        <v>8315</v>
      </c>
      <c r="R3591" t="s">
        <v>8316</v>
      </c>
      <c r="S3591" s="15">
        <f t="shared" si="229"/>
        <v>42125.647534722222</v>
      </c>
      <c r="T3591" s="15">
        <f t="shared" si="230"/>
        <v>42150.647534722222</v>
      </c>
      <c r="U3591">
        <f>YEAR(Tabla2[[#This Row],[Date created conversion]])</f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 s="9">
        <f t="shared" si="228"/>
        <v>68.53</v>
      </c>
      <c r="Q3592" s="11" t="s">
        <v>8315</v>
      </c>
      <c r="R3592" t="s">
        <v>8316</v>
      </c>
      <c r="S3592" s="15">
        <f t="shared" si="229"/>
        <v>41902.333726851852</v>
      </c>
      <c r="T3592" s="15">
        <f t="shared" si="230"/>
        <v>41932.333726851852</v>
      </c>
      <c r="U3592">
        <f>YEAR(Tabla2[[#This Row],[Date created conversion]])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 s="9">
        <f t="shared" si="228"/>
        <v>68.06</v>
      </c>
      <c r="Q3593" s="11" t="s">
        <v>8315</v>
      </c>
      <c r="R3593" t="s">
        <v>8316</v>
      </c>
      <c r="S3593" s="15">
        <f t="shared" si="229"/>
        <v>42003.948425925926</v>
      </c>
      <c r="T3593" s="15">
        <f t="shared" si="230"/>
        <v>42028.207638888889</v>
      </c>
      <c r="U3593">
        <f>YEAR(Tabla2[[#This Row],[Date created conversion]])</f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 s="9">
        <f t="shared" si="228"/>
        <v>72.709999999999994</v>
      </c>
      <c r="Q3594" s="11" t="s">
        <v>8315</v>
      </c>
      <c r="R3594" t="s">
        <v>8316</v>
      </c>
      <c r="S3594" s="15">
        <f t="shared" si="229"/>
        <v>41988.829942129625</v>
      </c>
      <c r="T3594" s="15">
        <f t="shared" si="230"/>
        <v>42046.207638888889</v>
      </c>
      <c r="U3594">
        <f>YEAR(Tabla2[[#This Row],[Date created conversion]])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 s="9">
        <f t="shared" si="228"/>
        <v>77.19</v>
      </c>
      <c r="Q3595" s="11" t="s">
        <v>8315</v>
      </c>
      <c r="R3595" t="s">
        <v>8316</v>
      </c>
      <c r="S3595" s="15">
        <f t="shared" si="229"/>
        <v>41974.898599537039</v>
      </c>
      <c r="T3595" s="15">
        <f t="shared" si="230"/>
        <v>42009.851388888885</v>
      </c>
      <c r="U3595">
        <f>YEAR(Tabla2[[#This Row],[Date created conversion]])</f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 s="9">
        <f t="shared" si="228"/>
        <v>55.97</v>
      </c>
      <c r="Q3596" s="11" t="s">
        <v>8315</v>
      </c>
      <c r="R3596" t="s">
        <v>8316</v>
      </c>
      <c r="S3596" s="15">
        <f t="shared" si="229"/>
        <v>42592.066921296297</v>
      </c>
      <c r="T3596" s="15">
        <f t="shared" si="230"/>
        <v>42617.066921296297</v>
      </c>
      <c r="U3596">
        <f>YEAR(Tabla2[[#This Row],[Date created conversion]])</f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 s="9">
        <f t="shared" si="228"/>
        <v>49.69</v>
      </c>
      <c r="Q3597" s="11" t="s">
        <v>8315</v>
      </c>
      <c r="R3597" t="s">
        <v>8316</v>
      </c>
      <c r="S3597" s="15">
        <f t="shared" si="229"/>
        <v>42050.008368055554</v>
      </c>
      <c r="T3597" s="15">
        <f t="shared" si="230"/>
        <v>42076.290972222225</v>
      </c>
      <c r="U3597">
        <f>YEAR(Tabla2[[#This Row],[Date created conversion]])</f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 s="9">
        <f t="shared" si="228"/>
        <v>79</v>
      </c>
      <c r="Q3598" s="11" t="s">
        <v>8315</v>
      </c>
      <c r="R3598" t="s">
        <v>8316</v>
      </c>
      <c r="S3598" s="15">
        <f t="shared" si="229"/>
        <v>41856.715069444443</v>
      </c>
      <c r="T3598" s="15">
        <f t="shared" si="230"/>
        <v>41877.715069444443</v>
      </c>
      <c r="U3598">
        <f>YEAR(Tabla2[[#This Row],[Date created conversion]])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 s="9">
        <f t="shared" si="228"/>
        <v>77.73</v>
      </c>
      <c r="Q3599" s="11" t="s">
        <v>8315</v>
      </c>
      <c r="R3599" t="s">
        <v>8316</v>
      </c>
      <c r="S3599" s="15">
        <f t="shared" si="229"/>
        <v>42417.585532407407</v>
      </c>
      <c r="T3599" s="15">
        <f t="shared" si="230"/>
        <v>42432.249305555553</v>
      </c>
      <c r="U3599">
        <f>YEAR(Tabla2[[#This Row],[Date created conversion]])</f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 s="9">
        <f t="shared" si="228"/>
        <v>40.78</v>
      </c>
      <c r="Q3600" s="11" t="s">
        <v>8315</v>
      </c>
      <c r="R3600" t="s">
        <v>8316</v>
      </c>
      <c r="S3600" s="15">
        <f t="shared" si="229"/>
        <v>41866.79886574074</v>
      </c>
      <c r="T3600" s="15">
        <f t="shared" si="230"/>
        <v>41885.207638888889</v>
      </c>
      <c r="U3600">
        <f>YEAR(Tabla2[[#This Row],[Date created conversion]])</f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 s="9">
        <f t="shared" si="228"/>
        <v>59.41</v>
      </c>
      <c r="Q3601" s="11" t="s">
        <v>8315</v>
      </c>
      <c r="R3601" t="s">
        <v>8316</v>
      </c>
      <c r="S3601" s="15">
        <f t="shared" si="229"/>
        <v>42220.79487268519</v>
      </c>
      <c r="T3601" s="15">
        <f t="shared" si="230"/>
        <v>42246</v>
      </c>
      <c r="U3601">
        <f>YEAR(Tabla2[[#This Row],[Date created conversion]])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 s="9">
        <f t="shared" si="228"/>
        <v>3.25</v>
      </c>
      <c r="Q3602" s="11" t="s">
        <v>8315</v>
      </c>
      <c r="R3602" t="s">
        <v>8316</v>
      </c>
      <c r="S3602" s="15">
        <f t="shared" si="229"/>
        <v>42628.849120370374</v>
      </c>
      <c r="T3602" s="15">
        <f t="shared" si="230"/>
        <v>42656.849120370374</v>
      </c>
      <c r="U3602">
        <f>YEAR(Tabla2[[#This Row],[Date created conversion]])</f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 s="9">
        <f t="shared" si="228"/>
        <v>39.380000000000003</v>
      </c>
      <c r="Q3603" s="11" t="s">
        <v>8315</v>
      </c>
      <c r="R3603" t="s">
        <v>8316</v>
      </c>
      <c r="S3603" s="15">
        <f t="shared" si="229"/>
        <v>41990.99863425926</v>
      </c>
      <c r="T3603" s="15">
        <f t="shared" si="230"/>
        <v>42020.99863425926</v>
      </c>
      <c r="U3603">
        <f>YEAR(Tabla2[[#This Row],[Date created conversion]])</f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 s="9">
        <f t="shared" si="228"/>
        <v>81.67</v>
      </c>
      <c r="Q3604" s="11" t="s">
        <v>8315</v>
      </c>
      <c r="R3604" t="s">
        <v>8316</v>
      </c>
      <c r="S3604" s="15">
        <f t="shared" si="229"/>
        <v>42447.894432870366</v>
      </c>
      <c r="T3604" s="15">
        <f t="shared" si="230"/>
        <v>42507.894432870366</v>
      </c>
      <c r="U3604">
        <f>YEAR(Tabla2[[#This Row],[Date created conversion]])</f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 s="9">
        <f t="shared" si="228"/>
        <v>44.91</v>
      </c>
      <c r="Q3605" s="11" t="s">
        <v>8315</v>
      </c>
      <c r="R3605" t="s">
        <v>8316</v>
      </c>
      <c r="S3605" s="15">
        <f t="shared" si="229"/>
        <v>42283.864351851851</v>
      </c>
      <c r="T3605" s="15">
        <f t="shared" si="230"/>
        <v>42313.906018518523</v>
      </c>
      <c r="U3605">
        <f>YEAR(Tabla2[[#This Row],[Date created conversion]])</f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 s="9">
        <f t="shared" si="228"/>
        <v>49.06</v>
      </c>
      <c r="Q3606" s="11" t="s">
        <v>8315</v>
      </c>
      <c r="R3606" t="s">
        <v>8316</v>
      </c>
      <c r="S3606" s="15">
        <f t="shared" si="229"/>
        <v>42483.015694444446</v>
      </c>
      <c r="T3606" s="15">
        <f t="shared" si="230"/>
        <v>42489.290972222225</v>
      </c>
      <c r="U3606">
        <f>YEAR(Tabla2[[#This Row],[Date created conversion]])</f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 s="9">
        <f t="shared" si="228"/>
        <v>30.67</v>
      </c>
      <c r="Q3607" s="11" t="s">
        <v>8315</v>
      </c>
      <c r="R3607" t="s">
        <v>8316</v>
      </c>
      <c r="S3607" s="15">
        <f t="shared" si="229"/>
        <v>42383.793124999997</v>
      </c>
      <c r="T3607" s="15">
        <f t="shared" si="230"/>
        <v>42413.793124999997</v>
      </c>
      <c r="U3607">
        <f>YEAR(Tabla2[[#This Row],[Date created conversion]])</f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 s="9">
        <f t="shared" si="228"/>
        <v>61.06</v>
      </c>
      <c r="Q3608" s="11" t="s">
        <v>8315</v>
      </c>
      <c r="R3608" t="s">
        <v>8316</v>
      </c>
      <c r="S3608" s="15">
        <f t="shared" si="229"/>
        <v>42566.604826388888</v>
      </c>
      <c r="T3608" s="15">
        <f t="shared" si="230"/>
        <v>42596.604826388888</v>
      </c>
      <c r="U3608">
        <f>YEAR(Tabla2[[#This Row],[Date created conversion]])</f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 s="9">
        <f t="shared" si="228"/>
        <v>29</v>
      </c>
      <c r="Q3609" s="11" t="s">
        <v>8315</v>
      </c>
      <c r="R3609" t="s">
        <v>8316</v>
      </c>
      <c r="S3609" s="15">
        <f t="shared" si="229"/>
        <v>42338.963912037041</v>
      </c>
      <c r="T3609" s="15">
        <f t="shared" si="230"/>
        <v>42353</v>
      </c>
      <c r="U3609">
        <f>YEAR(Tabla2[[#This Row],[Date created conversion]])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 s="9">
        <f t="shared" si="228"/>
        <v>29.63</v>
      </c>
      <c r="Q3610" s="11" t="s">
        <v>8315</v>
      </c>
      <c r="R3610" t="s">
        <v>8316</v>
      </c>
      <c r="S3610" s="15">
        <f t="shared" si="229"/>
        <v>42506.709375000006</v>
      </c>
      <c r="T3610" s="15">
        <f t="shared" si="230"/>
        <v>42538.583333333328</v>
      </c>
      <c r="U3610">
        <f>YEAR(Tabla2[[#This Row],[Date created conversion]])</f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 s="9">
        <f t="shared" si="228"/>
        <v>143.1</v>
      </c>
      <c r="Q3611" s="11" t="s">
        <v>8315</v>
      </c>
      <c r="R3611" t="s">
        <v>8316</v>
      </c>
      <c r="S3611" s="15">
        <f t="shared" si="229"/>
        <v>42429.991724537031</v>
      </c>
      <c r="T3611" s="15">
        <f t="shared" si="230"/>
        <v>42459.950057870374</v>
      </c>
      <c r="U3611">
        <f>YEAR(Tabla2[[#This Row],[Date created conversion]])</f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 s="9">
        <f t="shared" si="228"/>
        <v>52.35</v>
      </c>
      <c r="Q3612" s="11" t="s">
        <v>8315</v>
      </c>
      <c r="R3612" t="s">
        <v>8316</v>
      </c>
      <c r="S3612" s="15">
        <f t="shared" si="229"/>
        <v>42203.432129629626</v>
      </c>
      <c r="T3612" s="15">
        <f t="shared" si="230"/>
        <v>42233.432129629626</v>
      </c>
      <c r="U3612">
        <f>YEAR(Tabla2[[#This Row],[Date created conversion]])</f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 s="9">
        <f t="shared" si="228"/>
        <v>66.67</v>
      </c>
      <c r="Q3613" s="11" t="s">
        <v>8315</v>
      </c>
      <c r="R3613" t="s">
        <v>8316</v>
      </c>
      <c r="S3613" s="15">
        <f t="shared" si="229"/>
        <v>42072.370381944449</v>
      </c>
      <c r="T3613" s="15">
        <f t="shared" si="230"/>
        <v>42102.370381944449</v>
      </c>
      <c r="U3613">
        <f>YEAR(Tabla2[[#This Row],[Date created conversion]])</f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 s="9">
        <f t="shared" si="228"/>
        <v>126.67</v>
      </c>
      <c r="Q3614" s="11" t="s">
        <v>8315</v>
      </c>
      <c r="R3614" t="s">
        <v>8316</v>
      </c>
      <c r="S3614" s="15">
        <f t="shared" si="229"/>
        <v>41789.726979166669</v>
      </c>
      <c r="T3614" s="15">
        <f t="shared" si="230"/>
        <v>41799.726979166669</v>
      </c>
      <c r="U3614">
        <f>YEAR(Tabla2[[#This Row],[Date created conversion]])</f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31">IFERROR(ROUND(E3615/D3615*100,0),0)</f>
        <v>100</v>
      </c>
      <c r="P3615" s="9">
        <f t="shared" si="228"/>
        <v>62.5</v>
      </c>
      <c r="Q3615" s="11" t="s">
        <v>8315</v>
      </c>
      <c r="R3615" t="s">
        <v>8316</v>
      </c>
      <c r="S3615" s="15">
        <f t="shared" si="229"/>
        <v>41788.58997685185</v>
      </c>
      <c r="T3615" s="15">
        <f t="shared" si="230"/>
        <v>41818.58997685185</v>
      </c>
      <c r="U3615">
        <f>YEAR(Tabla2[[#This Row],[Date created conversion]])</f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1"/>
        <v>101</v>
      </c>
      <c r="P3616" s="9">
        <f t="shared" si="228"/>
        <v>35.49</v>
      </c>
      <c r="Q3616" s="11" t="s">
        <v>8315</v>
      </c>
      <c r="R3616" t="s">
        <v>8316</v>
      </c>
      <c r="S3616" s="15">
        <f t="shared" si="229"/>
        <v>42144.041851851856</v>
      </c>
      <c r="T3616" s="15">
        <f t="shared" si="230"/>
        <v>42174.041851851856</v>
      </c>
      <c r="U3616">
        <f>YEAR(Tabla2[[#This Row],[Date created conversion]])</f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1"/>
        <v>107</v>
      </c>
      <c r="P3617" s="9">
        <f t="shared" si="228"/>
        <v>37.08</v>
      </c>
      <c r="Q3617" s="11" t="s">
        <v>8315</v>
      </c>
      <c r="R3617" t="s">
        <v>8316</v>
      </c>
      <c r="S3617" s="15">
        <f t="shared" si="229"/>
        <v>42318.593703703707</v>
      </c>
      <c r="T3617" s="15">
        <f t="shared" si="230"/>
        <v>42348.593703703707</v>
      </c>
      <c r="U3617">
        <f>YEAR(Tabla2[[#This Row],[Date created conversion]])</f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1"/>
        <v>125</v>
      </c>
      <c r="P3618" s="9">
        <f t="shared" si="228"/>
        <v>69.33</v>
      </c>
      <c r="Q3618" s="11" t="s">
        <v>8315</v>
      </c>
      <c r="R3618" t="s">
        <v>8316</v>
      </c>
      <c r="S3618" s="15">
        <f t="shared" si="229"/>
        <v>42052.949814814812</v>
      </c>
      <c r="T3618" s="15">
        <f t="shared" si="230"/>
        <v>42082.908148148148</v>
      </c>
      <c r="U3618">
        <f>YEAR(Tabla2[[#This Row],[Date created conversion]])</f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1"/>
        <v>119</v>
      </c>
      <c r="P3619" s="9">
        <f t="shared" si="228"/>
        <v>17.25</v>
      </c>
      <c r="Q3619" s="11" t="s">
        <v>8315</v>
      </c>
      <c r="R3619" t="s">
        <v>8316</v>
      </c>
      <c r="S3619" s="15">
        <f t="shared" si="229"/>
        <v>42779.610289351855</v>
      </c>
      <c r="T3619" s="15">
        <f t="shared" si="230"/>
        <v>42794</v>
      </c>
      <c r="U3619">
        <f>YEAR(Tabla2[[#This Row],[Date created conversion]])</f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1"/>
        <v>101</v>
      </c>
      <c r="P3620" s="9">
        <f t="shared" si="228"/>
        <v>36.07</v>
      </c>
      <c r="Q3620" s="11" t="s">
        <v>8315</v>
      </c>
      <c r="R3620" t="s">
        <v>8316</v>
      </c>
      <c r="S3620" s="15">
        <f t="shared" si="229"/>
        <v>42128.627893518518</v>
      </c>
      <c r="T3620" s="15">
        <f t="shared" si="230"/>
        <v>42158.627893518518</v>
      </c>
      <c r="U3620">
        <f>YEAR(Tabla2[[#This Row],[Date created conversion]])</f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1"/>
        <v>113</v>
      </c>
      <c r="P3621" s="9">
        <f t="shared" si="228"/>
        <v>66.47</v>
      </c>
      <c r="Q3621" s="11" t="s">
        <v>8315</v>
      </c>
      <c r="R3621" t="s">
        <v>8316</v>
      </c>
      <c r="S3621" s="15">
        <f t="shared" si="229"/>
        <v>42661.132245370376</v>
      </c>
      <c r="T3621" s="15">
        <f t="shared" si="230"/>
        <v>42693.916666666672</v>
      </c>
      <c r="U3621">
        <f>YEAR(Tabla2[[#This Row],[Date created conversion]])</f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1"/>
        <v>105</v>
      </c>
      <c r="P3622" s="9">
        <f t="shared" si="228"/>
        <v>56.07</v>
      </c>
      <c r="Q3622" s="11" t="s">
        <v>8315</v>
      </c>
      <c r="R3622" t="s">
        <v>8316</v>
      </c>
      <c r="S3622" s="15">
        <f t="shared" si="229"/>
        <v>42037.938206018516</v>
      </c>
      <c r="T3622" s="15">
        <f t="shared" si="230"/>
        <v>42068.166666666672</v>
      </c>
      <c r="U3622">
        <f>YEAR(Tabla2[[#This Row],[Date created conversion]])</f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1"/>
        <v>110</v>
      </c>
      <c r="P3623" s="9">
        <f t="shared" si="228"/>
        <v>47.03</v>
      </c>
      <c r="Q3623" s="11" t="s">
        <v>8315</v>
      </c>
      <c r="R3623" t="s">
        <v>8316</v>
      </c>
      <c r="S3623" s="15">
        <f t="shared" si="229"/>
        <v>42619.935694444444</v>
      </c>
      <c r="T3623" s="15">
        <f t="shared" si="230"/>
        <v>42643.875</v>
      </c>
      <c r="U3623">
        <f>YEAR(Tabla2[[#This Row],[Date created conversion]])</f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1"/>
        <v>100</v>
      </c>
      <c r="P3624" s="9">
        <f t="shared" si="228"/>
        <v>47.67</v>
      </c>
      <c r="Q3624" s="11" t="s">
        <v>8315</v>
      </c>
      <c r="R3624" t="s">
        <v>8316</v>
      </c>
      <c r="S3624" s="15">
        <f t="shared" si="229"/>
        <v>41877.221886574072</v>
      </c>
      <c r="T3624" s="15">
        <f t="shared" si="230"/>
        <v>41910.140972222223</v>
      </c>
      <c r="U3624">
        <f>YEAR(Tabla2[[#This Row],[Date created conversion]])</f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1"/>
        <v>120</v>
      </c>
      <c r="P3625" s="9">
        <f t="shared" si="228"/>
        <v>88.24</v>
      </c>
      <c r="Q3625" s="11" t="s">
        <v>8315</v>
      </c>
      <c r="R3625" t="s">
        <v>8316</v>
      </c>
      <c r="S3625" s="15">
        <f t="shared" si="229"/>
        <v>41828.736921296295</v>
      </c>
      <c r="T3625" s="15">
        <f t="shared" si="230"/>
        <v>41846.291666666664</v>
      </c>
      <c r="U3625">
        <f>YEAR(Tabla2[[#This Row],[Date created conversion]])</f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1"/>
        <v>105</v>
      </c>
      <c r="P3626" s="9">
        <f t="shared" si="228"/>
        <v>80.72</v>
      </c>
      <c r="Q3626" s="11" t="s">
        <v>8315</v>
      </c>
      <c r="R3626" t="s">
        <v>8316</v>
      </c>
      <c r="S3626" s="15">
        <f t="shared" si="229"/>
        <v>42545.774189814809</v>
      </c>
      <c r="T3626" s="15">
        <f t="shared" si="230"/>
        <v>42605.774189814809</v>
      </c>
      <c r="U3626">
        <f>YEAR(Tabla2[[#This Row],[Date created conversion]])</f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1"/>
        <v>103</v>
      </c>
      <c r="P3627" s="9">
        <f t="shared" si="228"/>
        <v>39.49</v>
      </c>
      <c r="Q3627" s="11" t="s">
        <v>8315</v>
      </c>
      <c r="R3627" t="s">
        <v>8316</v>
      </c>
      <c r="S3627" s="15">
        <f t="shared" si="229"/>
        <v>42157.652511574073</v>
      </c>
      <c r="T3627" s="15">
        <f t="shared" si="230"/>
        <v>42187.652511574073</v>
      </c>
      <c r="U3627">
        <f>YEAR(Tabla2[[#This Row],[Date created conversion]])</f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1"/>
        <v>102</v>
      </c>
      <c r="P3628" s="9">
        <f t="shared" si="228"/>
        <v>84.85</v>
      </c>
      <c r="Q3628" s="11" t="s">
        <v>8315</v>
      </c>
      <c r="R3628" t="s">
        <v>8316</v>
      </c>
      <c r="S3628" s="15">
        <f t="shared" si="229"/>
        <v>41846.667326388888</v>
      </c>
      <c r="T3628" s="15">
        <f t="shared" si="230"/>
        <v>41867.667326388888</v>
      </c>
      <c r="U3628">
        <f>YEAR(Tabla2[[#This Row],[Date created conversion]])</f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1"/>
        <v>100</v>
      </c>
      <c r="P3629" s="9">
        <f t="shared" si="228"/>
        <v>68.97</v>
      </c>
      <c r="Q3629" s="11" t="s">
        <v>8315</v>
      </c>
      <c r="R3629" t="s">
        <v>8316</v>
      </c>
      <c r="S3629" s="15">
        <f t="shared" si="229"/>
        <v>42460.741747685184</v>
      </c>
      <c r="T3629" s="15">
        <f t="shared" si="230"/>
        <v>42511.165972222225</v>
      </c>
      <c r="U3629">
        <f>YEAR(Tabla2[[#This Row],[Date created conversion]])</f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1"/>
        <v>0</v>
      </c>
      <c r="P3630" s="9">
        <f t="shared" si="228"/>
        <v>0</v>
      </c>
      <c r="Q3630" s="11" t="s">
        <v>8315</v>
      </c>
      <c r="R3630" t="s">
        <v>8357</v>
      </c>
      <c r="S3630" s="15">
        <f t="shared" si="229"/>
        <v>42291.833287037036</v>
      </c>
      <c r="T3630" s="15">
        <f t="shared" si="230"/>
        <v>42351.874953703707</v>
      </c>
      <c r="U3630">
        <f>YEAR(Tabla2[[#This Row],[Date created conversion]])</f>
        <v>2015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1"/>
        <v>0</v>
      </c>
      <c r="P3631" s="9">
        <f t="shared" si="228"/>
        <v>1</v>
      </c>
      <c r="Q3631" s="11" t="s">
        <v>8315</v>
      </c>
      <c r="R3631" t="s">
        <v>8357</v>
      </c>
      <c r="S3631" s="15">
        <f t="shared" si="229"/>
        <v>42437.094490740739</v>
      </c>
      <c r="T3631" s="15">
        <f t="shared" si="230"/>
        <v>42495.708333333328</v>
      </c>
      <c r="U3631">
        <f>YEAR(Tabla2[[#This Row],[Date created conversion]])</f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1"/>
        <v>0</v>
      </c>
      <c r="P3632" s="9">
        <f t="shared" si="228"/>
        <v>1</v>
      </c>
      <c r="Q3632" s="11" t="s">
        <v>8315</v>
      </c>
      <c r="R3632" t="s">
        <v>8357</v>
      </c>
      <c r="S3632" s="15">
        <f t="shared" si="229"/>
        <v>41942.84710648148</v>
      </c>
      <c r="T3632" s="15">
        <f t="shared" si="230"/>
        <v>41972.888773148152</v>
      </c>
      <c r="U3632">
        <f>YEAR(Tabla2[[#This Row],[Date created conversion]])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1"/>
        <v>51</v>
      </c>
      <c r="P3633" s="9">
        <f t="shared" si="228"/>
        <v>147.88</v>
      </c>
      <c r="Q3633" s="11" t="s">
        <v>8315</v>
      </c>
      <c r="R3633" t="s">
        <v>8357</v>
      </c>
      <c r="S3633" s="15">
        <f t="shared" si="229"/>
        <v>41880.753437499996</v>
      </c>
      <c r="T3633" s="15">
        <f t="shared" si="230"/>
        <v>41905.165972222225</v>
      </c>
      <c r="U3633">
        <f>YEAR(Tabla2[[#This Row],[Date created conversion]])</f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1"/>
        <v>20</v>
      </c>
      <c r="P3634" s="9">
        <f t="shared" si="228"/>
        <v>100</v>
      </c>
      <c r="Q3634" s="11" t="s">
        <v>8315</v>
      </c>
      <c r="R3634" t="s">
        <v>8357</v>
      </c>
      <c r="S3634" s="15">
        <f t="shared" si="229"/>
        <v>41946.936909722222</v>
      </c>
      <c r="T3634" s="15">
        <f t="shared" si="230"/>
        <v>41966.936909722222</v>
      </c>
      <c r="U3634">
        <f>YEAR(Tabla2[[#This Row],[Date created conversion]])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1"/>
        <v>35</v>
      </c>
      <c r="P3635" s="9">
        <f t="shared" si="228"/>
        <v>56.84</v>
      </c>
      <c r="Q3635" s="11" t="s">
        <v>8315</v>
      </c>
      <c r="R3635" t="s">
        <v>8357</v>
      </c>
      <c r="S3635" s="15">
        <f t="shared" si="229"/>
        <v>42649.623460648145</v>
      </c>
      <c r="T3635" s="15">
        <f t="shared" si="230"/>
        <v>42693.041666666672</v>
      </c>
      <c r="U3635">
        <f>YEAR(Tabla2[[#This Row],[Date created conversion]])</f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1"/>
        <v>4</v>
      </c>
      <c r="P3636" s="9">
        <f t="shared" si="228"/>
        <v>176.94</v>
      </c>
      <c r="Q3636" s="11" t="s">
        <v>8315</v>
      </c>
      <c r="R3636" t="s">
        <v>8357</v>
      </c>
      <c r="S3636" s="15">
        <f t="shared" si="229"/>
        <v>42701.166365740741</v>
      </c>
      <c r="T3636" s="15">
        <f t="shared" si="230"/>
        <v>42749.165972222225</v>
      </c>
      <c r="U3636">
        <f>YEAR(Tabla2[[#This Row],[Date created conversion]])</f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1"/>
        <v>36</v>
      </c>
      <c r="P3637" s="9">
        <f t="shared" si="228"/>
        <v>127.6</v>
      </c>
      <c r="Q3637" s="11" t="s">
        <v>8315</v>
      </c>
      <c r="R3637" t="s">
        <v>8357</v>
      </c>
      <c r="S3637" s="15">
        <f t="shared" si="229"/>
        <v>42450.88282407407</v>
      </c>
      <c r="T3637" s="15">
        <f t="shared" si="230"/>
        <v>42480.88282407407</v>
      </c>
      <c r="U3637">
        <f>YEAR(Tabla2[[#This Row],[Date created conversion]])</f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1"/>
        <v>0</v>
      </c>
      <c r="P3638" s="9">
        <f t="shared" si="228"/>
        <v>0</v>
      </c>
      <c r="Q3638" s="11" t="s">
        <v>8315</v>
      </c>
      <c r="R3638" t="s">
        <v>8357</v>
      </c>
      <c r="S3638" s="15">
        <f t="shared" si="229"/>
        <v>42226.694780092599</v>
      </c>
      <c r="T3638" s="15">
        <f t="shared" si="230"/>
        <v>42261.694780092599</v>
      </c>
      <c r="U3638">
        <f>YEAR(Tabla2[[#This Row],[Date created conversion]])</f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1"/>
        <v>31</v>
      </c>
      <c r="P3639" s="9">
        <f t="shared" si="228"/>
        <v>66.14</v>
      </c>
      <c r="Q3639" s="11" t="s">
        <v>8315</v>
      </c>
      <c r="R3639" t="s">
        <v>8357</v>
      </c>
      <c r="S3639" s="15">
        <f t="shared" si="229"/>
        <v>41975.700636574074</v>
      </c>
      <c r="T3639" s="15">
        <f t="shared" si="230"/>
        <v>42005.700636574074</v>
      </c>
      <c r="U3639">
        <f>YEAR(Tabla2[[#This Row],[Date created conversion]])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1"/>
        <v>7</v>
      </c>
      <c r="P3640" s="9">
        <f t="shared" si="228"/>
        <v>108</v>
      </c>
      <c r="Q3640" s="11" t="s">
        <v>8315</v>
      </c>
      <c r="R3640" t="s">
        <v>8357</v>
      </c>
      <c r="S3640" s="15">
        <f t="shared" si="229"/>
        <v>42053.672824074078</v>
      </c>
      <c r="T3640" s="15">
        <f t="shared" si="230"/>
        <v>42113.631157407406</v>
      </c>
      <c r="U3640">
        <f>YEAR(Tabla2[[#This Row],[Date created conversion]])</f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1"/>
        <v>0</v>
      </c>
      <c r="P3641" s="9">
        <f t="shared" si="228"/>
        <v>1</v>
      </c>
      <c r="Q3641" s="11" t="s">
        <v>8315</v>
      </c>
      <c r="R3641" t="s">
        <v>8357</v>
      </c>
      <c r="S3641" s="15">
        <f t="shared" si="229"/>
        <v>42590.677152777775</v>
      </c>
      <c r="T3641" s="15">
        <f t="shared" si="230"/>
        <v>42650.632638888885</v>
      </c>
      <c r="U3641">
        <f>YEAR(Tabla2[[#This Row],[Date created conversion]])</f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1"/>
        <v>6</v>
      </c>
      <c r="P3642" s="9">
        <f t="shared" si="228"/>
        <v>18.329999999999998</v>
      </c>
      <c r="Q3642" s="11" t="s">
        <v>8315</v>
      </c>
      <c r="R3642" t="s">
        <v>8357</v>
      </c>
      <c r="S3642" s="15">
        <f t="shared" si="229"/>
        <v>42104.781597222223</v>
      </c>
      <c r="T3642" s="15">
        <f t="shared" si="230"/>
        <v>42134.781597222223</v>
      </c>
      <c r="U3642">
        <f>YEAR(Tabla2[[#This Row],[Date created conversion]])</f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1"/>
        <v>0</v>
      </c>
      <c r="P3643" s="9">
        <f t="shared" si="228"/>
        <v>0</v>
      </c>
      <c r="Q3643" s="11" t="s">
        <v>8315</v>
      </c>
      <c r="R3643" t="s">
        <v>8357</v>
      </c>
      <c r="S3643" s="15">
        <f t="shared" si="229"/>
        <v>41899.627071759263</v>
      </c>
      <c r="T3643" s="15">
        <f t="shared" si="230"/>
        <v>41917.208333333336</v>
      </c>
      <c r="U3643">
        <f>YEAR(Tabla2[[#This Row],[Date created conversion]])</f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1"/>
        <v>2</v>
      </c>
      <c r="P3644" s="9">
        <f t="shared" si="228"/>
        <v>7.5</v>
      </c>
      <c r="Q3644" s="11" t="s">
        <v>8315</v>
      </c>
      <c r="R3644" t="s">
        <v>8357</v>
      </c>
      <c r="S3644" s="15">
        <f t="shared" si="229"/>
        <v>42297.816284722227</v>
      </c>
      <c r="T3644" s="15">
        <f t="shared" si="230"/>
        <v>42338.708333333328</v>
      </c>
      <c r="U3644">
        <f>YEAR(Tabla2[[#This Row],[Date created conversion]])</f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1"/>
        <v>0</v>
      </c>
      <c r="P3645" s="9">
        <f t="shared" si="228"/>
        <v>0</v>
      </c>
      <c r="Q3645" s="11" t="s">
        <v>8315</v>
      </c>
      <c r="R3645" t="s">
        <v>8357</v>
      </c>
      <c r="S3645" s="15">
        <f t="shared" si="229"/>
        <v>42285.143969907411</v>
      </c>
      <c r="T3645" s="15">
        <f t="shared" si="230"/>
        <v>42325.185636574075</v>
      </c>
      <c r="U3645">
        <f>YEAR(Tabla2[[#This Row],[Date created conversion]])</f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1"/>
        <v>16</v>
      </c>
      <c r="P3646" s="9">
        <f t="shared" si="228"/>
        <v>68.42</v>
      </c>
      <c r="Q3646" s="11" t="s">
        <v>8315</v>
      </c>
      <c r="R3646" t="s">
        <v>8357</v>
      </c>
      <c r="S3646" s="15">
        <f t="shared" si="229"/>
        <v>42409.241747685184</v>
      </c>
      <c r="T3646" s="15">
        <f t="shared" si="230"/>
        <v>42437.207638888889</v>
      </c>
      <c r="U3646">
        <f>YEAR(Tabla2[[#This Row],[Date created conversion]])</f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1"/>
        <v>0</v>
      </c>
      <c r="P3647" s="9">
        <f t="shared" si="228"/>
        <v>1</v>
      </c>
      <c r="Q3647" s="11" t="s">
        <v>8315</v>
      </c>
      <c r="R3647" t="s">
        <v>8357</v>
      </c>
      <c r="S3647" s="15">
        <f t="shared" si="229"/>
        <v>42665.970347222217</v>
      </c>
      <c r="T3647" s="15">
        <f t="shared" si="230"/>
        <v>42696.012013888889</v>
      </c>
      <c r="U3647">
        <f>YEAR(Tabla2[[#This Row],[Date created conversion]])</f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1"/>
        <v>5</v>
      </c>
      <c r="P3648" s="9">
        <f t="shared" si="228"/>
        <v>60.13</v>
      </c>
      <c r="Q3648" s="11" t="s">
        <v>8315</v>
      </c>
      <c r="R3648" t="s">
        <v>8357</v>
      </c>
      <c r="S3648" s="15">
        <f t="shared" si="229"/>
        <v>42140.421319444446</v>
      </c>
      <c r="T3648" s="15">
        <f t="shared" si="230"/>
        <v>42171.979166666672</v>
      </c>
      <c r="U3648">
        <f>YEAR(Tabla2[[#This Row],[Date created conversion]])</f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1"/>
        <v>6</v>
      </c>
      <c r="P3649" s="9">
        <f t="shared" si="228"/>
        <v>15</v>
      </c>
      <c r="Q3649" s="11" t="s">
        <v>8315</v>
      </c>
      <c r="R3649" t="s">
        <v>8357</v>
      </c>
      <c r="S3649" s="15">
        <f t="shared" si="229"/>
        <v>42598.749155092592</v>
      </c>
      <c r="T3649" s="15">
        <f t="shared" si="230"/>
        <v>42643.749155092592</v>
      </c>
      <c r="U3649">
        <f>YEAR(Tabla2[[#This Row],[Date created conversion]])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1"/>
        <v>100</v>
      </c>
      <c r="P3650" s="9">
        <f t="shared" si="228"/>
        <v>550.04</v>
      </c>
      <c r="Q3650" s="11" t="s">
        <v>8315</v>
      </c>
      <c r="R3650" t="s">
        <v>8316</v>
      </c>
      <c r="S3650" s="15">
        <f t="shared" si="229"/>
        <v>41887.292187500003</v>
      </c>
      <c r="T3650" s="15">
        <f t="shared" si="230"/>
        <v>41917.292187500003</v>
      </c>
      <c r="U3650">
        <f>YEAR(Tabla2[[#This Row],[Date created conversion]])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 s="9">
        <f t="shared" ref="P3651:P3714" si="232">IFERROR(ROUND(E3651/L3651,2),0)</f>
        <v>97.5</v>
      </c>
      <c r="Q3651" s="11" t="s">
        <v>8315</v>
      </c>
      <c r="R3651" t="s">
        <v>8316</v>
      </c>
      <c r="S3651" s="15">
        <f t="shared" ref="S3651:S3714" si="233">(((J3651/60)/60)/24)+DATE(1970,1,1)</f>
        <v>41780.712893518517</v>
      </c>
      <c r="T3651" s="15">
        <f t="shared" ref="T3651:T3714" si="234">(((I3651/60)/60)/24)+DATE(1970,1,1)</f>
        <v>41806.712893518517</v>
      </c>
      <c r="U3651">
        <f>YEAR(Tabla2[[#This Row],[Date created conversion]])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 s="9">
        <f t="shared" si="232"/>
        <v>29.41</v>
      </c>
      <c r="Q3652" s="11" t="s">
        <v>8315</v>
      </c>
      <c r="R3652" t="s">
        <v>8316</v>
      </c>
      <c r="S3652" s="15">
        <f t="shared" si="233"/>
        <v>42381.478981481487</v>
      </c>
      <c r="T3652" s="15">
        <f t="shared" si="234"/>
        <v>42402.478981481487</v>
      </c>
      <c r="U3652">
        <f>YEAR(Tabla2[[#This Row],[Date created conversion]])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 s="9">
        <f t="shared" si="232"/>
        <v>57.78</v>
      </c>
      <c r="Q3653" s="11" t="s">
        <v>8315</v>
      </c>
      <c r="R3653" t="s">
        <v>8316</v>
      </c>
      <c r="S3653" s="15">
        <f t="shared" si="233"/>
        <v>41828.646319444444</v>
      </c>
      <c r="T3653" s="15">
        <f t="shared" si="234"/>
        <v>41861.665972222225</v>
      </c>
      <c r="U3653">
        <f>YEAR(Tabla2[[#This Row],[Date created conversion]])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 s="9">
        <f t="shared" si="232"/>
        <v>44.24</v>
      </c>
      <c r="Q3654" s="11" t="s">
        <v>8315</v>
      </c>
      <c r="R3654" t="s">
        <v>8316</v>
      </c>
      <c r="S3654" s="15">
        <f t="shared" si="233"/>
        <v>42596.644699074073</v>
      </c>
      <c r="T3654" s="15">
        <f t="shared" si="234"/>
        <v>42607.165972222225</v>
      </c>
      <c r="U3654">
        <f>YEAR(Tabla2[[#This Row],[Date created conversion]])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 s="9">
        <f t="shared" si="232"/>
        <v>60.91</v>
      </c>
      <c r="Q3655" s="11" t="s">
        <v>8315</v>
      </c>
      <c r="R3655" t="s">
        <v>8316</v>
      </c>
      <c r="S3655" s="15">
        <f t="shared" si="233"/>
        <v>42191.363506944443</v>
      </c>
      <c r="T3655" s="15">
        <f t="shared" si="234"/>
        <v>42221.363506944443</v>
      </c>
      <c r="U3655">
        <f>YEAR(Tabla2[[#This Row],[Date created conversion]])</f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 s="9">
        <f t="shared" si="232"/>
        <v>68.84</v>
      </c>
      <c r="Q3656" s="11" t="s">
        <v>8315</v>
      </c>
      <c r="R3656" t="s">
        <v>8316</v>
      </c>
      <c r="S3656" s="15">
        <f t="shared" si="233"/>
        <v>42440.416504629626</v>
      </c>
      <c r="T3656" s="15">
        <f t="shared" si="234"/>
        <v>42463.708333333328</v>
      </c>
      <c r="U3656">
        <f>YEAR(Tabla2[[#This Row],[Date created conversion]])</f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 s="9">
        <f t="shared" si="232"/>
        <v>73.58</v>
      </c>
      <c r="Q3657" s="11" t="s">
        <v>8315</v>
      </c>
      <c r="R3657" t="s">
        <v>8316</v>
      </c>
      <c r="S3657" s="15">
        <f t="shared" si="233"/>
        <v>42173.803217592591</v>
      </c>
      <c r="T3657" s="15">
        <f t="shared" si="234"/>
        <v>42203.290972222225</v>
      </c>
      <c r="U3657">
        <f>YEAR(Tabla2[[#This Row],[Date created conversion]])</f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 s="9">
        <f t="shared" si="232"/>
        <v>115.02</v>
      </c>
      <c r="Q3658" s="11" t="s">
        <v>8315</v>
      </c>
      <c r="R3658" t="s">
        <v>8316</v>
      </c>
      <c r="S3658" s="15">
        <f t="shared" si="233"/>
        <v>42737.910138888896</v>
      </c>
      <c r="T3658" s="15">
        <f t="shared" si="234"/>
        <v>42767.957638888889</v>
      </c>
      <c r="U3658">
        <f>YEAR(Tabla2[[#This Row],[Date created conversion]])</f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 s="9">
        <f t="shared" si="232"/>
        <v>110.75</v>
      </c>
      <c r="Q3659" s="11" t="s">
        <v>8315</v>
      </c>
      <c r="R3659" t="s">
        <v>8316</v>
      </c>
      <c r="S3659" s="15">
        <f t="shared" si="233"/>
        <v>42499.629849537043</v>
      </c>
      <c r="T3659" s="15">
        <f t="shared" si="234"/>
        <v>42522.904166666667</v>
      </c>
      <c r="U3659">
        <f>YEAR(Tabla2[[#This Row],[Date created conversion]])</f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 s="9">
        <f t="shared" si="232"/>
        <v>75.5</v>
      </c>
      <c r="Q3660" s="11" t="s">
        <v>8315</v>
      </c>
      <c r="R3660" t="s">
        <v>8316</v>
      </c>
      <c r="S3660" s="15">
        <f t="shared" si="233"/>
        <v>41775.858564814815</v>
      </c>
      <c r="T3660" s="15">
        <f t="shared" si="234"/>
        <v>41822.165972222225</v>
      </c>
      <c r="U3660">
        <f>YEAR(Tabla2[[#This Row],[Date created conversion]])</f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 s="9">
        <f t="shared" si="232"/>
        <v>235.46</v>
      </c>
      <c r="Q3661" s="11" t="s">
        <v>8315</v>
      </c>
      <c r="R3661" t="s">
        <v>8316</v>
      </c>
      <c r="S3661" s="15">
        <f t="shared" si="233"/>
        <v>42055.277199074073</v>
      </c>
      <c r="T3661" s="15">
        <f t="shared" si="234"/>
        <v>42082.610416666663</v>
      </c>
      <c r="U3661">
        <f>YEAR(Tabla2[[#This Row],[Date created conversion]])</f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 s="9">
        <f t="shared" si="232"/>
        <v>11.36</v>
      </c>
      <c r="Q3662" s="11" t="s">
        <v>8315</v>
      </c>
      <c r="R3662" t="s">
        <v>8316</v>
      </c>
      <c r="S3662" s="15">
        <f t="shared" si="233"/>
        <v>41971.881076388891</v>
      </c>
      <c r="T3662" s="15">
        <f t="shared" si="234"/>
        <v>41996.881076388891</v>
      </c>
      <c r="U3662">
        <f>YEAR(Tabla2[[#This Row],[Date created conversion]])</f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 s="9">
        <f t="shared" si="232"/>
        <v>92.5</v>
      </c>
      <c r="Q3663" s="11" t="s">
        <v>8315</v>
      </c>
      <c r="R3663" t="s">
        <v>8316</v>
      </c>
      <c r="S3663" s="15">
        <f t="shared" si="233"/>
        <v>42447.896666666667</v>
      </c>
      <c r="T3663" s="15">
        <f t="shared" si="234"/>
        <v>42470.166666666672</v>
      </c>
      <c r="U3663">
        <f>YEAR(Tabla2[[#This Row],[Date created conversion]])</f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 s="9">
        <f t="shared" si="232"/>
        <v>202.85</v>
      </c>
      <c r="Q3664" s="11" t="s">
        <v>8315</v>
      </c>
      <c r="R3664" t="s">
        <v>8316</v>
      </c>
      <c r="S3664" s="15">
        <f t="shared" si="233"/>
        <v>42064.220069444447</v>
      </c>
      <c r="T3664" s="15">
        <f t="shared" si="234"/>
        <v>42094.178402777776</v>
      </c>
      <c r="U3664">
        <f>YEAR(Tabla2[[#This Row],[Date created conversion]])</f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 s="9">
        <f t="shared" si="232"/>
        <v>26</v>
      </c>
      <c r="Q3665" s="11" t="s">
        <v>8315</v>
      </c>
      <c r="R3665" t="s">
        <v>8316</v>
      </c>
      <c r="S3665" s="15">
        <f t="shared" si="233"/>
        <v>42665.451736111107</v>
      </c>
      <c r="T3665" s="15">
        <f t="shared" si="234"/>
        <v>42725.493402777778</v>
      </c>
      <c r="U3665">
        <f>YEAR(Tabla2[[#This Row],[Date created conversion]])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 s="9">
        <f t="shared" si="232"/>
        <v>46.05</v>
      </c>
      <c r="Q3666" s="11" t="s">
        <v>8315</v>
      </c>
      <c r="R3666" t="s">
        <v>8316</v>
      </c>
      <c r="S3666" s="15">
        <f t="shared" si="233"/>
        <v>42523.248715277776</v>
      </c>
      <c r="T3666" s="15">
        <f t="shared" si="234"/>
        <v>42537.248715277776</v>
      </c>
      <c r="U3666">
        <f>YEAR(Tabla2[[#This Row],[Date created conversion]])</f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 s="9">
        <f t="shared" si="232"/>
        <v>51</v>
      </c>
      <c r="Q3667" s="11" t="s">
        <v>8315</v>
      </c>
      <c r="R3667" t="s">
        <v>8316</v>
      </c>
      <c r="S3667" s="15">
        <f t="shared" si="233"/>
        <v>42294.808124999996</v>
      </c>
      <c r="T3667" s="15">
        <f t="shared" si="234"/>
        <v>42305.829166666663</v>
      </c>
      <c r="U3667">
        <f>YEAR(Tabla2[[#This Row],[Date created conversion]])</f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 s="9">
        <f t="shared" si="232"/>
        <v>31.58</v>
      </c>
      <c r="Q3668" s="11" t="s">
        <v>8315</v>
      </c>
      <c r="R3668" t="s">
        <v>8316</v>
      </c>
      <c r="S3668" s="15">
        <f t="shared" si="233"/>
        <v>41822.90488425926</v>
      </c>
      <c r="T3668" s="15">
        <f t="shared" si="234"/>
        <v>41844.291666666664</v>
      </c>
      <c r="U3668">
        <f>YEAR(Tabla2[[#This Row],[Date created conversion]])</f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 s="9">
        <f t="shared" si="232"/>
        <v>53.36</v>
      </c>
      <c r="Q3669" s="11" t="s">
        <v>8315</v>
      </c>
      <c r="R3669" t="s">
        <v>8316</v>
      </c>
      <c r="S3669" s="15">
        <f t="shared" si="233"/>
        <v>42173.970127314817</v>
      </c>
      <c r="T3669" s="15">
        <f t="shared" si="234"/>
        <v>42203.970127314817</v>
      </c>
      <c r="U3669">
        <f>YEAR(Tabla2[[#This Row],[Date created conversion]])</f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 s="9">
        <f t="shared" si="232"/>
        <v>36.96</v>
      </c>
      <c r="Q3670" s="11" t="s">
        <v>8315</v>
      </c>
      <c r="R3670" t="s">
        <v>8316</v>
      </c>
      <c r="S3670" s="15">
        <f t="shared" si="233"/>
        <v>42185.556157407409</v>
      </c>
      <c r="T3670" s="15">
        <f t="shared" si="234"/>
        <v>42208.772916666669</v>
      </c>
      <c r="U3670">
        <f>YEAR(Tabla2[[#This Row],[Date created conversion]])</f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 s="9">
        <f t="shared" si="232"/>
        <v>81.290000000000006</v>
      </c>
      <c r="Q3671" s="11" t="s">
        <v>8315</v>
      </c>
      <c r="R3671" t="s">
        <v>8316</v>
      </c>
      <c r="S3671" s="15">
        <f t="shared" si="233"/>
        <v>42136.675196759257</v>
      </c>
      <c r="T3671" s="15">
        <f t="shared" si="234"/>
        <v>42166.675196759257</v>
      </c>
      <c r="U3671">
        <f>YEAR(Tabla2[[#This Row],[Date created conversion]])</f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 s="9">
        <f t="shared" si="232"/>
        <v>20.079999999999998</v>
      </c>
      <c r="Q3672" s="11" t="s">
        <v>8315</v>
      </c>
      <c r="R3672" t="s">
        <v>8316</v>
      </c>
      <c r="S3672" s="15">
        <f t="shared" si="233"/>
        <v>42142.514016203699</v>
      </c>
      <c r="T3672" s="15">
        <f t="shared" si="234"/>
        <v>42155.958333333328</v>
      </c>
      <c r="U3672">
        <f>YEAR(Tabla2[[#This Row],[Date created conversion]])</f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 s="9">
        <f t="shared" si="232"/>
        <v>88.25</v>
      </c>
      <c r="Q3673" s="11" t="s">
        <v>8315</v>
      </c>
      <c r="R3673" t="s">
        <v>8316</v>
      </c>
      <c r="S3673" s="15">
        <f t="shared" si="233"/>
        <v>41820.62809027778</v>
      </c>
      <c r="T3673" s="15">
        <f t="shared" si="234"/>
        <v>41841.165972222225</v>
      </c>
      <c r="U3673">
        <f>YEAR(Tabla2[[#This Row],[Date created conversion]])</f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 s="9">
        <f t="shared" si="232"/>
        <v>53.44</v>
      </c>
      <c r="Q3674" s="11" t="s">
        <v>8315</v>
      </c>
      <c r="R3674" t="s">
        <v>8316</v>
      </c>
      <c r="S3674" s="15">
        <f t="shared" si="233"/>
        <v>41878.946574074071</v>
      </c>
      <c r="T3674" s="15">
        <f t="shared" si="234"/>
        <v>41908.946574074071</v>
      </c>
      <c r="U3674">
        <f>YEAR(Tabla2[[#This Row],[Date created conversion]])</f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 s="9">
        <f t="shared" si="232"/>
        <v>39.869999999999997</v>
      </c>
      <c r="Q3675" s="11" t="s">
        <v>8315</v>
      </c>
      <c r="R3675" t="s">
        <v>8316</v>
      </c>
      <c r="S3675" s="15">
        <f t="shared" si="233"/>
        <v>41914.295104166667</v>
      </c>
      <c r="T3675" s="15">
        <f t="shared" si="234"/>
        <v>41948.536111111112</v>
      </c>
      <c r="U3675">
        <f>YEAR(Tabla2[[#This Row],[Date created conversion]])</f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 s="9">
        <f t="shared" si="232"/>
        <v>145.16</v>
      </c>
      <c r="Q3676" s="11" t="s">
        <v>8315</v>
      </c>
      <c r="R3676" t="s">
        <v>8316</v>
      </c>
      <c r="S3676" s="15">
        <f t="shared" si="233"/>
        <v>42556.873020833329</v>
      </c>
      <c r="T3676" s="15">
        <f t="shared" si="234"/>
        <v>42616.873020833329</v>
      </c>
      <c r="U3676">
        <f>YEAR(Tabla2[[#This Row],[Date created conversion]])</f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 s="9">
        <f t="shared" si="232"/>
        <v>23.33</v>
      </c>
      <c r="Q3677" s="11" t="s">
        <v>8315</v>
      </c>
      <c r="R3677" t="s">
        <v>8316</v>
      </c>
      <c r="S3677" s="15">
        <f t="shared" si="233"/>
        <v>42493.597013888888</v>
      </c>
      <c r="T3677" s="15">
        <f t="shared" si="234"/>
        <v>42505.958333333328</v>
      </c>
      <c r="U3677">
        <f>YEAR(Tabla2[[#This Row],[Date created conversion]])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 s="9">
        <f t="shared" si="232"/>
        <v>64.38</v>
      </c>
      <c r="Q3678" s="11" t="s">
        <v>8315</v>
      </c>
      <c r="R3678" t="s">
        <v>8316</v>
      </c>
      <c r="S3678" s="15">
        <f t="shared" si="233"/>
        <v>41876.815787037034</v>
      </c>
      <c r="T3678" s="15">
        <f t="shared" si="234"/>
        <v>41894.815787037034</v>
      </c>
      <c r="U3678">
        <f>YEAR(Tabla2[[#This Row],[Date created conversion]])</f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35">IFERROR(ROUND(E3679/D3679*100,0),0)</f>
        <v>103</v>
      </c>
      <c r="P3679" s="9">
        <f t="shared" si="232"/>
        <v>62.05</v>
      </c>
      <c r="Q3679" s="11" t="s">
        <v>8315</v>
      </c>
      <c r="R3679" t="s">
        <v>8316</v>
      </c>
      <c r="S3679" s="15">
        <f t="shared" si="233"/>
        <v>41802.574282407404</v>
      </c>
      <c r="T3679" s="15">
        <f t="shared" si="234"/>
        <v>41823.165972222225</v>
      </c>
      <c r="U3679">
        <f>YEAR(Tabla2[[#This Row],[Date created conversion]])</f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5"/>
        <v>103</v>
      </c>
      <c r="P3680" s="9">
        <f t="shared" si="232"/>
        <v>66.13</v>
      </c>
      <c r="Q3680" s="11" t="s">
        <v>8315</v>
      </c>
      <c r="R3680" t="s">
        <v>8316</v>
      </c>
      <c r="S3680" s="15">
        <f t="shared" si="233"/>
        <v>42120.531226851846</v>
      </c>
      <c r="T3680" s="15">
        <f t="shared" si="234"/>
        <v>42155.531226851846</v>
      </c>
      <c r="U3680">
        <f>YEAR(Tabla2[[#This Row],[Date created conversion]])</f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5"/>
        <v>110</v>
      </c>
      <c r="P3681" s="9">
        <f t="shared" si="232"/>
        <v>73.400000000000006</v>
      </c>
      <c r="Q3681" s="11" t="s">
        <v>8315</v>
      </c>
      <c r="R3681" t="s">
        <v>8316</v>
      </c>
      <c r="S3681" s="15">
        <f t="shared" si="233"/>
        <v>41786.761354166665</v>
      </c>
      <c r="T3681" s="15">
        <f t="shared" si="234"/>
        <v>41821.207638888889</v>
      </c>
      <c r="U3681">
        <f>YEAR(Tabla2[[#This Row],[Date created conversion]])</f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5"/>
        <v>113</v>
      </c>
      <c r="P3682" s="9">
        <f t="shared" si="232"/>
        <v>99.5</v>
      </c>
      <c r="Q3682" s="11" t="s">
        <v>8315</v>
      </c>
      <c r="R3682" t="s">
        <v>8316</v>
      </c>
      <c r="S3682" s="15">
        <f t="shared" si="233"/>
        <v>42627.454097222217</v>
      </c>
      <c r="T3682" s="15">
        <f t="shared" si="234"/>
        <v>42648.454097222217</v>
      </c>
      <c r="U3682">
        <f>YEAR(Tabla2[[#This Row],[Date created conversion]])</f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5"/>
        <v>112</v>
      </c>
      <c r="P3683" s="9">
        <f t="shared" si="232"/>
        <v>62.17</v>
      </c>
      <c r="Q3683" s="11" t="s">
        <v>8315</v>
      </c>
      <c r="R3683" t="s">
        <v>8316</v>
      </c>
      <c r="S3683" s="15">
        <f t="shared" si="233"/>
        <v>42374.651504629626</v>
      </c>
      <c r="T3683" s="15">
        <f t="shared" si="234"/>
        <v>42384.651504629626</v>
      </c>
      <c r="U3683">
        <f>YEAR(Tabla2[[#This Row],[Date created conversion]])</f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5"/>
        <v>139</v>
      </c>
      <c r="P3684" s="9">
        <f t="shared" si="232"/>
        <v>62.33</v>
      </c>
      <c r="Q3684" s="11" t="s">
        <v>8315</v>
      </c>
      <c r="R3684" t="s">
        <v>8316</v>
      </c>
      <c r="S3684" s="15">
        <f t="shared" si="233"/>
        <v>41772.685393518521</v>
      </c>
      <c r="T3684" s="15">
        <f t="shared" si="234"/>
        <v>41806.290972222225</v>
      </c>
      <c r="U3684">
        <f>YEAR(Tabla2[[#This Row],[Date created conversion]])</f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5"/>
        <v>111</v>
      </c>
      <c r="P3685" s="9">
        <f t="shared" si="232"/>
        <v>58.79</v>
      </c>
      <c r="Q3685" s="11" t="s">
        <v>8315</v>
      </c>
      <c r="R3685" t="s">
        <v>8316</v>
      </c>
      <c r="S3685" s="15">
        <f t="shared" si="233"/>
        <v>42633.116851851853</v>
      </c>
      <c r="T3685" s="15">
        <f t="shared" si="234"/>
        <v>42663.116851851853</v>
      </c>
      <c r="U3685">
        <f>YEAR(Tabla2[[#This Row],[Date created conversion]])</f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5"/>
        <v>139</v>
      </c>
      <c r="P3686" s="9">
        <f t="shared" si="232"/>
        <v>45.35</v>
      </c>
      <c r="Q3686" s="11" t="s">
        <v>8315</v>
      </c>
      <c r="R3686" t="s">
        <v>8316</v>
      </c>
      <c r="S3686" s="15">
        <f t="shared" si="233"/>
        <v>42219.180393518516</v>
      </c>
      <c r="T3686" s="15">
        <f t="shared" si="234"/>
        <v>42249.180393518516</v>
      </c>
      <c r="U3686">
        <f>YEAR(Tabla2[[#This Row],[Date created conversion]])</f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5"/>
        <v>106</v>
      </c>
      <c r="P3687" s="9">
        <f t="shared" si="232"/>
        <v>41.94</v>
      </c>
      <c r="Q3687" s="11" t="s">
        <v>8315</v>
      </c>
      <c r="R3687" t="s">
        <v>8316</v>
      </c>
      <c r="S3687" s="15">
        <f t="shared" si="233"/>
        <v>41753.593275462961</v>
      </c>
      <c r="T3687" s="15">
        <f t="shared" si="234"/>
        <v>41778.875</v>
      </c>
      <c r="U3687">
        <f>YEAR(Tabla2[[#This Row],[Date created conversion]])</f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5"/>
        <v>101</v>
      </c>
      <c r="P3688" s="9">
        <f t="shared" si="232"/>
        <v>59.17</v>
      </c>
      <c r="Q3688" s="11" t="s">
        <v>8315</v>
      </c>
      <c r="R3688" t="s">
        <v>8316</v>
      </c>
      <c r="S3688" s="15">
        <f t="shared" si="233"/>
        <v>42230.662731481483</v>
      </c>
      <c r="T3688" s="15">
        <f t="shared" si="234"/>
        <v>42245.165972222225</v>
      </c>
      <c r="U3688">
        <f>YEAR(Tabla2[[#This Row],[Date created conversion]])</f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5"/>
        <v>100</v>
      </c>
      <c r="P3689" s="9">
        <f t="shared" si="232"/>
        <v>200.49</v>
      </c>
      <c r="Q3689" s="11" t="s">
        <v>8315</v>
      </c>
      <c r="R3689" t="s">
        <v>8316</v>
      </c>
      <c r="S3689" s="15">
        <f t="shared" si="233"/>
        <v>41787.218229166669</v>
      </c>
      <c r="T3689" s="15">
        <f t="shared" si="234"/>
        <v>41817.218229166669</v>
      </c>
      <c r="U3689">
        <f>YEAR(Tabla2[[#This Row],[Date created conversion]])</f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5"/>
        <v>109</v>
      </c>
      <c r="P3690" s="9">
        <f t="shared" si="232"/>
        <v>83.97</v>
      </c>
      <c r="Q3690" s="11" t="s">
        <v>8315</v>
      </c>
      <c r="R3690" t="s">
        <v>8316</v>
      </c>
      <c r="S3690" s="15">
        <f t="shared" si="233"/>
        <v>41829.787083333329</v>
      </c>
      <c r="T3690" s="15">
        <f t="shared" si="234"/>
        <v>41859.787083333329</v>
      </c>
      <c r="U3690">
        <f>YEAR(Tabla2[[#This Row],[Date created conversion]])</f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5"/>
        <v>118</v>
      </c>
      <c r="P3691" s="9">
        <f t="shared" si="232"/>
        <v>57.26</v>
      </c>
      <c r="Q3691" s="11" t="s">
        <v>8315</v>
      </c>
      <c r="R3691" t="s">
        <v>8316</v>
      </c>
      <c r="S3691" s="15">
        <f t="shared" si="233"/>
        <v>42147.826840277776</v>
      </c>
      <c r="T3691" s="15">
        <f t="shared" si="234"/>
        <v>42176.934027777781</v>
      </c>
      <c r="U3691">
        <f>YEAR(Tabla2[[#This Row],[Date created conversion]])</f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5"/>
        <v>120</v>
      </c>
      <c r="P3692" s="9">
        <f t="shared" si="232"/>
        <v>58.06</v>
      </c>
      <c r="Q3692" s="11" t="s">
        <v>8315</v>
      </c>
      <c r="R3692" t="s">
        <v>8316</v>
      </c>
      <c r="S3692" s="15">
        <f t="shared" si="233"/>
        <v>41940.598182870373</v>
      </c>
      <c r="T3692" s="15">
        <f t="shared" si="234"/>
        <v>41970.639849537038</v>
      </c>
      <c r="U3692">
        <f>YEAR(Tabla2[[#This Row],[Date created conversion]])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5"/>
        <v>128</v>
      </c>
      <c r="P3693" s="9">
        <f t="shared" si="232"/>
        <v>186.8</v>
      </c>
      <c r="Q3693" s="11" t="s">
        <v>8315</v>
      </c>
      <c r="R3693" t="s">
        <v>8316</v>
      </c>
      <c r="S3693" s="15">
        <f t="shared" si="233"/>
        <v>42020.700567129628</v>
      </c>
      <c r="T3693" s="15">
        <f t="shared" si="234"/>
        <v>42065.207638888889</v>
      </c>
      <c r="U3693">
        <f>YEAR(Tabla2[[#This Row],[Date created conversion]])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5"/>
        <v>126</v>
      </c>
      <c r="P3694" s="9">
        <f t="shared" si="232"/>
        <v>74.12</v>
      </c>
      <c r="Q3694" s="11" t="s">
        <v>8315</v>
      </c>
      <c r="R3694" t="s">
        <v>8316</v>
      </c>
      <c r="S3694" s="15">
        <f t="shared" si="233"/>
        <v>41891.96503472222</v>
      </c>
      <c r="T3694" s="15">
        <f t="shared" si="234"/>
        <v>41901</v>
      </c>
      <c r="U3694">
        <f>YEAR(Tabla2[[#This Row],[Date created conversion]])</f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5"/>
        <v>129</v>
      </c>
      <c r="P3695" s="9">
        <f t="shared" si="232"/>
        <v>30.71</v>
      </c>
      <c r="Q3695" s="11" t="s">
        <v>8315</v>
      </c>
      <c r="R3695" t="s">
        <v>8316</v>
      </c>
      <c r="S3695" s="15">
        <f t="shared" si="233"/>
        <v>42309.191307870366</v>
      </c>
      <c r="T3695" s="15">
        <f t="shared" si="234"/>
        <v>42338.9375</v>
      </c>
      <c r="U3695">
        <f>YEAR(Tabla2[[#This Row],[Date created conversion]])</f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5"/>
        <v>107</v>
      </c>
      <c r="P3696" s="9">
        <f t="shared" si="232"/>
        <v>62.67</v>
      </c>
      <c r="Q3696" s="11" t="s">
        <v>8315</v>
      </c>
      <c r="R3696" t="s">
        <v>8316</v>
      </c>
      <c r="S3696" s="15">
        <f t="shared" si="233"/>
        <v>42490.133877314816</v>
      </c>
      <c r="T3696" s="15">
        <f t="shared" si="234"/>
        <v>42527.083333333328</v>
      </c>
      <c r="U3696">
        <f>YEAR(Tabla2[[#This Row],[Date created conversion]])</f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5"/>
        <v>100</v>
      </c>
      <c r="P3697" s="9">
        <f t="shared" si="232"/>
        <v>121.36</v>
      </c>
      <c r="Q3697" s="11" t="s">
        <v>8315</v>
      </c>
      <c r="R3697" t="s">
        <v>8316</v>
      </c>
      <c r="S3697" s="15">
        <f t="shared" si="233"/>
        <v>41995.870486111111</v>
      </c>
      <c r="T3697" s="15">
        <f t="shared" si="234"/>
        <v>42015.870486111111</v>
      </c>
      <c r="U3697">
        <f>YEAR(Tabla2[[#This Row],[Date created conversion]])</f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5"/>
        <v>155</v>
      </c>
      <c r="P3698" s="9">
        <f t="shared" si="232"/>
        <v>39.74</v>
      </c>
      <c r="Q3698" s="11" t="s">
        <v>8315</v>
      </c>
      <c r="R3698" t="s">
        <v>8316</v>
      </c>
      <c r="S3698" s="15">
        <f t="shared" si="233"/>
        <v>41988.617083333331</v>
      </c>
      <c r="T3698" s="15">
        <f t="shared" si="234"/>
        <v>42048.617083333331</v>
      </c>
      <c r="U3698">
        <f>YEAR(Tabla2[[#This Row],[Date created conversion]])</f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5"/>
        <v>108</v>
      </c>
      <c r="P3699" s="9">
        <f t="shared" si="232"/>
        <v>72</v>
      </c>
      <c r="Q3699" s="11" t="s">
        <v>8315</v>
      </c>
      <c r="R3699" t="s">
        <v>8316</v>
      </c>
      <c r="S3699" s="15">
        <f t="shared" si="233"/>
        <v>42479.465833333335</v>
      </c>
      <c r="T3699" s="15">
        <f t="shared" si="234"/>
        <v>42500.465833333335</v>
      </c>
      <c r="U3699">
        <f>YEAR(Tabla2[[#This Row],[Date created conversion]])</f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5"/>
        <v>111</v>
      </c>
      <c r="P3700" s="9">
        <f t="shared" si="232"/>
        <v>40.630000000000003</v>
      </c>
      <c r="Q3700" s="11" t="s">
        <v>8315</v>
      </c>
      <c r="R3700" t="s">
        <v>8316</v>
      </c>
      <c r="S3700" s="15">
        <f t="shared" si="233"/>
        <v>42401.806562500002</v>
      </c>
      <c r="T3700" s="15">
        <f t="shared" si="234"/>
        <v>42431.806562500002</v>
      </c>
      <c r="U3700">
        <f>YEAR(Tabla2[[#This Row],[Date created conversion]])</f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5"/>
        <v>101</v>
      </c>
      <c r="P3701" s="9">
        <f t="shared" si="232"/>
        <v>63</v>
      </c>
      <c r="Q3701" s="11" t="s">
        <v>8315</v>
      </c>
      <c r="R3701" t="s">
        <v>8316</v>
      </c>
      <c r="S3701" s="15">
        <f t="shared" si="233"/>
        <v>41897.602037037039</v>
      </c>
      <c r="T3701" s="15">
        <f t="shared" si="234"/>
        <v>41927.602037037039</v>
      </c>
      <c r="U3701">
        <f>YEAR(Tabla2[[#This Row],[Date created conversion]])</f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5"/>
        <v>121</v>
      </c>
      <c r="P3702" s="9">
        <f t="shared" si="232"/>
        <v>33.67</v>
      </c>
      <c r="Q3702" s="11" t="s">
        <v>8315</v>
      </c>
      <c r="R3702" t="s">
        <v>8316</v>
      </c>
      <c r="S3702" s="15">
        <f t="shared" si="233"/>
        <v>41882.585648148146</v>
      </c>
      <c r="T3702" s="15">
        <f t="shared" si="234"/>
        <v>41912.666666666664</v>
      </c>
      <c r="U3702">
        <f>YEAR(Tabla2[[#This Row],[Date created conversion]])</f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5"/>
        <v>100</v>
      </c>
      <c r="P3703" s="9">
        <f t="shared" si="232"/>
        <v>38.590000000000003</v>
      </c>
      <c r="Q3703" s="11" t="s">
        <v>8315</v>
      </c>
      <c r="R3703" t="s">
        <v>8316</v>
      </c>
      <c r="S3703" s="15">
        <f t="shared" si="233"/>
        <v>42129.541585648149</v>
      </c>
      <c r="T3703" s="15">
        <f t="shared" si="234"/>
        <v>42159.541585648149</v>
      </c>
      <c r="U3703">
        <f>YEAR(Tabla2[[#This Row],[Date created conversion]])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5"/>
        <v>109</v>
      </c>
      <c r="P3704" s="9">
        <f t="shared" si="232"/>
        <v>155.94999999999999</v>
      </c>
      <c r="Q3704" s="11" t="s">
        <v>8315</v>
      </c>
      <c r="R3704" t="s">
        <v>8316</v>
      </c>
      <c r="S3704" s="15">
        <f t="shared" si="233"/>
        <v>42524.53800925926</v>
      </c>
      <c r="T3704" s="15">
        <f t="shared" si="234"/>
        <v>42561.957638888889</v>
      </c>
      <c r="U3704">
        <f>YEAR(Tabla2[[#This Row],[Date created conversion]])</f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5"/>
        <v>123</v>
      </c>
      <c r="P3705" s="9">
        <f t="shared" si="232"/>
        <v>43.2</v>
      </c>
      <c r="Q3705" s="11" t="s">
        <v>8315</v>
      </c>
      <c r="R3705" t="s">
        <v>8316</v>
      </c>
      <c r="S3705" s="15">
        <f t="shared" si="233"/>
        <v>42556.504490740743</v>
      </c>
      <c r="T3705" s="15">
        <f t="shared" si="234"/>
        <v>42595.290972222225</v>
      </c>
      <c r="U3705">
        <f>YEAR(Tabla2[[#This Row],[Date created conversion]])</f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5"/>
        <v>136</v>
      </c>
      <c r="P3706" s="9">
        <f t="shared" si="232"/>
        <v>15.15</v>
      </c>
      <c r="Q3706" s="11" t="s">
        <v>8315</v>
      </c>
      <c r="R3706" t="s">
        <v>8316</v>
      </c>
      <c r="S3706" s="15">
        <f t="shared" si="233"/>
        <v>42461.689745370371</v>
      </c>
      <c r="T3706" s="15">
        <f t="shared" si="234"/>
        <v>42521.689745370371</v>
      </c>
      <c r="U3706">
        <f>YEAR(Tabla2[[#This Row],[Date created conversion]])</f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5"/>
        <v>103</v>
      </c>
      <c r="P3707" s="9">
        <f t="shared" si="232"/>
        <v>83.57</v>
      </c>
      <c r="Q3707" s="11" t="s">
        <v>8315</v>
      </c>
      <c r="R3707" t="s">
        <v>8316</v>
      </c>
      <c r="S3707" s="15">
        <f t="shared" si="233"/>
        <v>41792.542986111112</v>
      </c>
      <c r="T3707" s="15">
        <f t="shared" si="234"/>
        <v>41813.75</v>
      </c>
      <c r="U3707">
        <f>YEAR(Tabla2[[#This Row],[Date created conversion]])</f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5"/>
        <v>121</v>
      </c>
      <c r="P3708" s="9">
        <f t="shared" si="232"/>
        <v>140</v>
      </c>
      <c r="Q3708" s="11" t="s">
        <v>8315</v>
      </c>
      <c r="R3708" t="s">
        <v>8316</v>
      </c>
      <c r="S3708" s="15">
        <f t="shared" si="233"/>
        <v>41879.913761574076</v>
      </c>
      <c r="T3708" s="15">
        <f t="shared" si="234"/>
        <v>41894.913761574076</v>
      </c>
      <c r="U3708">
        <f>YEAR(Tabla2[[#This Row],[Date created conversion]])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5"/>
        <v>186</v>
      </c>
      <c r="P3709" s="9">
        <f t="shared" si="232"/>
        <v>80.87</v>
      </c>
      <c r="Q3709" s="11" t="s">
        <v>8315</v>
      </c>
      <c r="R3709" t="s">
        <v>8316</v>
      </c>
      <c r="S3709" s="15">
        <f t="shared" si="233"/>
        <v>42552.048356481479</v>
      </c>
      <c r="T3709" s="15">
        <f t="shared" si="234"/>
        <v>42573.226388888885</v>
      </c>
      <c r="U3709">
        <f>YEAR(Tabla2[[#This Row],[Date created conversion]])</f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5"/>
        <v>300</v>
      </c>
      <c r="P3710" s="9">
        <f t="shared" si="232"/>
        <v>53.85</v>
      </c>
      <c r="Q3710" s="11" t="s">
        <v>8315</v>
      </c>
      <c r="R3710" t="s">
        <v>8316</v>
      </c>
      <c r="S3710" s="15">
        <f t="shared" si="233"/>
        <v>41810.142199074071</v>
      </c>
      <c r="T3710" s="15">
        <f t="shared" si="234"/>
        <v>41824.142199074071</v>
      </c>
      <c r="U3710">
        <f>YEAR(Tabla2[[#This Row],[Date created conversion]])</f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5"/>
        <v>108</v>
      </c>
      <c r="P3711" s="9">
        <f t="shared" si="232"/>
        <v>30.93</v>
      </c>
      <c r="Q3711" s="11" t="s">
        <v>8315</v>
      </c>
      <c r="R3711" t="s">
        <v>8316</v>
      </c>
      <c r="S3711" s="15">
        <f t="shared" si="233"/>
        <v>41785.707708333335</v>
      </c>
      <c r="T3711" s="15">
        <f t="shared" si="234"/>
        <v>41815.707708333335</v>
      </c>
      <c r="U3711">
        <f>YEAR(Tabla2[[#This Row],[Date created conversion]])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5"/>
        <v>141</v>
      </c>
      <c r="P3712" s="9">
        <f t="shared" si="232"/>
        <v>67.959999999999994</v>
      </c>
      <c r="Q3712" s="11" t="s">
        <v>8315</v>
      </c>
      <c r="R3712" t="s">
        <v>8316</v>
      </c>
      <c r="S3712" s="15">
        <f t="shared" si="233"/>
        <v>42072.576249999998</v>
      </c>
      <c r="T3712" s="15">
        <f t="shared" si="234"/>
        <v>42097.576249999998</v>
      </c>
      <c r="U3712">
        <f>YEAR(Tabla2[[#This Row],[Date created conversion]])</f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5"/>
        <v>114</v>
      </c>
      <c r="P3713" s="9">
        <f t="shared" si="232"/>
        <v>27.14</v>
      </c>
      <c r="Q3713" s="11" t="s">
        <v>8315</v>
      </c>
      <c r="R3713" t="s">
        <v>8316</v>
      </c>
      <c r="S3713" s="15">
        <f t="shared" si="233"/>
        <v>41779.724224537036</v>
      </c>
      <c r="T3713" s="15">
        <f t="shared" si="234"/>
        <v>41805.666666666664</v>
      </c>
      <c r="U3713">
        <f>YEAR(Tabla2[[#This Row],[Date created conversion]])</f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5"/>
        <v>154</v>
      </c>
      <c r="P3714" s="9">
        <f t="shared" si="232"/>
        <v>110.87</v>
      </c>
      <c r="Q3714" s="11" t="s">
        <v>8315</v>
      </c>
      <c r="R3714" t="s">
        <v>8316</v>
      </c>
      <c r="S3714" s="15">
        <f t="shared" si="233"/>
        <v>42134.172071759262</v>
      </c>
      <c r="T3714" s="15">
        <f t="shared" si="234"/>
        <v>42155.290972222225</v>
      </c>
      <c r="U3714">
        <f>YEAR(Tabla2[[#This Row],[Date created conversion]])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 s="9">
        <f t="shared" ref="P3715:P3778" si="236">IFERROR(ROUND(E3715/L3715,2),0)</f>
        <v>106.84</v>
      </c>
      <c r="Q3715" s="11" t="s">
        <v>8315</v>
      </c>
      <c r="R3715" t="s">
        <v>8316</v>
      </c>
      <c r="S3715" s="15">
        <f t="shared" ref="S3715:S3778" si="237">(((J3715/60)/60)/24)+DATE(1970,1,1)</f>
        <v>42505.738032407404</v>
      </c>
      <c r="T3715" s="15">
        <f t="shared" ref="T3715:T3778" si="238">(((I3715/60)/60)/24)+DATE(1970,1,1)</f>
        <v>42525.738032407404</v>
      </c>
      <c r="U3715">
        <f>YEAR(Tabla2[[#This Row],[Date created conversion]])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 s="9">
        <f t="shared" si="236"/>
        <v>105.52</v>
      </c>
      <c r="Q3716" s="11" t="s">
        <v>8315</v>
      </c>
      <c r="R3716" t="s">
        <v>8316</v>
      </c>
      <c r="S3716" s="15">
        <f t="shared" si="237"/>
        <v>42118.556331018524</v>
      </c>
      <c r="T3716" s="15">
        <f t="shared" si="238"/>
        <v>42150.165972222225</v>
      </c>
      <c r="U3716">
        <f>YEAR(Tabla2[[#This Row],[Date created conversion]])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 s="9">
        <f t="shared" si="236"/>
        <v>132.96</v>
      </c>
      <c r="Q3717" s="11" t="s">
        <v>8315</v>
      </c>
      <c r="R3717" t="s">
        <v>8316</v>
      </c>
      <c r="S3717" s="15">
        <f t="shared" si="237"/>
        <v>42036.995590277773</v>
      </c>
      <c r="T3717" s="15">
        <f t="shared" si="238"/>
        <v>42094.536111111112</v>
      </c>
      <c r="U3717">
        <f>YEAR(Tabla2[[#This Row],[Date created conversion]])</f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 s="9">
        <f t="shared" si="236"/>
        <v>51.92</v>
      </c>
      <c r="Q3718" s="11" t="s">
        <v>8315</v>
      </c>
      <c r="R3718" t="s">
        <v>8316</v>
      </c>
      <c r="S3718" s="15">
        <f t="shared" si="237"/>
        <v>42360.887835648144</v>
      </c>
      <c r="T3718" s="15">
        <f t="shared" si="238"/>
        <v>42390.887835648144</v>
      </c>
      <c r="U3718">
        <f>YEAR(Tabla2[[#This Row],[Date created conversion]])</f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 s="9">
        <f t="shared" si="236"/>
        <v>310</v>
      </c>
      <c r="Q3719" s="11" t="s">
        <v>8315</v>
      </c>
      <c r="R3719" t="s">
        <v>8316</v>
      </c>
      <c r="S3719" s="15">
        <f t="shared" si="237"/>
        <v>42102.866307870368</v>
      </c>
      <c r="T3719" s="15">
        <f t="shared" si="238"/>
        <v>42133.866307870368</v>
      </c>
      <c r="U3719">
        <f>YEAR(Tabla2[[#This Row],[Date created conversion]])</f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 s="9">
        <f t="shared" si="236"/>
        <v>26.02</v>
      </c>
      <c r="Q3720" s="11" t="s">
        <v>8315</v>
      </c>
      <c r="R3720" t="s">
        <v>8316</v>
      </c>
      <c r="S3720" s="15">
        <f t="shared" si="237"/>
        <v>42032.716145833328</v>
      </c>
      <c r="T3720" s="15">
        <f t="shared" si="238"/>
        <v>42062.716145833328</v>
      </c>
      <c r="U3720">
        <f>YEAR(Tabla2[[#This Row],[Date created conversion]])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 s="9">
        <f t="shared" si="236"/>
        <v>105</v>
      </c>
      <c r="Q3721" s="11" t="s">
        <v>8315</v>
      </c>
      <c r="R3721" t="s">
        <v>8316</v>
      </c>
      <c r="S3721" s="15">
        <f t="shared" si="237"/>
        <v>42147.729930555557</v>
      </c>
      <c r="T3721" s="15">
        <f t="shared" si="238"/>
        <v>42177.729930555557</v>
      </c>
      <c r="U3721">
        <f>YEAR(Tabla2[[#This Row],[Date created conversion]])</f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 s="9">
        <f t="shared" si="236"/>
        <v>86.23</v>
      </c>
      <c r="Q3722" s="11" t="s">
        <v>8315</v>
      </c>
      <c r="R3722" t="s">
        <v>8316</v>
      </c>
      <c r="S3722" s="15">
        <f t="shared" si="237"/>
        <v>42165.993125000001</v>
      </c>
      <c r="T3722" s="15">
        <f t="shared" si="238"/>
        <v>42187.993125000001</v>
      </c>
      <c r="U3722">
        <f>YEAR(Tabla2[[#This Row],[Date created conversion]])</f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 s="9">
        <f t="shared" si="236"/>
        <v>114.55</v>
      </c>
      <c r="Q3723" s="11" t="s">
        <v>8315</v>
      </c>
      <c r="R3723" t="s">
        <v>8316</v>
      </c>
      <c r="S3723" s="15">
        <f t="shared" si="237"/>
        <v>41927.936157407406</v>
      </c>
      <c r="T3723" s="15">
        <f t="shared" si="238"/>
        <v>41948.977824074071</v>
      </c>
      <c r="U3723">
        <f>YEAR(Tabla2[[#This Row],[Date created conversion]])</f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 s="9">
        <f t="shared" si="236"/>
        <v>47.66</v>
      </c>
      <c r="Q3724" s="11" t="s">
        <v>8315</v>
      </c>
      <c r="R3724" t="s">
        <v>8316</v>
      </c>
      <c r="S3724" s="15">
        <f t="shared" si="237"/>
        <v>42381.671840277777</v>
      </c>
      <c r="T3724" s="15">
        <f t="shared" si="238"/>
        <v>42411.957638888889</v>
      </c>
      <c r="U3724">
        <f>YEAR(Tabla2[[#This Row],[Date created conversion]])</f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 s="9">
        <f t="shared" si="236"/>
        <v>72.89</v>
      </c>
      <c r="Q3725" s="11" t="s">
        <v>8315</v>
      </c>
      <c r="R3725" t="s">
        <v>8316</v>
      </c>
      <c r="S3725" s="15">
        <f t="shared" si="237"/>
        <v>41943.753032407411</v>
      </c>
      <c r="T3725" s="15">
        <f t="shared" si="238"/>
        <v>41973.794699074075</v>
      </c>
      <c r="U3725">
        <f>YEAR(Tabla2[[#This Row],[Date created conversion]])</f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 s="9">
        <f t="shared" si="236"/>
        <v>49.55</v>
      </c>
      <c r="Q3726" s="11" t="s">
        <v>8315</v>
      </c>
      <c r="R3726" t="s">
        <v>8316</v>
      </c>
      <c r="S3726" s="15">
        <f t="shared" si="237"/>
        <v>42465.491435185191</v>
      </c>
      <c r="T3726" s="15">
        <f t="shared" si="238"/>
        <v>42494.958333333328</v>
      </c>
      <c r="U3726">
        <f>YEAR(Tabla2[[#This Row],[Date created conversion]])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 s="9">
        <f t="shared" si="236"/>
        <v>25.4</v>
      </c>
      <c r="Q3727" s="11" t="s">
        <v>8315</v>
      </c>
      <c r="R3727" t="s">
        <v>8316</v>
      </c>
      <c r="S3727" s="15">
        <f t="shared" si="237"/>
        <v>42401.945219907408</v>
      </c>
      <c r="T3727" s="15">
        <f t="shared" si="238"/>
        <v>42418.895833333328</v>
      </c>
      <c r="U3727">
        <f>YEAR(Tabla2[[#This Row],[Date created conversion]])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 s="9">
        <f t="shared" si="236"/>
        <v>62.59</v>
      </c>
      <c r="Q3728" s="11" t="s">
        <v>8315</v>
      </c>
      <c r="R3728" t="s">
        <v>8316</v>
      </c>
      <c r="S3728" s="15">
        <f t="shared" si="237"/>
        <v>42462.140868055561</v>
      </c>
      <c r="T3728" s="15">
        <f t="shared" si="238"/>
        <v>42489.875</v>
      </c>
      <c r="U3728">
        <f>YEAR(Tabla2[[#This Row],[Date created conversion]])</f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 s="9">
        <f t="shared" si="236"/>
        <v>61.06</v>
      </c>
      <c r="Q3729" s="11" t="s">
        <v>8315</v>
      </c>
      <c r="R3729" t="s">
        <v>8316</v>
      </c>
      <c r="S3729" s="15">
        <f t="shared" si="237"/>
        <v>42632.348310185189</v>
      </c>
      <c r="T3729" s="15">
        <f t="shared" si="238"/>
        <v>42663.204861111109</v>
      </c>
      <c r="U3729">
        <f>YEAR(Tabla2[[#This Row],[Date created conversion]])</f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 s="9">
        <f t="shared" si="236"/>
        <v>60.06</v>
      </c>
      <c r="Q3730" s="11" t="s">
        <v>8315</v>
      </c>
      <c r="R3730" t="s">
        <v>8316</v>
      </c>
      <c r="S3730" s="15">
        <f t="shared" si="237"/>
        <v>42205.171018518522</v>
      </c>
      <c r="T3730" s="15">
        <f t="shared" si="238"/>
        <v>42235.171018518522</v>
      </c>
      <c r="U3730">
        <f>YEAR(Tabla2[[#This Row],[Date created conversion]])</f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 s="9">
        <f t="shared" si="236"/>
        <v>72.400000000000006</v>
      </c>
      <c r="Q3731" s="11" t="s">
        <v>8315</v>
      </c>
      <c r="R3731" t="s">
        <v>8316</v>
      </c>
      <c r="S3731" s="15">
        <f t="shared" si="237"/>
        <v>42041.205000000002</v>
      </c>
      <c r="T3731" s="15">
        <f t="shared" si="238"/>
        <v>42086.16333333333</v>
      </c>
      <c r="U3731">
        <f>YEAR(Tabla2[[#This Row],[Date created conversion]])</f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 s="9">
        <f t="shared" si="236"/>
        <v>100</v>
      </c>
      <c r="Q3732" s="11" t="s">
        <v>8315</v>
      </c>
      <c r="R3732" t="s">
        <v>8316</v>
      </c>
      <c r="S3732" s="15">
        <f t="shared" si="237"/>
        <v>42203.677766203706</v>
      </c>
      <c r="T3732" s="15">
        <f t="shared" si="238"/>
        <v>42233.677766203706</v>
      </c>
      <c r="U3732">
        <f>YEAR(Tabla2[[#This Row],[Date created conversion]])</f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 s="9">
        <f t="shared" si="236"/>
        <v>51.67</v>
      </c>
      <c r="Q3733" s="11" t="s">
        <v>8315</v>
      </c>
      <c r="R3733" t="s">
        <v>8316</v>
      </c>
      <c r="S3733" s="15">
        <f t="shared" si="237"/>
        <v>41983.752847222218</v>
      </c>
      <c r="T3733" s="15">
        <f t="shared" si="238"/>
        <v>42014.140972222223</v>
      </c>
      <c r="U3733">
        <f>YEAR(Tabla2[[#This Row],[Date created conversion]])</f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 s="9">
        <f t="shared" si="236"/>
        <v>32.75</v>
      </c>
      <c r="Q3734" s="11" t="s">
        <v>8315</v>
      </c>
      <c r="R3734" t="s">
        <v>8316</v>
      </c>
      <c r="S3734" s="15">
        <f t="shared" si="237"/>
        <v>41968.677465277782</v>
      </c>
      <c r="T3734" s="15">
        <f t="shared" si="238"/>
        <v>42028.5</v>
      </c>
      <c r="U3734">
        <f>YEAR(Tabla2[[#This Row],[Date created conversion]])</f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 s="9">
        <f t="shared" si="236"/>
        <v>0</v>
      </c>
      <c r="Q3735" s="11" t="s">
        <v>8315</v>
      </c>
      <c r="R3735" t="s">
        <v>8316</v>
      </c>
      <c r="S3735" s="15">
        <f t="shared" si="237"/>
        <v>42103.024398148147</v>
      </c>
      <c r="T3735" s="15">
        <f t="shared" si="238"/>
        <v>42112.9375</v>
      </c>
      <c r="U3735">
        <f>YEAR(Tabla2[[#This Row],[Date created conversion]])</f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 s="9">
        <f t="shared" si="236"/>
        <v>61</v>
      </c>
      <c r="Q3736" s="11" t="s">
        <v>8315</v>
      </c>
      <c r="R3736" t="s">
        <v>8316</v>
      </c>
      <c r="S3736" s="15">
        <f t="shared" si="237"/>
        <v>42089.901574074072</v>
      </c>
      <c r="T3736" s="15">
        <f t="shared" si="238"/>
        <v>42149.901574074072</v>
      </c>
      <c r="U3736">
        <f>YEAR(Tabla2[[#This Row],[Date created conversion]])</f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 s="9">
        <f t="shared" si="236"/>
        <v>10</v>
      </c>
      <c r="Q3737" s="11" t="s">
        <v>8315</v>
      </c>
      <c r="R3737" t="s">
        <v>8316</v>
      </c>
      <c r="S3737" s="15">
        <f t="shared" si="237"/>
        <v>42122.693159722221</v>
      </c>
      <c r="T3737" s="15">
        <f t="shared" si="238"/>
        <v>42152.693159722221</v>
      </c>
      <c r="U3737">
        <f>YEAR(Tabla2[[#This Row],[Date created conversion]])</f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 s="9">
        <f t="shared" si="236"/>
        <v>10</v>
      </c>
      <c r="Q3738" s="11" t="s">
        <v>8315</v>
      </c>
      <c r="R3738" t="s">
        <v>8316</v>
      </c>
      <c r="S3738" s="15">
        <f t="shared" si="237"/>
        <v>42048.711724537032</v>
      </c>
      <c r="T3738" s="15">
        <f t="shared" si="238"/>
        <v>42086.75</v>
      </c>
      <c r="U3738">
        <f>YEAR(Tabla2[[#This Row],[Date created conversion]])</f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 s="9">
        <f t="shared" si="236"/>
        <v>37.5</v>
      </c>
      <c r="Q3739" s="11" t="s">
        <v>8315</v>
      </c>
      <c r="R3739" t="s">
        <v>8316</v>
      </c>
      <c r="S3739" s="15">
        <f t="shared" si="237"/>
        <v>42297.691006944442</v>
      </c>
      <c r="T3739" s="15">
        <f t="shared" si="238"/>
        <v>42320.290972222225</v>
      </c>
      <c r="U3739">
        <f>YEAR(Tabla2[[#This Row],[Date created conversion]])</f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 s="9">
        <f t="shared" si="236"/>
        <v>45</v>
      </c>
      <c r="Q3740" s="11" t="s">
        <v>8315</v>
      </c>
      <c r="R3740" t="s">
        <v>8316</v>
      </c>
      <c r="S3740" s="15">
        <f t="shared" si="237"/>
        <v>41813.938715277778</v>
      </c>
      <c r="T3740" s="15">
        <f t="shared" si="238"/>
        <v>41835.916666666664</v>
      </c>
      <c r="U3740">
        <f>YEAR(Tabla2[[#This Row],[Date created conversion]])</f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 s="9">
        <f t="shared" si="236"/>
        <v>100.63</v>
      </c>
      <c r="Q3741" s="11" t="s">
        <v>8315</v>
      </c>
      <c r="R3741" t="s">
        <v>8316</v>
      </c>
      <c r="S3741" s="15">
        <f t="shared" si="237"/>
        <v>42548.449861111112</v>
      </c>
      <c r="T3741" s="15">
        <f t="shared" si="238"/>
        <v>42568.449861111112</v>
      </c>
      <c r="U3741">
        <f>YEAR(Tabla2[[#This Row],[Date created conversion]])</f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 s="9">
        <f t="shared" si="236"/>
        <v>25.57</v>
      </c>
      <c r="Q3742" s="11" t="s">
        <v>8315</v>
      </c>
      <c r="R3742" t="s">
        <v>8316</v>
      </c>
      <c r="S3742" s="15">
        <f t="shared" si="237"/>
        <v>41833.089756944442</v>
      </c>
      <c r="T3742" s="15">
        <f t="shared" si="238"/>
        <v>41863.079143518517</v>
      </c>
      <c r="U3742">
        <f>YEAR(Tabla2[[#This Row],[Date created conversion]])</f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39">IFERROR(ROUND(E3743/D3743*100,0),0)</f>
        <v>0</v>
      </c>
      <c r="P3743" s="9">
        <f t="shared" si="236"/>
        <v>0</v>
      </c>
      <c r="Q3743" s="11" t="s">
        <v>8315</v>
      </c>
      <c r="R3743" t="s">
        <v>8316</v>
      </c>
      <c r="S3743" s="15">
        <f t="shared" si="237"/>
        <v>42325.920717592591</v>
      </c>
      <c r="T3743" s="15">
        <f t="shared" si="238"/>
        <v>42355.920717592591</v>
      </c>
      <c r="U3743">
        <f>YEAR(Tabla2[[#This Row],[Date created conversion]])</f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9"/>
        <v>2</v>
      </c>
      <c r="P3744" s="9">
        <f t="shared" si="236"/>
        <v>25</v>
      </c>
      <c r="Q3744" s="11" t="s">
        <v>8315</v>
      </c>
      <c r="R3744" t="s">
        <v>8316</v>
      </c>
      <c r="S3744" s="15">
        <f t="shared" si="237"/>
        <v>41858.214629629627</v>
      </c>
      <c r="T3744" s="15">
        <f t="shared" si="238"/>
        <v>41888.214629629627</v>
      </c>
      <c r="U3744">
        <f>YEAR(Tabla2[[#This Row],[Date created conversion]])</f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9"/>
        <v>0</v>
      </c>
      <c r="P3745" s="9">
        <f t="shared" si="236"/>
        <v>0</v>
      </c>
      <c r="Q3745" s="11" t="s">
        <v>8315</v>
      </c>
      <c r="R3745" t="s">
        <v>8316</v>
      </c>
      <c r="S3745" s="15">
        <f t="shared" si="237"/>
        <v>41793.710231481484</v>
      </c>
      <c r="T3745" s="15">
        <f t="shared" si="238"/>
        <v>41823.710231481484</v>
      </c>
      <c r="U3745">
        <f>YEAR(Tabla2[[#This Row],[Date created conversion]])</f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9"/>
        <v>0</v>
      </c>
      <c r="P3746" s="9">
        <f t="shared" si="236"/>
        <v>0</v>
      </c>
      <c r="Q3746" s="11" t="s">
        <v>8315</v>
      </c>
      <c r="R3746" t="s">
        <v>8316</v>
      </c>
      <c r="S3746" s="15">
        <f t="shared" si="237"/>
        <v>41793.814259259263</v>
      </c>
      <c r="T3746" s="15">
        <f t="shared" si="238"/>
        <v>41825.165972222225</v>
      </c>
      <c r="U3746">
        <f>YEAR(Tabla2[[#This Row],[Date created conversion]])</f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9"/>
        <v>10</v>
      </c>
      <c r="P3747" s="9">
        <f t="shared" si="236"/>
        <v>10</v>
      </c>
      <c r="Q3747" s="11" t="s">
        <v>8315</v>
      </c>
      <c r="R3747" t="s">
        <v>8316</v>
      </c>
      <c r="S3747" s="15">
        <f t="shared" si="237"/>
        <v>41831.697939814818</v>
      </c>
      <c r="T3747" s="15">
        <f t="shared" si="238"/>
        <v>41861.697939814818</v>
      </c>
      <c r="U3747">
        <f>YEAR(Tabla2[[#This Row],[Date created conversion]])</f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9"/>
        <v>2</v>
      </c>
      <c r="P3748" s="9">
        <f t="shared" si="236"/>
        <v>202</v>
      </c>
      <c r="Q3748" s="11" t="s">
        <v>8315</v>
      </c>
      <c r="R3748" t="s">
        <v>8316</v>
      </c>
      <c r="S3748" s="15">
        <f t="shared" si="237"/>
        <v>42621.389340277776</v>
      </c>
      <c r="T3748" s="15">
        <f t="shared" si="238"/>
        <v>42651.389340277776</v>
      </c>
      <c r="U3748">
        <f>YEAR(Tabla2[[#This Row],[Date created conversion]])</f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9"/>
        <v>1</v>
      </c>
      <c r="P3749" s="9">
        <f t="shared" si="236"/>
        <v>25</v>
      </c>
      <c r="Q3749" s="11" t="s">
        <v>8315</v>
      </c>
      <c r="R3749" t="s">
        <v>8316</v>
      </c>
      <c r="S3749" s="15">
        <f t="shared" si="237"/>
        <v>42164.299722222218</v>
      </c>
      <c r="T3749" s="15">
        <f t="shared" si="238"/>
        <v>42190.957638888889</v>
      </c>
      <c r="U3749">
        <f>YEAR(Tabla2[[#This Row],[Date created conversion]])</f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9"/>
        <v>104</v>
      </c>
      <c r="P3750" s="9">
        <f t="shared" si="236"/>
        <v>99.54</v>
      </c>
      <c r="Q3750" s="11" t="s">
        <v>8315</v>
      </c>
      <c r="R3750" t="s">
        <v>8357</v>
      </c>
      <c r="S3750" s="15">
        <f t="shared" si="237"/>
        <v>42395.706435185188</v>
      </c>
      <c r="T3750" s="15">
        <f t="shared" si="238"/>
        <v>42416.249305555553</v>
      </c>
      <c r="U3750">
        <f>YEAR(Tabla2[[#This Row],[Date created conversion]])</f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9"/>
        <v>105</v>
      </c>
      <c r="P3751" s="9">
        <f t="shared" si="236"/>
        <v>75</v>
      </c>
      <c r="Q3751" s="11" t="s">
        <v>8315</v>
      </c>
      <c r="R3751" t="s">
        <v>8357</v>
      </c>
      <c r="S3751" s="15">
        <f t="shared" si="237"/>
        <v>42458.127175925925</v>
      </c>
      <c r="T3751" s="15">
        <f t="shared" si="238"/>
        <v>42489.165972222225</v>
      </c>
      <c r="U3751">
        <f>YEAR(Tabla2[[#This Row],[Date created conversion]])</f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9"/>
        <v>100</v>
      </c>
      <c r="P3752" s="9">
        <f t="shared" si="236"/>
        <v>215.25</v>
      </c>
      <c r="Q3752" s="11" t="s">
        <v>8315</v>
      </c>
      <c r="R3752" t="s">
        <v>8357</v>
      </c>
      <c r="S3752" s="15">
        <f t="shared" si="237"/>
        <v>42016.981574074074</v>
      </c>
      <c r="T3752" s="15">
        <f t="shared" si="238"/>
        <v>42045.332638888889</v>
      </c>
      <c r="U3752">
        <f>YEAR(Tabla2[[#This Row],[Date created conversion]])</f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9"/>
        <v>133</v>
      </c>
      <c r="P3753" s="9">
        <f t="shared" si="236"/>
        <v>120.55</v>
      </c>
      <c r="Q3753" s="11" t="s">
        <v>8315</v>
      </c>
      <c r="R3753" t="s">
        <v>8357</v>
      </c>
      <c r="S3753" s="15">
        <f t="shared" si="237"/>
        <v>42403.035567129627</v>
      </c>
      <c r="T3753" s="15">
        <f t="shared" si="238"/>
        <v>42462.993900462956</v>
      </c>
      <c r="U3753">
        <f>YEAR(Tabla2[[#This Row],[Date created conversion]])</f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9"/>
        <v>113</v>
      </c>
      <c r="P3754" s="9">
        <f t="shared" si="236"/>
        <v>37.67</v>
      </c>
      <c r="Q3754" s="11" t="s">
        <v>8315</v>
      </c>
      <c r="R3754" t="s">
        <v>8357</v>
      </c>
      <c r="S3754" s="15">
        <f t="shared" si="237"/>
        <v>42619.802488425921</v>
      </c>
      <c r="T3754" s="15">
        <f t="shared" si="238"/>
        <v>42659.875</v>
      </c>
      <c r="U3754">
        <f>YEAR(Tabla2[[#This Row],[Date created conversion]])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9"/>
        <v>103</v>
      </c>
      <c r="P3755" s="9">
        <f t="shared" si="236"/>
        <v>172.23</v>
      </c>
      <c r="Q3755" s="11" t="s">
        <v>8315</v>
      </c>
      <c r="R3755" t="s">
        <v>8357</v>
      </c>
      <c r="S3755" s="15">
        <f t="shared" si="237"/>
        <v>42128.824074074073</v>
      </c>
      <c r="T3755" s="15">
        <f t="shared" si="238"/>
        <v>42158</v>
      </c>
      <c r="U3755">
        <f>YEAR(Tabla2[[#This Row],[Date created conversion]])</f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9"/>
        <v>120</v>
      </c>
      <c r="P3756" s="9">
        <f t="shared" si="236"/>
        <v>111.11</v>
      </c>
      <c r="Q3756" s="11" t="s">
        <v>8315</v>
      </c>
      <c r="R3756" t="s">
        <v>8357</v>
      </c>
      <c r="S3756" s="15">
        <f t="shared" si="237"/>
        <v>41808.881215277775</v>
      </c>
      <c r="T3756" s="15">
        <f t="shared" si="238"/>
        <v>41846.207638888889</v>
      </c>
      <c r="U3756">
        <f>YEAR(Tabla2[[#This Row],[Date created conversion]])</f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9"/>
        <v>130</v>
      </c>
      <c r="P3757" s="9">
        <f t="shared" si="236"/>
        <v>25.46</v>
      </c>
      <c r="Q3757" s="11" t="s">
        <v>8315</v>
      </c>
      <c r="R3757" t="s">
        <v>8357</v>
      </c>
      <c r="S3757" s="15">
        <f t="shared" si="237"/>
        <v>42445.866979166662</v>
      </c>
      <c r="T3757" s="15">
        <f t="shared" si="238"/>
        <v>42475.866979166662</v>
      </c>
      <c r="U3757">
        <f>YEAR(Tabla2[[#This Row],[Date created conversion]])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9"/>
        <v>101</v>
      </c>
      <c r="P3758" s="9">
        <f t="shared" si="236"/>
        <v>267.64999999999998</v>
      </c>
      <c r="Q3758" s="11" t="s">
        <v>8315</v>
      </c>
      <c r="R3758" t="s">
        <v>8357</v>
      </c>
      <c r="S3758" s="15">
        <f t="shared" si="237"/>
        <v>41771.814791666664</v>
      </c>
      <c r="T3758" s="15">
        <f t="shared" si="238"/>
        <v>41801.814791666664</v>
      </c>
      <c r="U3758">
        <f>YEAR(Tabla2[[#This Row],[Date created conversion]])</f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9"/>
        <v>109</v>
      </c>
      <c r="P3759" s="9">
        <f t="shared" si="236"/>
        <v>75.959999999999994</v>
      </c>
      <c r="Q3759" s="11" t="s">
        <v>8315</v>
      </c>
      <c r="R3759" t="s">
        <v>8357</v>
      </c>
      <c r="S3759" s="15">
        <f t="shared" si="237"/>
        <v>41954.850868055553</v>
      </c>
      <c r="T3759" s="15">
        <f t="shared" si="238"/>
        <v>41974.850868055553</v>
      </c>
      <c r="U3759">
        <f>YEAR(Tabla2[[#This Row],[Date created conversion]])</f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9"/>
        <v>102</v>
      </c>
      <c r="P3760" s="9">
        <f t="shared" si="236"/>
        <v>59.04</v>
      </c>
      <c r="Q3760" s="11" t="s">
        <v>8315</v>
      </c>
      <c r="R3760" t="s">
        <v>8357</v>
      </c>
      <c r="S3760" s="15">
        <f t="shared" si="237"/>
        <v>41747.471504629626</v>
      </c>
      <c r="T3760" s="15">
        <f t="shared" si="238"/>
        <v>41778.208333333336</v>
      </c>
      <c r="U3760">
        <f>YEAR(Tabla2[[#This Row],[Date created conversion]])</f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9"/>
        <v>110</v>
      </c>
      <c r="P3761" s="9">
        <f t="shared" si="236"/>
        <v>50.11</v>
      </c>
      <c r="Q3761" s="11" t="s">
        <v>8315</v>
      </c>
      <c r="R3761" t="s">
        <v>8357</v>
      </c>
      <c r="S3761" s="15">
        <f t="shared" si="237"/>
        <v>42182.108252314814</v>
      </c>
      <c r="T3761" s="15">
        <f t="shared" si="238"/>
        <v>42242.108252314814</v>
      </c>
      <c r="U3761">
        <f>YEAR(Tabla2[[#This Row],[Date created conversion]])</f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9"/>
        <v>101</v>
      </c>
      <c r="P3762" s="9">
        <f t="shared" si="236"/>
        <v>55.5</v>
      </c>
      <c r="Q3762" s="11" t="s">
        <v>8315</v>
      </c>
      <c r="R3762" t="s">
        <v>8357</v>
      </c>
      <c r="S3762" s="15">
        <f t="shared" si="237"/>
        <v>41739.525300925925</v>
      </c>
      <c r="T3762" s="15">
        <f t="shared" si="238"/>
        <v>41764.525300925925</v>
      </c>
      <c r="U3762">
        <f>YEAR(Tabla2[[#This Row],[Date created conversion]])</f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9"/>
        <v>100</v>
      </c>
      <c r="P3763" s="9">
        <f t="shared" si="236"/>
        <v>166.67</v>
      </c>
      <c r="Q3763" s="11" t="s">
        <v>8315</v>
      </c>
      <c r="R3763" t="s">
        <v>8357</v>
      </c>
      <c r="S3763" s="15">
        <f t="shared" si="237"/>
        <v>42173.466863425929</v>
      </c>
      <c r="T3763" s="15">
        <f t="shared" si="238"/>
        <v>42226.958333333328</v>
      </c>
      <c r="U3763">
        <f>YEAR(Tabla2[[#This Row],[Date created conversion]])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9"/>
        <v>106</v>
      </c>
      <c r="P3764" s="9">
        <f t="shared" si="236"/>
        <v>47.43</v>
      </c>
      <c r="Q3764" s="11" t="s">
        <v>8315</v>
      </c>
      <c r="R3764" t="s">
        <v>8357</v>
      </c>
      <c r="S3764" s="15">
        <f t="shared" si="237"/>
        <v>42193.813530092593</v>
      </c>
      <c r="T3764" s="15">
        <f t="shared" si="238"/>
        <v>42218.813530092593</v>
      </c>
      <c r="U3764">
        <f>YEAR(Tabla2[[#This Row],[Date created conversion]])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9"/>
        <v>100</v>
      </c>
      <c r="P3765" s="9">
        <f t="shared" si="236"/>
        <v>64.94</v>
      </c>
      <c r="Q3765" s="11" t="s">
        <v>8315</v>
      </c>
      <c r="R3765" t="s">
        <v>8357</v>
      </c>
      <c r="S3765" s="15">
        <f t="shared" si="237"/>
        <v>42065.750300925924</v>
      </c>
      <c r="T3765" s="15">
        <f t="shared" si="238"/>
        <v>42095.708634259259</v>
      </c>
      <c r="U3765">
        <f>YEAR(Tabla2[[#This Row],[Date created conversion]])</f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9"/>
        <v>100</v>
      </c>
      <c r="P3766" s="9">
        <f t="shared" si="236"/>
        <v>55.56</v>
      </c>
      <c r="Q3766" s="11" t="s">
        <v>8315</v>
      </c>
      <c r="R3766" t="s">
        <v>8357</v>
      </c>
      <c r="S3766" s="15">
        <f t="shared" si="237"/>
        <v>42499.842962962968</v>
      </c>
      <c r="T3766" s="15">
        <f t="shared" si="238"/>
        <v>42519.024999999994</v>
      </c>
      <c r="U3766">
        <f>YEAR(Tabla2[[#This Row],[Date created conversion]])</f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9"/>
        <v>113</v>
      </c>
      <c r="P3767" s="9">
        <f t="shared" si="236"/>
        <v>74.22</v>
      </c>
      <c r="Q3767" s="11" t="s">
        <v>8315</v>
      </c>
      <c r="R3767" t="s">
        <v>8357</v>
      </c>
      <c r="S3767" s="15">
        <f t="shared" si="237"/>
        <v>41820.776412037041</v>
      </c>
      <c r="T3767" s="15">
        <f t="shared" si="238"/>
        <v>41850.776412037041</v>
      </c>
      <c r="U3767">
        <f>YEAR(Tabla2[[#This Row],[Date created conversion]])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9"/>
        <v>103</v>
      </c>
      <c r="P3768" s="9">
        <f t="shared" si="236"/>
        <v>106.93</v>
      </c>
      <c r="Q3768" s="11" t="s">
        <v>8315</v>
      </c>
      <c r="R3768" t="s">
        <v>8357</v>
      </c>
      <c r="S3768" s="15">
        <f t="shared" si="237"/>
        <v>41788.167187500003</v>
      </c>
      <c r="T3768" s="15">
        <f t="shared" si="238"/>
        <v>41823.167187500003</v>
      </c>
      <c r="U3768">
        <f>YEAR(Tabla2[[#This Row],[Date created conversion]])</f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9"/>
        <v>117</v>
      </c>
      <c r="P3769" s="9">
        <f t="shared" si="236"/>
        <v>41.7</v>
      </c>
      <c r="Q3769" s="11" t="s">
        <v>8315</v>
      </c>
      <c r="R3769" t="s">
        <v>8357</v>
      </c>
      <c r="S3769" s="15">
        <f t="shared" si="237"/>
        <v>42050.019641203704</v>
      </c>
      <c r="T3769" s="15">
        <f t="shared" si="238"/>
        <v>42064.207638888889</v>
      </c>
      <c r="U3769">
        <f>YEAR(Tabla2[[#This Row],[Date created conversion]])</f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9"/>
        <v>108</v>
      </c>
      <c r="P3770" s="9">
        <f t="shared" si="236"/>
        <v>74.239999999999995</v>
      </c>
      <c r="Q3770" s="11" t="s">
        <v>8315</v>
      </c>
      <c r="R3770" t="s">
        <v>8357</v>
      </c>
      <c r="S3770" s="15">
        <f t="shared" si="237"/>
        <v>41772.727893518517</v>
      </c>
      <c r="T3770" s="15">
        <f t="shared" si="238"/>
        <v>41802.727893518517</v>
      </c>
      <c r="U3770">
        <f>YEAR(Tabla2[[#This Row],[Date created conversion]])</f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9"/>
        <v>100</v>
      </c>
      <c r="P3771" s="9">
        <f t="shared" si="236"/>
        <v>73.33</v>
      </c>
      <c r="Q3771" s="11" t="s">
        <v>8315</v>
      </c>
      <c r="R3771" t="s">
        <v>8357</v>
      </c>
      <c r="S3771" s="15">
        <f t="shared" si="237"/>
        <v>42445.598136574074</v>
      </c>
      <c r="T3771" s="15">
        <f t="shared" si="238"/>
        <v>42475.598136574074</v>
      </c>
      <c r="U3771">
        <f>YEAR(Tabla2[[#This Row],[Date created conversion]])</f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9"/>
        <v>100</v>
      </c>
      <c r="P3772" s="9">
        <f t="shared" si="236"/>
        <v>100</v>
      </c>
      <c r="Q3772" s="11" t="s">
        <v>8315</v>
      </c>
      <c r="R3772" t="s">
        <v>8357</v>
      </c>
      <c r="S3772" s="15">
        <f t="shared" si="237"/>
        <v>42138.930671296301</v>
      </c>
      <c r="T3772" s="15">
        <f t="shared" si="238"/>
        <v>42168.930671296301</v>
      </c>
      <c r="U3772">
        <f>YEAR(Tabla2[[#This Row],[Date created conversion]])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9"/>
        <v>146</v>
      </c>
      <c r="P3773" s="9">
        <f t="shared" si="236"/>
        <v>38.42</v>
      </c>
      <c r="Q3773" s="11" t="s">
        <v>8315</v>
      </c>
      <c r="R3773" t="s">
        <v>8357</v>
      </c>
      <c r="S3773" s="15">
        <f t="shared" si="237"/>
        <v>42493.857083333336</v>
      </c>
      <c r="T3773" s="15">
        <f t="shared" si="238"/>
        <v>42508</v>
      </c>
      <c r="U3773">
        <f>YEAR(Tabla2[[#This Row],[Date created conversion]])</f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9"/>
        <v>110</v>
      </c>
      <c r="P3774" s="9">
        <f t="shared" si="236"/>
        <v>166.97</v>
      </c>
      <c r="Q3774" s="11" t="s">
        <v>8315</v>
      </c>
      <c r="R3774" t="s">
        <v>8357</v>
      </c>
      <c r="S3774" s="15">
        <f t="shared" si="237"/>
        <v>42682.616967592592</v>
      </c>
      <c r="T3774" s="15">
        <f t="shared" si="238"/>
        <v>42703.25</v>
      </c>
      <c r="U3774">
        <f>YEAR(Tabla2[[#This Row],[Date created conversion]])</f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9"/>
        <v>108</v>
      </c>
      <c r="P3775" s="9">
        <f t="shared" si="236"/>
        <v>94.91</v>
      </c>
      <c r="Q3775" s="11" t="s">
        <v>8315</v>
      </c>
      <c r="R3775" t="s">
        <v>8357</v>
      </c>
      <c r="S3775" s="15">
        <f t="shared" si="237"/>
        <v>42656.005173611105</v>
      </c>
      <c r="T3775" s="15">
        <f t="shared" si="238"/>
        <v>42689.088888888888</v>
      </c>
      <c r="U3775">
        <f>YEAR(Tabla2[[#This Row],[Date created conversion]])</f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9"/>
        <v>100</v>
      </c>
      <c r="P3776" s="9">
        <f t="shared" si="236"/>
        <v>100</v>
      </c>
      <c r="Q3776" s="11" t="s">
        <v>8315</v>
      </c>
      <c r="R3776" t="s">
        <v>8357</v>
      </c>
      <c r="S3776" s="15">
        <f t="shared" si="237"/>
        <v>42087.792303240742</v>
      </c>
      <c r="T3776" s="15">
        <f t="shared" si="238"/>
        <v>42103.792303240742</v>
      </c>
      <c r="U3776">
        <f>YEAR(Tabla2[[#This Row],[Date created conversion]])</f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9"/>
        <v>100</v>
      </c>
      <c r="P3777" s="9">
        <f t="shared" si="236"/>
        <v>143.21</v>
      </c>
      <c r="Q3777" s="11" t="s">
        <v>8315</v>
      </c>
      <c r="R3777" t="s">
        <v>8357</v>
      </c>
      <c r="S3777" s="15">
        <f t="shared" si="237"/>
        <v>42075.942627314813</v>
      </c>
      <c r="T3777" s="15">
        <f t="shared" si="238"/>
        <v>42103.166666666672</v>
      </c>
      <c r="U3777">
        <f>YEAR(Tabla2[[#This Row],[Date created conversion]])</f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9"/>
        <v>107</v>
      </c>
      <c r="P3778" s="9">
        <f t="shared" si="236"/>
        <v>90.82</v>
      </c>
      <c r="Q3778" s="11" t="s">
        <v>8315</v>
      </c>
      <c r="R3778" t="s">
        <v>8357</v>
      </c>
      <c r="S3778" s="15">
        <f t="shared" si="237"/>
        <v>41814.367800925924</v>
      </c>
      <c r="T3778" s="15">
        <f t="shared" si="238"/>
        <v>41852.041666666664</v>
      </c>
      <c r="U3778">
        <f>YEAR(Tabla2[[#This Row],[Date created conversion]])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 s="9">
        <f t="shared" ref="P3779:P3842" si="240">IFERROR(ROUND(E3779/L3779,2),0)</f>
        <v>48.54</v>
      </c>
      <c r="Q3779" s="11" t="s">
        <v>8315</v>
      </c>
      <c r="R3779" t="s">
        <v>8357</v>
      </c>
      <c r="S3779" s="15">
        <f t="shared" ref="S3779:S3842" si="241">(((J3779/60)/60)/24)+DATE(1970,1,1)</f>
        <v>41887.111354166671</v>
      </c>
      <c r="T3779" s="15">
        <f t="shared" ref="T3779:T3842" si="242">(((I3779/60)/60)/24)+DATE(1970,1,1)</f>
        <v>41909.166666666664</v>
      </c>
      <c r="U3779">
        <f>YEAR(Tabla2[[#This Row],[Date created conversion]])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 s="9">
        <f t="shared" si="240"/>
        <v>70.03</v>
      </c>
      <c r="Q3780" s="11" t="s">
        <v>8315</v>
      </c>
      <c r="R3780" t="s">
        <v>8357</v>
      </c>
      <c r="S3780" s="15">
        <f t="shared" si="241"/>
        <v>41989.819212962961</v>
      </c>
      <c r="T3780" s="15">
        <f t="shared" si="242"/>
        <v>42049.819212962961</v>
      </c>
      <c r="U3780">
        <f>YEAR(Tabla2[[#This Row],[Date created conversion]])</f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 s="9">
        <f t="shared" si="240"/>
        <v>135.63</v>
      </c>
      <c r="Q3781" s="11" t="s">
        <v>8315</v>
      </c>
      <c r="R3781" t="s">
        <v>8357</v>
      </c>
      <c r="S3781" s="15">
        <f t="shared" si="241"/>
        <v>42425.735416666663</v>
      </c>
      <c r="T3781" s="15">
        <f t="shared" si="242"/>
        <v>42455.693750000006</v>
      </c>
      <c r="U3781">
        <f>YEAR(Tabla2[[#This Row],[Date created conversion]])</f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 s="9">
        <f t="shared" si="240"/>
        <v>100</v>
      </c>
      <c r="Q3782" s="11" t="s">
        <v>8315</v>
      </c>
      <c r="R3782" t="s">
        <v>8357</v>
      </c>
      <c r="S3782" s="15">
        <f t="shared" si="241"/>
        <v>42166.219733796301</v>
      </c>
      <c r="T3782" s="15">
        <f t="shared" si="242"/>
        <v>42198.837499999994</v>
      </c>
      <c r="U3782">
        <f>YEAR(Tabla2[[#This Row],[Date created conversion]])</f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 s="9">
        <f t="shared" si="240"/>
        <v>94.9</v>
      </c>
      <c r="Q3783" s="11" t="s">
        <v>8315</v>
      </c>
      <c r="R3783" t="s">
        <v>8357</v>
      </c>
      <c r="S3783" s="15">
        <f t="shared" si="241"/>
        <v>41865.882928240739</v>
      </c>
      <c r="T3783" s="15">
        <f t="shared" si="242"/>
        <v>41890.882928240739</v>
      </c>
      <c r="U3783">
        <f>YEAR(Tabla2[[#This Row],[Date created conversion]])</f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 s="9">
        <f t="shared" si="240"/>
        <v>75.37</v>
      </c>
      <c r="Q3784" s="11" t="s">
        <v>8315</v>
      </c>
      <c r="R3784" t="s">
        <v>8357</v>
      </c>
      <c r="S3784" s="15">
        <f t="shared" si="241"/>
        <v>42546.862233796302</v>
      </c>
      <c r="T3784" s="15">
        <f t="shared" si="242"/>
        <v>42575.958333333328</v>
      </c>
      <c r="U3784">
        <f>YEAR(Tabla2[[#This Row],[Date created conversion]])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 s="9">
        <f t="shared" si="240"/>
        <v>64.459999999999994</v>
      </c>
      <c r="Q3785" s="11" t="s">
        <v>8315</v>
      </c>
      <c r="R3785" t="s">
        <v>8357</v>
      </c>
      <c r="S3785" s="15">
        <f t="shared" si="241"/>
        <v>42420.140277777777</v>
      </c>
      <c r="T3785" s="15">
        <f t="shared" si="242"/>
        <v>42444.666666666672</v>
      </c>
      <c r="U3785">
        <f>YEAR(Tabla2[[#This Row],[Date created conversion]])</f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 s="9">
        <f t="shared" si="240"/>
        <v>115</v>
      </c>
      <c r="Q3786" s="11" t="s">
        <v>8315</v>
      </c>
      <c r="R3786" t="s">
        <v>8357</v>
      </c>
      <c r="S3786" s="15">
        <f t="shared" si="241"/>
        <v>42531.980694444443</v>
      </c>
      <c r="T3786" s="15">
        <f t="shared" si="242"/>
        <v>42561.980694444443</v>
      </c>
      <c r="U3786">
        <f>YEAR(Tabla2[[#This Row],[Date created conversion]])</f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 s="9">
        <f t="shared" si="240"/>
        <v>100.5</v>
      </c>
      <c r="Q3787" s="11" t="s">
        <v>8315</v>
      </c>
      <c r="R3787" t="s">
        <v>8357</v>
      </c>
      <c r="S3787" s="15">
        <f t="shared" si="241"/>
        <v>42548.63853009259</v>
      </c>
      <c r="T3787" s="15">
        <f t="shared" si="242"/>
        <v>42584.418749999997</v>
      </c>
      <c r="U3787">
        <f>YEAR(Tabla2[[#This Row],[Date created conversion]])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 s="9">
        <f t="shared" si="240"/>
        <v>93.77</v>
      </c>
      <c r="Q3788" s="11" t="s">
        <v>8315</v>
      </c>
      <c r="R3788" t="s">
        <v>8357</v>
      </c>
      <c r="S3788" s="15">
        <f t="shared" si="241"/>
        <v>42487.037905092591</v>
      </c>
      <c r="T3788" s="15">
        <f t="shared" si="242"/>
        <v>42517.037905092591</v>
      </c>
      <c r="U3788">
        <f>YEAR(Tabla2[[#This Row],[Date created conversion]])</f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 s="9">
        <f t="shared" si="240"/>
        <v>35.1</v>
      </c>
      <c r="Q3789" s="11" t="s">
        <v>8315</v>
      </c>
      <c r="R3789" t="s">
        <v>8357</v>
      </c>
      <c r="S3789" s="15">
        <f t="shared" si="241"/>
        <v>42167.534791666665</v>
      </c>
      <c r="T3789" s="15">
        <f t="shared" si="242"/>
        <v>42196.165972222225</v>
      </c>
      <c r="U3789">
        <f>YEAR(Tabla2[[#This Row],[Date created conversion]])</f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 s="9">
        <f t="shared" si="240"/>
        <v>500</v>
      </c>
      <c r="Q3790" s="11" t="s">
        <v>8315</v>
      </c>
      <c r="R3790" t="s">
        <v>8357</v>
      </c>
      <c r="S3790" s="15">
        <f t="shared" si="241"/>
        <v>42333.695821759262</v>
      </c>
      <c r="T3790" s="15">
        <f t="shared" si="242"/>
        <v>42361.679166666669</v>
      </c>
      <c r="U3790">
        <f>YEAR(Tabla2[[#This Row],[Date created conversion]])</f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 s="9">
        <f t="shared" si="240"/>
        <v>29</v>
      </c>
      <c r="Q3791" s="11" t="s">
        <v>8315</v>
      </c>
      <c r="R3791" t="s">
        <v>8357</v>
      </c>
      <c r="S3791" s="15">
        <f t="shared" si="241"/>
        <v>42138.798819444448</v>
      </c>
      <c r="T3791" s="15">
        <f t="shared" si="242"/>
        <v>42170.798819444448</v>
      </c>
      <c r="U3791">
        <f>YEAR(Tabla2[[#This Row],[Date created conversion]])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s="9">
        <f t="shared" si="240"/>
        <v>0</v>
      </c>
      <c r="Q3792" s="11" t="s">
        <v>8315</v>
      </c>
      <c r="R3792" t="s">
        <v>8357</v>
      </c>
      <c r="S3792" s="15">
        <f t="shared" si="241"/>
        <v>42666.666932870372</v>
      </c>
      <c r="T3792" s="15">
        <f t="shared" si="242"/>
        <v>42696.708599537036</v>
      </c>
      <c r="U3792">
        <f>YEAR(Tabla2[[#This Row],[Date created conversion]])</f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s="9">
        <f t="shared" si="240"/>
        <v>0</v>
      </c>
      <c r="Q3793" s="11" t="s">
        <v>8315</v>
      </c>
      <c r="R3793" t="s">
        <v>8357</v>
      </c>
      <c r="S3793" s="15">
        <f t="shared" si="241"/>
        <v>41766.692037037035</v>
      </c>
      <c r="T3793" s="15">
        <f t="shared" si="242"/>
        <v>41826.692037037035</v>
      </c>
      <c r="U3793">
        <f>YEAR(Tabla2[[#This Row],[Date created conversion]])</f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 s="9">
        <f t="shared" si="240"/>
        <v>17.5</v>
      </c>
      <c r="Q3794" s="11" t="s">
        <v>8315</v>
      </c>
      <c r="R3794" t="s">
        <v>8357</v>
      </c>
      <c r="S3794" s="15">
        <f t="shared" si="241"/>
        <v>42170.447013888886</v>
      </c>
      <c r="T3794" s="15">
        <f t="shared" si="242"/>
        <v>42200.447013888886</v>
      </c>
      <c r="U3794">
        <f>YEAR(Tabla2[[#This Row],[Date created conversion]])</f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 s="9">
        <f t="shared" si="240"/>
        <v>174</v>
      </c>
      <c r="Q3795" s="11" t="s">
        <v>8315</v>
      </c>
      <c r="R3795" t="s">
        <v>8357</v>
      </c>
      <c r="S3795" s="15">
        <f t="shared" si="241"/>
        <v>41968.938993055555</v>
      </c>
      <c r="T3795" s="15">
        <f t="shared" si="242"/>
        <v>41989.938993055555</v>
      </c>
      <c r="U3795">
        <f>YEAR(Tabla2[[#This Row],[Date created conversion]])</f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 s="9">
        <f t="shared" si="240"/>
        <v>50</v>
      </c>
      <c r="Q3796" s="11" t="s">
        <v>8315</v>
      </c>
      <c r="R3796" t="s">
        <v>8357</v>
      </c>
      <c r="S3796" s="15">
        <f t="shared" si="241"/>
        <v>42132.58048611111</v>
      </c>
      <c r="T3796" s="15">
        <f t="shared" si="242"/>
        <v>42162.58048611111</v>
      </c>
      <c r="U3796">
        <f>YEAR(Tabla2[[#This Row],[Date created conversion]])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 s="9">
        <f t="shared" si="240"/>
        <v>5</v>
      </c>
      <c r="Q3797" s="11" t="s">
        <v>8315</v>
      </c>
      <c r="R3797" t="s">
        <v>8357</v>
      </c>
      <c r="S3797" s="15">
        <f t="shared" si="241"/>
        <v>42201.436226851853</v>
      </c>
      <c r="T3797" s="15">
        <f t="shared" si="242"/>
        <v>42244.9375</v>
      </c>
      <c r="U3797">
        <f>YEAR(Tabla2[[#This Row],[Date created conversion]])</f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 s="9">
        <f t="shared" si="240"/>
        <v>1</v>
      </c>
      <c r="Q3798" s="11" t="s">
        <v>8315</v>
      </c>
      <c r="R3798" t="s">
        <v>8357</v>
      </c>
      <c r="S3798" s="15">
        <f t="shared" si="241"/>
        <v>42689.029583333337</v>
      </c>
      <c r="T3798" s="15">
        <f t="shared" si="242"/>
        <v>42749.029583333337</v>
      </c>
      <c r="U3798">
        <f>YEAR(Tabla2[[#This Row],[Date created conversion]])</f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 s="9">
        <f t="shared" si="240"/>
        <v>145.41</v>
      </c>
      <c r="Q3799" s="11" t="s">
        <v>8315</v>
      </c>
      <c r="R3799" t="s">
        <v>8357</v>
      </c>
      <c r="S3799" s="15">
        <f t="shared" si="241"/>
        <v>42084.881539351853</v>
      </c>
      <c r="T3799" s="15">
        <f t="shared" si="242"/>
        <v>42114.881539351853</v>
      </c>
      <c r="U3799">
        <f>YEAR(Tabla2[[#This Row],[Date created conversion]])</f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 s="9">
        <f t="shared" si="240"/>
        <v>205</v>
      </c>
      <c r="Q3800" s="11" t="s">
        <v>8315</v>
      </c>
      <c r="R3800" t="s">
        <v>8357</v>
      </c>
      <c r="S3800" s="15">
        <f t="shared" si="241"/>
        <v>41831.722777777781</v>
      </c>
      <c r="T3800" s="15">
        <f t="shared" si="242"/>
        <v>41861.722777777781</v>
      </c>
      <c r="U3800">
        <f>YEAR(Tabla2[[#This Row],[Date created conversion]])</f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 s="9">
        <f t="shared" si="240"/>
        <v>100.5</v>
      </c>
      <c r="Q3801" s="11" t="s">
        <v>8315</v>
      </c>
      <c r="R3801" t="s">
        <v>8357</v>
      </c>
      <c r="S3801" s="15">
        <f t="shared" si="241"/>
        <v>42410.93105324074</v>
      </c>
      <c r="T3801" s="15">
        <f t="shared" si="242"/>
        <v>42440.93105324074</v>
      </c>
      <c r="U3801">
        <f>YEAR(Tabla2[[#This Row],[Date created conversion]])</f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 s="9">
        <f t="shared" si="240"/>
        <v>55.06</v>
      </c>
      <c r="Q3802" s="11" t="s">
        <v>8315</v>
      </c>
      <c r="R3802" t="s">
        <v>8357</v>
      </c>
      <c r="S3802" s="15">
        <f t="shared" si="241"/>
        <v>41982.737071759257</v>
      </c>
      <c r="T3802" s="15">
        <f t="shared" si="242"/>
        <v>42015.207638888889</v>
      </c>
      <c r="U3802">
        <f>YEAR(Tabla2[[#This Row],[Date created conversion]])</f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 s="9">
        <f t="shared" si="240"/>
        <v>47.33</v>
      </c>
      <c r="Q3803" s="11" t="s">
        <v>8315</v>
      </c>
      <c r="R3803" t="s">
        <v>8357</v>
      </c>
      <c r="S3803" s="15">
        <f t="shared" si="241"/>
        <v>41975.676111111112</v>
      </c>
      <c r="T3803" s="15">
        <f t="shared" si="242"/>
        <v>42006.676111111112</v>
      </c>
      <c r="U3803">
        <f>YEAR(Tabla2[[#This Row],[Date created conversion]])</f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s="9">
        <f t="shared" si="240"/>
        <v>0</v>
      </c>
      <c r="Q3804" s="11" t="s">
        <v>8315</v>
      </c>
      <c r="R3804" t="s">
        <v>8357</v>
      </c>
      <c r="S3804" s="15">
        <f t="shared" si="241"/>
        <v>42269.126226851848</v>
      </c>
      <c r="T3804" s="15">
        <f t="shared" si="242"/>
        <v>42299.126226851848</v>
      </c>
      <c r="U3804">
        <f>YEAR(Tabla2[[#This Row],[Date created conversion]])</f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 s="9">
        <f t="shared" si="240"/>
        <v>58.95</v>
      </c>
      <c r="Q3805" s="11" t="s">
        <v>8315</v>
      </c>
      <c r="R3805" t="s">
        <v>8357</v>
      </c>
      <c r="S3805" s="15">
        <f t="shared" si="241"/>
        <v>42403.971851851849</v>
      </c>
      <c r="T3805" s="15">
        <f t="shared" si="242"/>
        <v>42433.971851851849</v>
      </c>
      <c r="U3805">
        <f>YEAR(Tabla2[[#This Row],[Date created conversion]])</f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s="9">
        <f t="shared" si="240"/>
        <v>0</v>
      </c>
      <c r="Q3806" s="11" t="s">
        <v>8315</v>
      </c>
      <c r="R3806" t="s">
        <v>8357</v>
      </c>
      <c r="S3806" s="15">
        <f t="shared" si="241"/>
        <v>42527.00953703704</v>
      </c>
      <c r="T3806" s="15">
        <f t="shared" si="242"/>
        <v>42582.291666666672</v>
      </c>
      <c r="U3806">
        <f>YEAR(Tabla2[[#This Row],[Date created conversion]])</f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243">IFERROR(ROUND(E3807/D3807*100,0),0)</f>
        <v>0</v>
      </c>
      <c r="P3807" s="9">
        <f t="shared" si="240"/>
        <v>1.5</v>
      </c>
      <c r="Q3807" s="11" t="s">
        <v>8315</v>
      </c>
      <c r="R3807" t="s">
        <v>8357</v>
      </c>
      <c r="S3807" s="15">
        <f t="shared" si="241"/>
        <v>41849.887037037035</v>
      </c>
      <c r="T3807" s="15">
        <f t="shared" si="242"/>
        <v>41909.887037037035</v>
      </c>
      <c r="U3807">
        <f>YEAR(Tabla2[[#This Row],[Date created conversion]])</f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3"/>
        <v>0</v>
      </c>
      <c r="P3808" s="9">
        <f t="shared" si="240"/>
        <v>5</v>
      </c>
      <c r="Q3808" s="11" t="s">
        <v>8315</v>
      </c>
      <c r="R3808" t="s">
        <v>8357</v>
      </c>
      <c r="S3808" s="15">
        <f t="shared" si="241"/>
        <v>41799.259039351848</v>
      </c>
      <c r="T3808" s="15">
        <f t="shared" si="242"/>
        <v>41819.259039351848</v>
      </c>
      <c r="U3808">
        <f>YEAR(Tabla2[[#This Row],[Date created conversion]])</f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3"/>
        <v>30</v>
      </c>
      <c r="P3809" s="9">
        <f t="shared" si="240"/>
        <v>50.56</v>
      </c>
      <c r="Q3809" s="11" t="s">
        <v>8315</v>
      </c>
      <c r="R3809" t="s">
        <v>8357</v>
      </c>
      <c r="S3809" s="15">
        <f t="shared" si="241"/>
        <v>42090.909016203703</v>
      </c>
      <c r="T3809" s="15">
        <f t="shared" si="242"/>
        <v>42097.909016203703</v>
      </c>
      <c r="U3809">
        <f>YEAR(Tabla2[[#This Row],[Date created conversion]])</f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3"/>
        <v>100</v>
      </c>
      <c r="P3810" s="9">
        <f t="shared" si="240"/>
        <v>41.67</v>
      </c>
      <c r="Q3810" s="11" t="s">
        <v>8315</v>
      </c>
      <c r="R3810" t="s">
        <v>8316</v>
      </c>
      <c r="S3810" s="15">
        <f t="shared" si="241"/>
        <v>42059.453923611116</v>
      </c>
      <c r="T3810" s="15">
        <f t="shared" si="242"/>
        <v>42119.412256944444</v>
      </c>
      <c r="U3810">
        <f>YEAR(Tabla2[[#This Row],[Date created conversion]])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3"/>
        <v>101</v>
      </c>
      <c r="P3811" s="9">
        <f t="shared" si="240"/>
        <v>53.29</v>
      </c>
      <c r="Q3811" s="11" t="s">
        <v>8315</v>
      </c>
      <c r="R3811" t="s">
        <v>8316</v>
      </c>
      <c r="S3811" s="15">
        <f t="shared" si="241"/>
        <v>41800.526701388888</v>
      </c>
      <c r="T3811" s="15">
        <f t="shared" si="242"/>
        <v>41850.958333333336</v>
      </c>
      <c r="U3811">
        <f>YEAR(Tabla2[[#This Row],[Date created conversion]])</f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3"/>
        <v>122</v>
      </c>
      <c r="P3812" s="9">
        <f t="shared" si="240"/>
        <v>70.23</v>
      </c>
      <c r="Q3812" s="11" t="s">
        <v>8315</v>
      </c>
      <c r="R3812" t="s">
        <v>8316</v>
      </c>
      <c r="S3812" s="15">
        <f t="shared" si="241"/>
        <v>42054.849050925928</v>
      </c>
      <c r="T3812" s="15">
        <f t="shared" si="242"/>
        <v>42084.807384259257</v>
      </c>
      <c r="U3812">
        <f>YEAR(Tabla2[[#This Row],[Date created conversion]])</f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3"/>
        <v>330</v>
      </c>
      <c r="P3813" s="9">
        <f t="shared" si="240"/>
        <v>43.42</v>
      </c>
      <c r="Q3813" s="11" t="s">
        <v>8315</v>
      </c>
      <c r="R3813" t="s">
        <v>8316</v>
      </c>
      <c r="S3813" s="15">
        <f t="shared" si="241"/>
        <v>42487.62700231481</v>
      </c>
      <c r="T3813" s="15">
        <f t="shared" si="242"/>
        <v>42521.458333333328</v>
      </c>
      <c r="U3813">
        <f>YEAR(Tabla2[[#This Row],[Date created conversion]])</f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3"/>
        <v>110</v>
      </c>
      <c r="P3814" s="9">
        <f t="shared" si="240"/>
        <v>199.18</v>
      </c>
      <c r="Q3814" s="11" t="s">
        <v>8315</v>
      </c>
      <c r="R3814" t="s">
        <v>8316</v>
      </c>
      <c r="S3814" s="15">
        <f t="shared" si="241"/>
        <v>42109.751250000001</v>
      </c>
      <c r="T3814" s="15">
        <f t="shared" si="242"/>
        <v>42156.165972222225</v>
      </c>
      <c r="U3814">
        <f>YEAR(Tabla2[[#This Row],[Date created conversion]])</f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3"/>
        <v>101</v>
      </c>
      <c r="P3815" s="9">
        <f t="shared" si="240"/>
        <v>78.52</v>
      </c>
      <c r="Q3815" s="11" t="s">
        <v>8315</v>
      </c>
      <c r="R3815" t="s">
        <v>8316</v>
      </c>
      <c r="S3815" s="15">
        <f t="shared" si="241"/>
        <v>42497.275706018518</v>
      </c>
      <c r="T3815" s="15">
        <f t="shared" si="242"/>
        <v>42535.904861111107</v>
      </c>
      <c r="U3815">
        <f>YEAR(Tabla2[[#This Row],[Date created conversion]])</f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3"/>
        <v>140</v>
      </c>
      <c r="P3816" s="9">
        <f t="shared" si="240"/>
        <v>61.82</v>
      </c>
      <c r="Q3816" s="11" t="s">
        <v>8315</v>
      </c>
      <c r="R3816" t="s">
        <v>8316</v>
      </c>
      <c r="S3816" s="15">
        <f t="shared" si="241"/>
        <v>42058.904074074075</v>
      </c>
      <c r="T3816" s="15">
        <f t="shared" si="242"/>
        <v>42095.165972222225</v>
      </c>
      <c r="U3816">
        <f>YEAR(Tabla2[[#This Row],[Date created conversion]])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3"/>
        <v>100</v>
      </c>
      <c r="P3817" s="9">
        <f t="shared" si="240"/>
        <v>50</v>
      </c>
      <c r="Q3817" s="11" t="s">
        <v>8315</v>
      </c>
      <c r="R3817" t="s">
        <v>8316</v>
      </c>
      <c r="S3817" s="15">
        <f t="shared" si="241"/>
        <v>42207.259918981479</v>
      </c>
      <c r="T3817" s="15">
        <f t="shared" si="242"/>
        <v>42236.958333333328</v>
      </c>
      <c r="U3817">
        <f>YEAR(Tabla2[[#This Row],[Date created conversion]])</f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3"/>
        <v>119</v>
      </c>
      <c r="P3818" s="9">
        <f t="shared" si="240"/>
        <v>48.34</v>
      </c>
      <c r="Q3818" s="11" t="s">
        <v>8315</v>
      </c>
      <c r="R3818" t="s">
        <v>8316</v>
      </c>
      <c r="S3818" s="15">
        <f t="shared" si="241"/>
        <v>41807.690081018518</v>
      </c>
      <c r="T3818" s="15">
        <f t="shared" si="242"/>
        <v>41837.690081018518</v>
      </c>
      <c r="U3818">
        <f>YEAR(Tabla2[[#This Row],[Date created conversion]])</f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3"/>
        <v>107</v>
      </c>
      <c r="P3819" s="9">
        <f t="shared" si="240"/>
        <v>107.25</v>
      </c>
      <c r="Q3819" s="11" t="s">
        <v>8315</v>
      </c>
      <c r="R3819" t="s">
        <v>8316</v>
      </c>
      <c r="S3819" s="15">
        <f t="shared" si="241"/>
        <v>42284.69694444444</v>
      </c>
      <c r="T3819" s="15">
        <f t="shared" si="242"/>
        <v>42301.165972222225</v>
      </c>
      <c r="U3819">
        <f>YEAR(Tabla2[[#This Row],[Date created conversion]])</f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3"/>
        <v>228</v>
      </c>
      <c r="P3820" s="9">
        <f t="shared" si="240"/>
        <v>57</v>
      </c>
      <c r="Q3820" s="11" t="s">
        <v>8315</v>
      </c>
      <c r="R3820" t="s">
        <v>8316</v>
      </c>
      <c r="S3820" s="15">
        <f t="shared" si="241"/>
        <v>42045.84238425926</v>
      </c>
      <c r="T3820" s="15">
        <f t="shared" si="242"/>
        <v>42075.800717592589</v>
      </c>
      <c r="U3820">
        <f>YEAR(Tabla2[[#This Row],[Date created conversion]])</f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3"/>
        <v>106</v>
      </c>
      <c r="P3821" s="9">
        <f t="shared" si="240"/>
        <v>40.92</v>
      </c>
      <c r="Q3821" s="11" t="s">
        <v>8315</v>
      </c>
      <c r="R3821" t="s">
        <v>8316</v>
      </c>
      <c r="S3821" s="15">
        <f t="shared" si="241"/>
        <v>42184.209537037037</v>
      </c>
      <c r="T3821" s="15">
        <f t="shared" si="242"/>
        <v>42202.876388888893</v>
      </c>
      <c r="U3821">
        <f>YEAR(Tabla2[[#This Row],[Date created conversion]])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3"/>
        <v>143</v>
      </c>
      <c r="P3822" s="9">
        <f t="shared" si="240"/>
        <v>21.5</v>
      </c>
      <c r="Q3822" s="11" t="s">
        <v>8315</v>
      </c>
      <c r="R3822" t="s">
        <v>8316</v>
      </c>
      <c r="S3822" s="15">
        <f t="shared" si="241"/>
        <v>42160.651817129634</v>
      </c>
      <c r="T3822" s="15">
        <f t="shared" si="242"/>
        <v>42190.651817129634</v>
      </c>
      <c r="U3822">
        <f>YEAR(Tabla2[[#This Row],[Date created conversion]])</f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3"/>
        <v>105</v>
      </c>
      <c r="P3823" s="9">
        <f t="shared" si="240"/>
        <v>79.540000000000006</v>
      </c>
      <c r="Q3823" s="11" t="s">
        <v>8315</v>
      </c>
      <c r="R3823" t="s">
        <v>8316</v>
      </c>
      <c r="S3823" s="15">
        <f t="shared" si="241"/>
        <v>42341.180636574078</v>
      </c>
      <c r="T3823" s="15">
        <f t="shared" si="242"/>
        <v>42373.180636574078</v>
      </c>
      <c r="U3823">
        <f>YEAR(Tabla2[[#This Row],[Date created conversion]])</f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3"/>
        <v>110</v>
      </c>
      <c r="P3824" s="9">
        <f t="shared" si="240"/>
        <v>72.38</v>
      </c>
      <c r="Q3824" s="11" t="s">
        <v>8315</v>
      </c>
      <c r="R3824" t="s">
        <v>8316</v>
      </c>
      <c r="S3824" s="15">
        <f t="shared" si="241"/>
        <v>42329.838159722218</v>
      </c>
      <c r="T3824" s="15">
        <f t="shared" si="242"/>
        <v>42388.957638888889</v>
      </c>
      <c r="U3824">
        <f>YEAR(Tabla2[[#This Row],[Date created conversion]])</f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3"/>
        <v>106</v>
      </c>
      <c r="P3825" s="9">
        <f t="shared" si="240"/>
        <v>64.63</v>
      </c>
      <c r="Q3825" s="11" t="s">
        <v>8315</v>
      </c>
      <c r="R3825" t="s">
        <v>8316</v>
      </c>
      <c r="S3825" s="15">
        <f t="shared" si="241"/>
        <v>42170.910231481481</v>
      </c>
      <c r="T3825" s="15">
        <f t="shared" si="242"/>
        <v>42205.165972222225</v>
      </c>
      <c r="U3825">
        <f>YEAR(Tabla2[[#This Row],[Date created conversion]])</f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3"/>
        <v>108</v>
      </c>
      <c r="P3826" s="9">
        <f t="shared" si="240"/>
        <v>38.57</v>
      </c>
      <c r="Q3826" s="11" t="s">
        <v>8315</v>
      </c>
      <c r="R3826" t="s">
        <v>8316</v>
      </c>
      <c r="S3826" s="15">
        <f t="shared" si="241"/>
        <v>42571.626192129625</v>
      </c>
      <c r="T3826" s="15">
        <f t="shared" si="242"/>
        <v>42583.570138888885</v>
      </c>
      <c r="U3826">
        <f>YEAR(Tabla2[[#This Row],[Date created conversion]])</f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3"/>
        <v>105</v>
      </c>
      <c r="P3827" s="9">
        <f t="shared" si="240"/>
        <v>107.57</v>
      </c>
      <c r="Q3827" s="11" t="s">
        <v>8315</v>
      </c>
      <c r="R3827" t="s">
        <v>8316</v>
      </c>
      <c r="S3827" s="15">
        <f t="shared" si="241"/>
        <v>42151.069606481484</v>
      </c>
      <c r="T3827" s="15">
        <f t="shared" si="242"/>
        <v>42172.069606481484</v>
      </c>
      <c r="U3827">
        <f>YEAR(Tabla2[[#This Row],[Date created conversion]])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3"/>
        <v>119</v>
      </c>
      <c r="P3828" s="9">
        <f t="shared" si="240"/>
        <v>27.5</v>
      </c>
      <c r="Q3828" s="11" t="s">
        <v>8315</v>
      </c>
      <c r="R3828" t="s">
        <v>8316</v>
      </c>
      <c r="S3828" s="15">
        <f t="shared" si="241"/>
        <v>42101.423541666663</v>
      </c>
      <c r="T3828" s="15">
        <f t="shared" si="242"/>
        <v>42131.423541666663</v>
      </c>
      <c r="U3828">
        <f>YEAR(Tabla2[[#This Row],[Date created conversion]])</f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3"/>
        <v>153</v>
      </c>
      <c r="P3829" s="9">
        <f t="shared" si="240"/>
        <v>70.459999999999994</v>
      </c>
      <c r="Q3829" s="11" t="s">
        <v>8315</v>
      </c>
      <c r="R3829" t="s">
        <v>8316</v>
      </c>
      <c r="S3829" s="15">
        <f t="shared" si="241"/>
        <v>42034.928252314814</v>
      </c>
      <c r="T3829" s="15">
        <f t="shared" si="242"/>
        <v>42090</v>
      </c>
      <c r="U3829">
        <f>YEAR(Tabla2[[#This Row],[Date created conversion]])</f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3"/>
        <v>100</v>
      </c>
      <c r="P3830" s="9">
        <f t="shared" si="240"/>
        <v>178.57</v>
      </c>
      <c r="Q3830" s="11" t="s">
        <v>8315</v>
      </c>
      <c r="R3830" t="s">
        <v>8316</v>
      </c>
      <c r="S3830" s="15">
        <f t="shared" si="241"/>
        <v>41944.527627314819</v>
      </c>
      <c r="T3830" s="15">
        <f t="shared" si="242"/>
        <v>42004.569293981483</v>
      </c>
      <c r="U3830">
        <f>YEAR(Tabla2[[#This Row],[Date created conversion]])</f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3"/>
        <v>100</v>
      </c>
      <c r="P3831" s="9">
        <f t="shared" si="240"/>
        <v>62.63</v>
      </c>
      <c r="Q3831" s="11" t="s">
        <v>8315</v>
      </c>
      <c r="R3831" t="s">
        <v>8316</v>
      </c>
      <c r="S3831" s="15">
        <f t="shared" si="241"/>
        <v>42593.865405092598</v>
      </c>
      <c r="T3831" s="15">
        <f t="shared" si="242"/>
        <v>42613.865405092598</v>
      </c>
      <c r="U3831">
        <f>YEAR(Tabla2[[#This Row],[Date created conversion]])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3"/>
        <v>225</v>
      </c>
      <c r="P3832" s="9">
        <f t="shared" si="240"/>
        <v>75</v>
      </c>
      <c r="Q3832" s="11" t="s">
        <v>8315</v>
      </c>
      <c r="R3832" t="s">
        <v>8316</v>
      </c>
      <c r="S3832" s="15">
        <f t="shared" si="241"/>
        <v>42503.740868055553</v>
      </c>
      <c r="T3832" s="15">
        <f t="shared" si="242"/>
        <v>42517.740868055553</v>
      </c>
      <c r="U3832">
        <f>YEAR(Tabla2[[#This Row],[Date created conversion]])</f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3"/>
        <v>106</v>
      </c>
      <c r="P3833" s="9">
        <f t="shared" si="240"/>
        <v>58.9</v>
      </c>
      <c r="Q3833" s="11" t="s">
        <v>8315</v>
      </c>
      <c r="R3833" t="s">
        <v>8316</v>
      </c>
      <c r="S3833" s="15">
        <f t="shared" si="241"/>
        <v>41927.848900462966</v>
      </c>
      <c r="T3833" s="15">
        <f t="shared" si="242"/>
        <v>41948.890567129631</v>
      </c>
      <c r="U3833">
        <f>YEAR(Tabla2[[#This Row],[Date created conversion]])</f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3"/>
        <v>105</v>
      </c>
      <c r="P3834" s="9">
        <f t="shared" si="240"/>
        <v>139.56</v>
      </c>
      <c r="Q3834" s="11" t="s">
        <v>8315</v>
      </c>
      <c r="R3834" t="s">
        <v>8316</v>
      </c>
      <c r="S3834" s="15">
        <f t="shared" si="241"/>
        <v>42375.114988425921</v>
      </c>
      <c r="T3834" s="15">
        <f t="shared" si="242"/>
        <v>42420.114988425921</v>
      </c>
      <c r="U3834">
        <f>YEAR(Tabla2[[#This Row],[Date created conversion]])</f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3"/>
        <v>117</v>
      </c>
      <c r="P3835" s="9">
        <f t="shared" si="240"/>
        <v>70</v>
      </c>
      <c r="Q3835" s="11" t="s">
        <v>8315</v>
      </c>
      <c r="R3835" t="s">
        <v>8316</v>
      </c>
      <c r="S3835" s="15">
        <f t="shared" si="241"/>
        <v>41963.872361111105</v>
      </c>
      <c r="T3835" s="15">
        <f t="shared" si="242"/>
        <v>41974.797916666663</v>
      </c>
      <c r="U3835">
        <f>YEAR(Tabla2[[#This Row],[Date created conversion]])</f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3"/>
        <v>109</v>
      </c>
      <c r="P3836" s="9">
        <f t="shared" si="240"/>
        <v>57.39</v>
      </c>
      <c r="Q3836" s="11" t="s">
        <v>8315</v>
      </c>
      <c r="R3836" t="s">
        <v>8316</v>
      </c>
      <c r="S3836" s="15">
        <f t="shared" si="241"/>
        <v>42143.445219907408</v>
      </c>
      <c r="T3836" s="15">
        <f t="shared" si="242"/>
        <v>42173.445219907408</v>
      </c>
      <c r="U3836">
        <f>YEAR(Tabla2[[#This Row],[Date created conversion]])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3"/>
        <v>160</v>
      </c>
      <c r="P3837" s="9">
        <f t="shared" si="240"/>
        <v>40</v>
      </c>
      <c r="Q3837" s="11" t="s">
        <v>8315</v>
      </c>
      <c r="R3837" t="s">
        <v>8316</v>
      </c>
      <c r="S3837" s="15">
        <f t="shared" si="241"/>
        <v>42460.94222222222</v>
      </c>
      <c r="T3837" s="15">
        <f t="shared" si="242"/>
        <v>42481.94222222222</v>
      </c>
      <c r="U3837">
        <f>YEAR(Tabla2[[#This Row],[Date created conversion]])</f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3"/>
        <v>113</v>
      </c>
      <c r="P3838" s="9">
        <f t="shared" si="240"/>
        <v>64.290000000000006</v>
      </c>
      <c r="Q3838" s="11" t="s">
        <v>8315</v>
      </c>
      <c r="R3838" t="s">
        <v>8316</v>
      </c>
      <c r="S3838" s="15">
        <f t="shared" si="241"/>
        <v>42553.926527777774</v>
      </c>
      <c r="T3838" s="15">
        <f t="shared" si="242"/>
        <v>42585.172916666663</v>
      </c>
      <c r="U3838">
        <f>YEAR(Tabla2[[#This Row],[Date created conversion]])</f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3"/>
        <v>102</v>
      </c>
      <c r="P3839" s="9">
        <f t="shared" si="240"/>
        <v>120.12</v>
      </c>
      <c r="Q3839" s="11" t="s">
        <v>8315</v>
      </c>
      <c r="R3839" t="s">
        <v>8316</v>
      </c>
      <c r="S3839" s="15">
        <f t="shared" si="241"/>
        <v>42152.765717592592</v>
      </c>
      <c r="T3839" s="15">
        <f t="shared" si="242"/>
        <v>42188.765717592592</v>
      </c>
      <c r="U3839">
        <f>YEAR(Tabla2[[#This Row],[Date created conversion]])</f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3"/>
        <v>101</v>
      </c>
      <c r="P3840" s="9">
        <f t="shared" si="240"/>
        <v>1008.24</v>
      </c>
      <c r="Q3840" s="11" t="s">
        <v>8315</v>
      </c>
      <c r="R3840" t="s">
        <v>8316</v>
      </c>
      <c r="S3840" s="15">
        <f t="shared" si="241"/>
        <v>42116.710752314815</v>
      </c>
      <c r="T3840" s="15">
        <f t="shared" si="242"/>
        <v>42146.710752314815</v>
      </c>
      <c r="U3840">
        <f>YEAR(Tabla2[[#This Row],[Date created conversion]])</f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3"/>
        <v>101</v>
      </c>
      <c r="P3841" s="9">
        <f t="shared" si="240"/>
        <v>63.28</v>
      </c>
      <c r="Q3841" s="11" t="s">
        <v>8315</v>
      </c>
      <c r="R3841" t="s">
        <v>8316</v>
      </c>
      <c r="S3841" s="15">
        <f t="shared" si="241"/>
        <v>42155.142638888887</v>
      </c>
      <c r="T3841" s="15">
        <f t="shared" si="242"/>
        <v>42215.142638888887</v>
      </c>
      <c r="U3841">
        <f>YEAR(Tabla2[[#This Row],[Date created conversion]])</f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3"/>
        <v>6500</v>
      </c>
      <c r="P3842" s="9">
        <f t="shared" si="240"/>
        <v>21.67</v>
      </c>
      <c r="Q3842" s="11" t="s">
        <v>8315</v>
      </c>
      <c r="R3842" t="s">
        <v>8316</v>
      </c>
      <c r="S3842" s="15">
        <f t="shared" si="241"/>
        <v>42432.701724537037</v>
      </c>
      <c r="T3842" s="15">
        <f t="shared" si="242"/>
        <v>42457.660057870366</v>
      </c>
      <c r="U3842">
        <f>YEAR(Tabla2[[#This Row],[Date created conversion]])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 s="9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  <c r="U3843">
        <f>YEAR(Tabla2[[#This Row],[Date created conversion]])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 s="9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  <c r="U3844">
        <f>YEAR(Tabla2[[#This Row],[Date created conversion]])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9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  <c r="U3845">
        <f>YEAR(Tabla2[[#This Row],[Date created conversion]])</f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9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  <c r="U3846">
        <f>YEAR(Tabla2[[#This Row],[Date created conversion]])</f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9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  <c r="U3847">
        <f>YEAR(Tabla2[[#This Row],[Date created conversion]])</f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9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  <c r="U3848">
        <f>YEAR(Tabla2[[#This Row],[Date created conversion]])</f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  <c r="U3849">
        <f>YEAR(Tabla2[[#This Row],[Date created conversion]])</f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9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  <c r="U3850">
        <f>YEAR(Tabla2[[#This Row],[Date created conversion]])</f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9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  <c r="U3851">
        <f>YEAR(Tabla2[[#This Row],[Date created conversion]])</f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9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  <c r="U3852">
        <f>YEAR(Tabla2[[#This Row],[Date created conversion]])</f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9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  <c r="U3853">
        <f>YEAR(Tabla2[[#This Row],[Date created conversion]])</f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9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  <c r="U3854">
        <f>YEAR(Tabla2[[#This Row],[Date created conversion]])</f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9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  <c r="U3855">
        <f>YEAR(Tabla2[[#This Row],[Date created conversion]])</f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9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  <c r="U3856">
        <f>YEAR(Tabla2[[#This Row],[Date created conversion]])</f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9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  <c r="U3857">
        <f>YEAR(Tabla2[[#This Row],[Date created conversion]])</f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9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  <c r="U3858">
        <f>YEAR(Tabla2[[#This Row],[Date created conversion]])</f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  <c r="U3859">
        <f>YEAR(Tabla2[[#This Row],[Date created conversion]])</f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9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  <c r="U3860">
        <f>YEAR(Tabla2[[#This Row],[Date created conversion]])</f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9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  <c r="U3861">
        <f>YEAR(Tabla2[[#This Row],[Date created conversion]])</f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9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  <c r="U3862">
        <f>YEAR(Tabla2[[#This Row],[Date created conversion]])</f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9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  <c r="U3863">
        <f>YEAR(Tabla2[[#This Row],[Date created conversion]])</f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9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  <c r="U3864">
        <f>YEAR(Tabla2[[#This Row],[Date created conversion]])</f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9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  <c r="U3865">
        <f>YEAR(Tabla2[[#This Row],[Date created conversion]])</f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9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  <c r="U3866">
        <f>YEAR(Tabla2[[#This Row],[Date created conversion]])</f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9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  <c r="U3867">
        <f>YEAR(Tabla2[[#This Row],[Date created conversion]])</f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9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  <c r="U3868">
        <f>YEAR(Tabla2[[#This Row],[Date created conversion]])</f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  <c r="U3869">
        <f>YEAR(Tabla2[[#This Row],[Date created conversion]])</f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9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YEAR(Tabla2[[#This Row],[Date created conversion]])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247">IFERROR(ROUND(E3871/D3871*100,0),0)</f>
        <v>3</v>
      </c>
      <c r="P3871" s="9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  <c r="U3871">
        <f>YEAR(Tabla2[[#This Row],[Date created conversion]])</f>
        <v>2015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7"/>
        <v>15</v>
      </c>
      <c r="P3872" s="9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  <c r="U3872">
        <f>YEAR(Tabla2[[#This Row],[Date created conversion]])</f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7"/>
        <v>3</v>
      </c>
      <c r="P3873" s="9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  <c r="U3873">
        <f>YEAR(Tabla2[[#This Row],[Date created conversion]])</f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7"/>
        <v>0</v>
      </c>
      <c r="P3874" s="9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  <c r="U3874">
        <f>YEAR(Tabla2[[#This Row],[Date created conversion]])</f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7"/>
        <v>0</v>
      </c>
      <c r="P3875" s="9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  <c r="U3875">
        <f>YEAR(Tabla2[[#This Row],[Date created conversion]])</f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7"/>
        <v>0</v>
      </c>
      <c r="P3876" s="9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  <c r="U3876">
        <f>YEAR(Tabla2[[#This Row],[Date created conversion]])</f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7"/>
        <v>0</v>
      </c>
      <c r="P3877" s="9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  <c r="U3877">
        <f>YEAR(Tabla2[[#This Row],[Date created conversion]])</f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7"/>
        <v>53</v>
      </c>
      <c r="P3878" s="9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YEAR(Tabla2[[#This Row],[Date created conversion]])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7"/>
        <v>5</v>
      </c>
      <c r="P3879" s="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  <c r="U3879">
        <f>YEAR(Tabla2[[#This Row],[Date created conversion]])</f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7"/>
        <v>0</v>
      </c>
      <c r="P3880" s="9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  <c r="U3880">
        <f>YEAR(Tabla2[[#This Row],[Date created conversion]])</f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7"/>
        <v>0</v>
      </c>
      <c r="P3881" s="9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>YEAR(Tabla2[[#This Row],[Date created conversion]])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7"/>
        <v>13</v>
      </c>
      <c r="P3882" s="9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>YEAR(Tabla2[[#This Row],[Date created conversion]])</f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7"/>
        <v>5</v>
      </c>
      <c r="P3883" s="9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  <c r="U3883">
        <f>YEAR(Tabla2[[#This Row],[Date created conversion]])</f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7"/>
        <v>0</v>
      </c>
      <c r="P3884" s="9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  <c r="U3884">
        <f>YEAR(Tabla2[[#This Row],[Date created conversion]])</f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7"/>
        <v>0</v>
      </c>
      <c r="P3885" s="9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YEAR(Tabla2[[#This Row],[Date created conversion]])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7"/>
        <v>0</v>
      </c>
      <c r="P3886" s="9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  <c r="U3886">
        <f>YEAR(Tabla2[[#This Row],[Date created conversion]])</f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7"/>
        <v>0</v>
      </c>
      <c r="P3887" s="9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  <c r="U3887">
        <f>YEAR(Tabla2[[#This Row],[Date created conversion]])</f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7"/>
        <v>0</v>
      </c>
      <c r="P3888" s="9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  <c r="U3888">
        <f>YEAR(Tabla2[[#This Row],[Date created conversion]])</f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7"/>
        <v>2</v>
      </c>
      <c r="P3889" s="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  <c r="U3889">
        <f>YEAR(Tabla2[[#This Row],[Date created conversion]])</f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7"/>
        <v>27</v>
      </c>
      <c r="P3890" s="9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  <c r="U3890">
        <f>YEAR(Tabla2[[#This Row],[Date created conversion]])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7"/>
        <v>1</v>
      </c>
      <c r="P3891" s="9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  <c r="U3891">
        <f>YEAR(Tabla2[[#This Row],[Date created conversion]])</f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7"/>
        <v>17</v>
      </c>
      <c r="P3892" s="9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  <c r="U3892">
        <f>YEAR(Tabla2[[#This Row],[Date created conversion]])</f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7"/>
        <v>33</v>
      </c>
      <c r="P3893" s="9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  <c r="U3893">
        <f>YEAR(Tabla2[[#This Row],[Date created conversion]])</f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7"/>
        <v>0</v>
      </c>
      <c r="P3894" s="9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  <c r="U3894">
        <f>YEAR(Tabla2[[#This Row],[Date created conversion]])</f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7"/>
        <v>22</v>
      </c>
      <c r="P3895" s="9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  <c r="U3895">
        <f>YEAR(Tabla2[[#This Row],[Date created conversion]])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7"/>
        <v>3</v>
      </c>
      <c r="P3896" s="9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  <c r="U3896">
        <f>YEAR(Tabla2[[#This Row],[Date created conversion]])</f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7"/>
        <v>5</v>
      </c>
      <c r="P3897" s="9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  <c r="U3897">
        <f>YEAR(Tabla2[[#This Row],[Date created conversion]])</f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7"/>
        <v>11</v>
      </c>
      <c r="P3898" s="9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  <c r="U3898">
        <f>YEAR(Tabla2[[#This Row],[Date created conversion]])</f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7"/>
        <v>18</v>
      </c>
      <c r="P3899" s="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  <c r="U3899">
        <f>YEAR(Tabla2[[#This Row],[Date created conversion]])</f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7"/>
        <v>33</v>
      </c>
      <c r="P3900" s="9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  <c r="U3900">
        <f>YEAR(Tabla2[[#This Row],[Date created conversion]])</f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7"/>
        <v>1</v>
      </c>
      <c r="P3901" s="9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  <c r="U3901">
        <f>YEAR(Tabla2[[#This Row],[Date created conversion]])</f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7"/>
        <v>5</v>
      </c>
      <c r="P3902" s="9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  <c r="U3902">
        <f>YEAR(Tabla2[[#This Row],[Date created conversion]])</f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7"/>
        <v>1</v>
      </c>
      <c r="P3903" s="9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  <c r="U3903">
        <f>YEAR(Tabla2[[#This Row],[Date created conversion]])</f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7"/>
        <v>49</v>
      </c>
      <c r="P3904" s="9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  <c r="U3904">
        <f>YEAR(Tabla2[[#This Row],[Date created conversion]])</f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7"/>
        <v>0</v>
      </c>
      <c r="P3905" s="9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  <c r="U3905">
        <f>YEAR(Tabla2[[#This Row],[Date created conversion]])</f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7"/>
        <v>0</v>
      </c>
      <c r="P3906" s="9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  <c r="U3906">
        <f>YEAR(Tabla2[[#This Row],[Date created conversion]])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7"/>
        <v>12</v>
      </c>
      <c r="P3907" s="9">
        <f t="shared" ref="P3907:P3970" si="248">IFERROR(ROUND(E3907/L3907,2),0)</f>
        <v>24.71</v>
      </c>
      <c r="Q3907" s="11" t="s">
        <v>8315</v>
      </c>
      <c r="R3907" t="s">
        <v>8316</v>
      </c>
      <c r="S3907" s="15">
        <f t="shared" ref="S3907:S3970" si="249">(((J3907/60)/60)/24)+DATE(1970,1,1)</f>
        <v>42124.623877314814</v>
      </c>
      <c r="T3907" s="15">
        <f t="shared" ref="T3907:T3970" si="250">(((I3907/60)/60)/24)+DATE(1970,1,1)</f>
        <v>42166.958333333328</v>
      </c>
      <c r="U3907">
        <f>YEAR(Tabla2[[#This Row],[Date created conversion]])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 s="9">
        <f t="shared" si="248"/>
        <v>63.13</v>
      </c>
      <c r="Q3908" s="11" t="s">
        <v>8315</v>
      </c>
      <c r="R3908" t="s">
        <v>8316</v>
      </c>
      <c r="S3908" s="15">
        <f t="shared" si="249"/>
        <v>42143.917743055557</v>
      </c>
      <c r="T3908" s="15">
        <f t="shared" si="250"/>
        <v>42181.559027777781</v>
      </c>
      <c r="U3908">
        <f>YEAR(Tabla2[[#This Row],[Date created conversion]])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 s="9">
        <f t="shared" si="248"/>
        <v>38.25</v>
      </c>
      <c r="Q3909" s="11" t="s">
        <v>8315</v>
      </c>
      <c r="R3909" t="s">
        <v>8316</v>
      </c>
      <c r="S3909" s="15">
        <f t="shared" si="249"/>
        <v>41906.819513888891</v>
      </c>
      <c r="T3909" s="15">
        <f t="shared" si="250"/>
        <v>41938.838888888888</v>
      </c>
      <c r="U3909">
        <f>YEAR(Tabla2[[#This Row],[Date created conversion]])</f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 s="9">
        <f t="shared" si="248"/>
        <v>16.25</v>
      </c>
      <c r="Q3910" s="11" t="s">
        <v>8315</v>
      </c>
      <c r="R3910" t="s">
        <v>8316</v>
      </c>
      <c r="S3910" s="15">
        <f t="shared" si="249"/>
        <v>41834.135370370372</v>
      </c>
      <c r="T3910" s="15">
        <f t="shared" si="250"/>
        <v>41849.135370370372</v>
      </c>
      <c r="U3910">
        <f>YEAR(Tabla2[[#This Row],[Date created conversion]])</f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 s="9">
        <f t="shared" si="248"/>
        <v>33.75</v>
      </c>
      <c r="Q3911" s="11" t="s">
        <v>8315</v>
      </c>
      <c r="R3911" t="s">
        <v>8316</v>
      </c>
      <c r="S3911" s="15">
        <f t="shared" si="249"/>
        <v>41863.359282407408</v>
      </c>
      <c r="T3911" s="15">
        <f t="shared" si="250"/>
        <v>41893.359282407408</v>
      </c>
      <c r="U3911">
        <f>YEAR(Tabla2[[#This Row],[Date created conversion]])</f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 s="9">
        <f t="shared" si="248"/>
        <v>61.67</v>
      </c>
      <c r="Q3912" s="11" t="s">
        <v>8315</v>
      </c>
      <c r="R3912" t="s">
        <v>8316</v>
      </c>
      <c r="S3912" s="15">
        <f t="shared" si="249"/>
        <v>42224.756909722222</v>
      </c>
      <c r="T3912" s="15">
        <f t="shared" si="250"/>
        <v>42254.756909722222</v>
      </c>
      <c r="U3912">
        <f>YEAR(Tabla2[[#This Row],[Date created conversion]])</f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 s="9">
        <f t="shared" si="248"/>
        <v>83.14</v>
      </c>
      <c r="Q3913" s="11" t="s">
        <v>8315</v>
      </c>
      <c r="R3913" t="s">
        <v>8316</v>
      </c>
      <c r="S3913" s="15">
        <f t="shared" si="249"/>
        <v>41939.8122337963</v>
      </c>
      <c r="T3913" s="15">
        <f t="shared" si="250"/>
        <v>41969.853900462964</v>
      </c>
      <c r="U3913">
        <f>YEAR(Tabla2[[#This Row],[Date created conversion]])</f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 s="9">
        <f t="shared" si="248"/>
        <v>1</v>
      </c>
      <c r="Q3914" s="11" t="s">
        <v>8315</v>
      </c>
      <c r="R3914" t="s">
        <v>8316</v>
      </c>
      <c r="S3914" s="15">
        <f t="shared" si="249"/>
        <v>42059.270023148143</v>
      </c>
      <c r="T3914" s="15">
        <f t="shared" si="250"/>
        <v>42119.190972222219</v>
      </c>
      <c r="U3914">
        <f>YEAR(Tabla2[[#This Row],[Date created conversion]])</f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 s="9">
        <f t="shared" si="248"/>
        <v>142.86000000000001</v>
      </c>
      <c r="Q3915" s="11" t="s">
        <v>8315</v>
      </c>
      <c r="R3915" t="s">
        <v>8316</v>
      </c>
      <c r="S3915" s="15">
        <f t="shared" si="249"/>
        <v>42308.211215277777</v>
      </c>
      <c r="T3915" s="15">
        <f t="shared" si="250"/>
        <v>42338.252881944441</v>
      </c>
      <c r="U3915">
        <f>YEAR(Tabla2[[#This Row],[Date created conversion]])</f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 s="9">
        <f t="shared" si="248"/>
        <v>33.67</v>
      </c>
      <c r="Q3916" s="11" t="s">
        <v>8315</v>
      </c>
      <c r="R3916" t="s">
        <v>8316</v>
      </c>
      <c r="S3916" s="15">
        <f t="shared" si="249"/>
        <v>42114.818935185183</v>
      </c>
      <c r="T3916" s="15">
        <f t="shared" si="250"/>
        <v>42134.957638888889</v>
      </c>
      <c r="U3916">
        <f>YEAR(Tabla2[[#This Row],[Date created conversion]])</f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 s="9">
        <f t="shared" si="248"/>
        <v>5</v>
      </c>
      <c r="Q3917" s="11" t="s">
        <v>8315</v>
      </c>
      <c r="R3917" t="s">
        <v>8316</v>
      </c>
      <c r="S3917" s="15">
        <f t="shared" si="249"/>
        <v>42492.98505787037</v>
      </c>
      <c r="T3917" s="15">
        <f t="shared" si="250"/>
        <v>42522.98505787037</v>
      </c>
      <c r="U3917">
        <f>YEAR(Tabla2[[#This Row],[Date created conversion]])</f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 s="9">
        <f t="shared" si="248"/>
        <v>0</v>
      </c>
      <c r="Q3918" s="11" t="s">
        <v>8315</v>
      </c>
      <c r="R3918" t="s">
        <v>8316</v>
      </c>
      <c r="S3918" s="15">
        <f t="shared" si="249"/>
        <v>42494.471666666665</v>
      </c>
      <c r="T3918" s="15">
        <f t="shared" si="250"/>
        <v>42524.471666666665</v>
      </c>
      <c r="U3918">
        <f>YEAR(Tabla2[[#This Row],[Date created conversion]])</f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 s="9">
        <f t="shared" si="248"/>
        <v>10</v>
      </c>
      <c r="Q3919" s="11" t="s">
        <v>8315</v>
      </c>
      <c r="R3919" t="s">
        <v>8316</v>
      </c>
      <c r="S3919" s="15">
        <f t="shared" si="249"/>
        <v>41863.527326388888</v>
      </c>
      <c r="T3919" s="15">
        <f t="shared" si="250"/>
        <v>41893.527326388888</v>
      </c>
      <c r="U3919">
        <f>YEAR(Tabla2[[#This Row],[Date created conversion]])</f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 s="9">
        <f t="shared" si="248"/>
        <v>40</v>
      </c>
      <c r="Q3920" s="11" t="s">
        <v>8315</v>
      </c>
      <c r="R3920" t="s">
        <v>8316</v>
      </c>
      <c r="S3920" s="15">
        <f t="shared" si="249"/>
        <v>41843.664618055554</v>
      </c>
      <c r="T3920" s="15">
        <f t="shared" si="250"/>
        <v>41855.666666666664</v>
      </c>
      <c r="U3920">
        <f>YEAR(Tabla2[[#This Row],[Date created conversion]])</f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 s="9">
        <f t="shared" si="248"/>
        <v>30</v>
      </c>
      <c r="Q3921" s="11" t="s">
        <v>8315</v>
      </c>
      <c r="R3921" t="s">
        <v>8316</v>
      </c>
      <c r="S3921" s="15">
        <f t="shared" si="249"/>
        <v>42358.684872685189</v>
      </c>
      <c r="T3921" s="15">
        <f t="shared" si="250"/>
        <v>42387</v>
      </c>
      <c r="U3921">
        <f>YEAR(Tabla2[[#This Row],[Date created conversion]])</f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 s="9">
        <f t="shared" si="248"/>
        <v>45</v>
      </c>
      <c r="Q3922" s="11" t="s">
        <v>8315</v>
      </c>
      <c r="R3922" t="s">
        <v>8316</v>
      </c>
      <c r="S3922" s="15">
        <f t="shared" si="249"/>
        <v>42657.38726851852</v>
      </c>
      <c r="T3922" s="15">
        <f t="shared" si="250"/>
        <v>42687.428935185191</v>
      </c>
      <c r="U3922">
        <f>YEAR(Tabla2[[#This Row],[Date created conversion]])</f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 s="9">
        <f t="shared" si="248"/>
        <v>0</v>
      </c>
      <c r="Q3923" s="11" t="s">
        <v>8315</v>
      </c>
      <c r="R3923" t="s">
        <v>8316</v>
      </c>
      <c r="S3923" s="15">
        <f t="shared" si="249"/>
        <v>41926.542303240742</v>
      </c>
      <c r="T3923" s="15">
        <f t="shared" si="250"/>
        <v>41938.75</v>
      </c>
      <c r="U3923">
        <f>YEAR(Tabla2[[#This Row],[Date created conversion]])</f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 s="9">
        <f t="shared" si="248"/>
        <v>10.17</v>
      </c>
      <c r="Q3924" s="11" t="s">
        <v>8315</v>
      </c>
      <c r="R3924" t="s">
        <v>8316</v>
      </c>
      <c r="S3924" s="15">
        <f t="shared" si="249"/>
        <v>42020.768634259264</v>
      </c>
      <c r="T3924" s="15">
        <f t="shared" si="250"/>
        <v>42065.958333333328</v>
      </c>
      <c r="U3924">
        <f>YEAR(Tabla2[[#This Row],[Date created conversion]])</f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 s="9">
        <f t="shared" si="248"/>
        <v>81.41</v>
      </c>
      <c r="Q3925" s="11" t="s">
        <v>8315</v>
      </c>
      <c r="R3925" t="s">
        <v>8316</v>
      </c>
      <c r="S3925" s="15">
        <f t="shared" si="249"/>
        <v>42075.979988425926</v>
      </c>
      <c r="T3925" s="15">
        <f t="shared" si="250"/>
        <v>42103.979988425926</v>
      </c>
      <c r="U3925">
        <f>YEAR(Tabla2[[#This Row],[Date created conversion]])</f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 s="9">
        <f t="shared" si="248"/>
        <v>57.25</v>
      </c>
      <c r="Q3926" s="11" t="s">
        <v>8315</v>
      </c>
      <c r="R3926" t="s">
        <v>8316</v>
      </c>
      <c r="S3926" s="15">
        <f t="shared" si="249"/>
        <v>41786.959745370368</v>
      </c>
      <c r="T3926" s="15">
        <f t="shared" si="250"/>
        <v>41816.959745370368</v>
      </c>
      <c r="U3926">
        <f>YEAR(Tabla2[[#This Row],[Date created conversion]])</f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 s="9">
        <f t="shared" si="248"/>
        <v>5</v>
      </c>
      <c r="Q3927" s="11" t="s">
        <v>8315</v>
      </c>
      <c r="R3927" t="s">
        <v>8316</v>
      </c>
      <c r="S3927" s="15">
        <f t="shared" si="249"/>
        <v>41820.870821759258</v>
      </c>
      <c r="T3927" s="15">
        <f t="shared" si="250"/>
        <v>41850.870821759258</v>
      </c>
      <c r="U3927">
        <f>YEAR(Tabla2[[#This Row],[Date created conversion]])</f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 s="9">
        <f t="shared" si="248"/>
        <v>15</v>
      </c>
      <c r="Q3928" s="11" t="s">
        <v>8315</v>
      </c>
      <c r="R3928" t="s">
        <v>8316</v>
      </c>
      <c r="S3928" s="15">
        <f t="shared" si="249"/>
        <v>41970.085046296299</v>
      </c>
      <c r="T3928" s="15">
        <f t="shared" si="250"/>
        <v>42000.085046296299</v>
      </c>
      <c r="U3928">
        <f>YEAR(Tabla2[[#This Row],[Date created conversion]])</f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 s="9">
        <f t="shared" si="248"/>
        <v>12.5</v>
      </c>
      <c r="Q3929" s="11" t="s">
        <v>8315</v>
      </c>
      <c r="R3929" t="s">
        <v>8316</v>
      </c>
      <c r="S3929" s="15">
        <f t="shared" si="249"/>
        <v>41830.267407407409</v>
      </c>
      <c r="T3929" s="15">
        <f t="shared" si="250"/>
        <v>41860.267407407409</v>
      </c>
      <c r="U3929">
        <f>YEAR(Tabla2[[#This Row],[Date created conversion]])</f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 s="9">
        <f t="shared" si="248"/>
        <v>93</v>
      </c>
      <c r="Q3930" s="11" t="s">
        <v>8315</v>
      </c>
      <c r="R3930" t="s">
        <v>8316</v>
      </c>
      <c r="S3930" s="15">
        <f t="shared" si="249"/>
        <v>42265.683182870373</v>
      </c>
      <c r="T3930" s="15">
        <f t="shared" si="250"/>
        <v>42293.207638888889</v>
      </c>
      <c r="U3930">
        <f>YEAR(Tabla2[[#This Row],[Date created conversion]])</f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 s="9">
        <f t="shared" si="248"/>
        <v>32.36</v>
      </c>
      <c r="Q3931" s="11" t="s">
        <v>8315</v>
      </c>
      <c r="R3931" t="s">
        <v>8316</v>
      </c>
      <c r="S3931" s="15">
        <f t="shared" si="249"/>
        <v>42601.827141203699</v>
      </c>
      <c r="T3931" s="15">
        <f t="shared" si="250"/>
        <v>42631.827141203699</v>
      </c>
      <c r="U3931">
        <f>YEAR(Tabla2[[#This Row],[Date created conversion]])</f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 s="9">
        <f t="shared" si="248"/>
        <v>0</v>
      </c>
      <c r="Q3932" s="11" t="s">
        <v>8315</v>
      </c>
      <c r="R3932" t="s">
        <v>8316</v>
      </c>
      <c r="S3932" s="15">
        <f t="shared" si="249"/>
        <v>42433.338749999995</v>
      </c>
      <c r="T3932" s="15">
        <f t="shared" si="250"/>
        <v>42461.25</v>
      </c>
      <c r="U3932">
        <f>YEAR(Tabla2[[#This Row],[Date created conversion]])</f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 s="9">
        <f t="shared" si="248"/>
        <v>0</v>
      </c>
      <c r="Q3933" s="11" t="s">
        <v>8315</v>
      </c>
      <c r="R3933" t="s">
        <v>8316</v>
      </c>
      <c r="S3933" s="15">
        <f t="shared" si="249"/>
        <v>42228.151701388888</v>
      </c>
      <c r="T3933" s="15">
        <f t="shared" si="250"/>
        <v>42253.151701388888</v>
      </c>
      <c r="U3933">
        <f>YEAR(Tabla2[[#This Row],[Date created conversion]])</f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 s="9">
        <f t="shared" si="248"/>
        <v>1</v>
      </c>
      <c r="Q3934" s="11" t="s">
        <v>8315</v>
      </c>
      <c r="R3934" t="s">
        <v>8316</v>
      </c>
      <c r="S3934" s="15">
        <f t="shared" si="249"/>
        <v>42415.168564814812</v>
      </c>
      <c r="T3934" s="15">
        <f t="shared" si="250"/>
        <v>42445.126898148148</v>
      </c>
      <c r="U3934">
        <f>YEAR(Tabla2[[#This Row],[Date created conversion]])</f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251">IFERROR(ROUND(E3935/D3935*100,0),0)</f>
        <v>16</v>
      </c>
      <c r="P3935" s="9">
        <f t="shared" si="248"/>
        <v>91.83</v>
      </c>
      <c r="Q3935" s="11" t="s">
        <v>8315</v>
      </c>
      <c r="R3935" t="s">
        <v>8316</v>
      </c>
      <c r="S3935" s="15">
        <f t="shared" si="249"/>
        <v>42538.968310185184</v>
      </c>
      <c r="T3935" s="15">
        <f t="shared" si="250"/>
        <v>42568.029861111107</v>
      </c>
      <c r="U3935">
        <f>YEAR(Tabla2[[#This Row],[Date created conversion]])</f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1"/>
        <v>11</v>
      </c>
      <c r="P3936" s="9">
        <f t="shared" si="248"/>
        <v>45.83</v>
      </c>
      <c r="Q3936" s="11" t="s">
        <v>8315</v>
      </c>
      <c r="R3936" t="s">
        <v>8316</v>
      </c>
      <c r="S3936" s="15">
        <f t="shared" si="249"/>
        <v>42233.671747685185</v>
      </c>
      <c r="T3936" s="15">
        <f t="shared" si="250"/>
        <v>42278.541666666672</v>
      </c>
      <c r="U3936">
        <f>YEAR(Tabla2[[#This Row],[Date created conversion]])</f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1"/>
        <v>44</v>
      </c>
      <c r="P3937" s="9">
        <f t="shared" si="248"/>
        <v>57.17</v>
      </c>
      <c r="Q3937" s="11" t="s">
        <v>8315</v>
      </c>
      <c r="R3937" t="s">
        <v>8316</v>
      </c>
      <c r="S3937" s="15">
        <f t="shared" si="249"/>
        <v>42221.656782407401</v>
      </c>
      <c r="T3937" s="15">
        <f t="shared" si="250"/>
        <v>42281.656782407401</v>
      </c>
      <c r="U3937">
        <f>YEAR(Tabla2[[#This Row],[Date created conversion]])</f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1"/>
        <v>0</v>
      </c>
      <c r="P3938" s="9">
        <f t="shared" si="248"/>
        <v>0</v>
      </c>
      <c r="Q3938" s="11" t="s">
        <v>8315</v>
      </c>
      <c r="R3938" t="s">
        <v>8316</v>
      </c>
      <c r="S3938" s="15">
        <f t="shared" si="249"/>
        <v>42675.262962962966</v>
      </c>
      <c r="T3938" s="15">
        <f t="shared" si="250"/>
        <v>42705.304629629631</v>
      </c>
      <c r="U3938">
        <f>YEAR(Tabla2[[#This Row],[Date created conversion]])</f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1"/>
        <v>86</v>
      </c>
      <c r="P3939" s="9">
        <f t="shared" si="248"/>
        <v>248.5</v>
      </c>
      <c r="Q3939" s="11" t="s">
        <v>8315</v>
      </c>
      <c r="R3939" t="s">
        <v>8316</v>
      </c>
      <c r="S3939" s="15">
        <f t="shared" si="249"/>
        <v>42534.631481481483</v>
      </c>
      <c r="T3939" s="15">
        <f t="shared" si="250"/>
        <v>42562.631481481483</v>
      </c>
      <c r="U3939">
        <f>YEAR(Tabla2[[#This Row],[Date created conversion]])</f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1"/>
        <v>12</v>
      </c>
      <c r="P3940" s="9">
        <f t="shared" si="248"/>
        <v>79.400000000000006</v>
      </c>
      <c r="Q3940" s="11" t="s">
        <v>8315</v>
      </c>
      <c r="R3940" t="s">
        <v>8316</v>
      </c>
      <c r="S3940" s="15">
        <f t="shared" si="249"/>
        <v>42151.905717592599</v>
      </c>
      <c r="T3940" s="15">
        <f t="shared" si="250"/>
        <v>42182.905717592599</v>
      </c>
      <c r="U3940">
        <f>YEAR(Tabla2[[#This Row],[Date created conversion]])</f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1"/>
        <v>0</v>
      </c>
      <c r="P3941" s="9">
        <f t="shared" si="248"/>
        <v>5</v>
      </c>
      <c r="Q3941" s="11" t="s">
        <v>8315</v>
      </c>
      <c r="R3941" t="s">
        <v>8316</v>
      </c>
      <c r="S3941" s="15">
        <f t="shared" si="249"/>
        <v>41915.400219907409</v>
      </c>
      <c r="T3941" s="15">
        <f t="shared" si="250"/>
        <v>41919.1875</v>
      </c>
      <c r="U3941">
        <f>YEAR(Tabla2[[#This Row],[Date created conversion]])</f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1"/>
        <v>0</v>
      </c>
      <c r="P3942" s="9">
        <f t="shared" si="248"/>
        <v>5.5</v>
      </c>
      <c r="Q3942" s="11" t="s">
        <v>8315</v>
      </c>
      <c r="R3942" t="s">
        <v>8316</v>
      </c>
      <c r="S3942" s="15">
        <f t="shared" si="249"/>
        <v>41961.492488425924</v>
      </c>
      <c r="T3942" s="15">
        <f t="shared" si="250"/>
        <v>42006.492488425924</v>
      </c>
      <c r="U3942">
        <f>YEAR(Tabla2[[#This Row],[Date created conversion]])</f>
        <v>2014</v>
      </c>
    </row>
    <row r="3943" spans="1:21" ht="57.6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1"/>
        <v>1</v>
      </c>
      <c r="P3943" s="9">
        <f t="shared" si="248"/>
        <v>25</v>
      </c>
      <c r="Q3943" s="11" t="s">
        <v>8315</v>
      </c>
      <c r="R3943" t="s">
        <v>8316</v>
      </c>
      <c r="S3943" s="15">
        <f t="shared" si="249"/>
        <v>41940.587233796294</v>
      </c>
      <c r="T3943" s="15">
        <f t="shared" si="250"/>
        <v>41968.041666666672</v>
      </c>
      <c r="U3943">
        <f>YEAR(Tabla2[[#This Row],[Date created conversion]])</f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1"/>
        <v>0</v>
      </c>
      <c r="P3944" s="9">
        <f t="shared" si="248"/>
        <v>0</v>
      </c>
      <c r="Q3944" s="11" t="s">
        <v>8315</v>
      </c>
      <c r="R3944" t="s">
        <v>8316</v>
      </c>
      <c r="S3944" s="15">
        <f t="shared" si="249"/>
        <v>42111.904097222221</v>
      </c>
      <c r="T3944" s="15">
        <f t="shared" si="250"/>
        <v>42171.904097222221</v>
      </c>
      <c r="U3944">
        <f>YEAR(Tabla2[[#This Row],[Date created conversion]])</f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1"/>
        <v>36</v>
      </c>
      <c r="P3945" s="9">
        <f t="shared" si="248"/>
        <v>137.08000000000001</v>
      </c>
      <c r="Q3945" s="11" t="s">
        <v>8315</v>
      </c>
      <c r="R3945" t="s">
        <v>8316</v>
      </c>
      <c r="S3945" s="15">
        <f t="shared" si="249"/>
        <v>42279.778564814813</v>
      </c>
      <c r="T3945" s="15">
        <f t="shared" si="250"/>
        <v>42310.701388888891</v>
      </c>
      <c r="U3945">
        <f>YEAR(Tabla2[[#This Row],[Date created conversion]])</f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1"/>
        <v>0</v>
      </c>
      <c r="P3946" s="9">
        <f t="shared" si="248"/>
        <v>0</v>
      </c>
      <c r="Q3946" s="11" t="s">
        <v>8315</v>
      </c>
      <c r="R3946" t="s">
        <v>8316</v>
      </c>
      <c r="S3946" s="15">
        <f t="shared" si="249"/>
        <v>42213.662905092591</v>
      </c>
      <c r="T3946" s="15">
        <f t="shared" si="250"/>
        <v>42243.662905092591</v>
      </c>
      <c r="U3946">
        <f>YEAR(Tabla2[[#This Row],[Date created conversion]])</f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1"/>
        <v>0</v>
      </c>
      <c r="P3947" s="9">
        <f t="shared" si="248"/>
        <v>5</v>
      </c>
      <c r="Q3947" s="11" t="s">
        <v>8315</v>
      </c>
      <c r="R3947" t="s">
        <v>8316</v>
      </c>
      <c r="S3947" s="15">
        <f t="shared" si="249"/>
        <v>42109.801712962959</v>
      </c>
      <c r="T3947" s="15">
        <f t="shared" si="250"/>
        <v>42139.801712962959</v>
      </c>
      <c r="U3947">
        <f>YEAR(Tabla2[[#This Row],[Date created conversion]])</f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1"/>
        <v>3</v>
      </c>
      <c r="P3948" s="9">
        <f t="shared" si="248"/>
        <v>39</v>
      </c>
      <c r="Q3948" s="11" t="s">
        <v>8315</v>
      </c>
      <c r="R3948" t="s">
        <v>8316</v>
      </c>
      <c r="S3948" s="15">
        <f t="shared" si="249"/>
        <v>42031.833587962959</v>
      </c>
      <c r="T3948" s="15">
        <f t="shared" si="250"/>
        <v>42063.333333333328</v>
      </c>
      <c r="U3948">
        <f>YEAR(Tabla2[[#This Row],[Date created conversion]])</f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1"/>
        <v>3</v>
      </c>
      <c r="P3949" s="9">
        <f t="shared" si="248"/>
        <v>50.5</v>
      </c>
      <c r="Q3949" s="11" t="s">
        <v>8315</v>
      </c>
      <c r="R3949" t="s">
        <v>8316</v>
      </c>
      <c r="S3949" s="15">
        <f t="shared" si="249"/>
        <v>42615.142870370371</v>
      </c>
      <c r="T3949" s="15">
        <f t="shared" si="250"/>
        <v>42645.142870370371</v>
      </c>
      <c r="U3949">
        <f>YEAR(Tabla2[[#This Row],[Date created conversion]])</f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1"/>
        <v>0</v>
      </c>
      <c r="P3950" s="9">
        <f t="shared" si="248"/>
        <v>0</v>
      </c>
      <c r="Q3950" s="11" t="s">
        <v>8315</v>
      </c>
      <c r="R3950" t="s">
        <v>8316</v>
      </c>
      <c r="S3950" s="15">
        <f t="shared" si="249"/>
        <v>41829.325497685182</v>
      </c>
      <c r="T3950" s="15">
        <f t="shared" si="250"/>
        <v>41889.325497685182</v>
      </c>
      <c r="U3950">
        <f>YEAR(Tabla2[[#This Row],[Date created conversion]])</f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1"/>
        <v>16</v>
      </c>
      <c r="P3951" s="9">
        <f t="shared" si="248"/>
        <v>49.28</v>
      </c>
      <c r="Q3951" s="11" t="s">
        <v>8315</v>
      </c>
      <c r="R3951" t="s">
        <v>8316</v>
      </c>
      <c r="S3951" s="15">
        <f t="shared" si="249"/>
        <v>42016.120613425926</v>
      </c>
      <c r="T3951" s="15">
        <f t="shared" si="250"/>
        <v>42046.120613425926</v>
      </c>
      <c r="U3951">
        <f>YEAR(Tabla2[[#This Row],[Date created conversion]])</f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1"/>
        <v>1</v>
      </c>
      <c r="P3952" s="9">
        <f t="shared" si="248"/>
        <v>25</v>
      </c>
      <c r="Q3952" s="11" t="s">
        <v>8315</v>
      </c>
      <c r="R3952" t="s">
        <v>8316</v>
      </c>
      <c r="S3952" s="15">
        <f t="shared" si="249"/>
        <v>42439.702314814815</v>
      </c>
      <c r="T3952" s="15">
        <f t="shared" si="250"/>
        <v>42468.774305555555</v>
      </c>
      <c r="U3952">
        <f>YEAR(Tabla2[[#This Row],[Date created conversion]])</f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1"/>
        <v>0</v>
      </c>
      <c r="P3953" s="9">
        <f t="shared" si="248"/>
        <v>1</v>
      </c>
      <c r="Q3953" s="11" t="s">
        <v>8315</v>
      </c>
      <c r="R3953" t="s">
        <v>8316</v>
      </c>
      <c r="S3953" s="15">
        <f t="shared" si="249"/>
        <v>42433.825717592597</v>
      </c>
      <c r="T3953" s="15">
        <f t="shared" si="250"/>
        <v>42493.784050925926</v>
      </c>
      <c r="U3953">
        <f>YEAR(Tabla2[[#This Row],[Date created conversion]])</f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1"/>
        <v>0</v>
      </c>
      <c r="P3954" s="9">
        <f t="shared" si="248"/>
        <v>25</v>
      </c>
      <c r="Q3954" s="11" t="s">
        <v>8315</v>
      </c>
      <c r="R3954" t="s">
        <v>8316</v>
      </c>
      <c r="S3954" s="15">
        <f t="shared" si="249"/>
        <v>42243.790393518517</v>
      </c>
      <c r="T3954" s="15">
        <f t="shared" si="250"/>
        <v>42303.790393518517</v>
      </c>
      <c r="U3954">
        <f>YEAR(Tabla2[[#This Row],[Date created conversion]])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1"/>
        <v>0</v>
      </c>
      <c r="P3955" s="9">
        <f t="shared" si="248"/>
        <v>0</v>
      </c>
      <c r="Q3955" s="11" t="s">
        <v>8315</v>
      </c>
      <c r="R3955" t="s">
        <v>8316</v>
      </c>
      <c r="S3955" s="15">
        <f t="shared" si="249"/>
        <v>42550.048449074078</v>
      </c>
      <c r="T3955" s="15">
        <f t="shared" si="250"/>
        <v>42580.978472222225</v>
      </c>
      <c r="U3955">
        <f>YEAR(Tabla2[[#This Row],[Date created conversion]])</f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1"/>
        <v>0</v>
      </c>
      <c r="P3956" s="9">
        <f t="shared" si="248"/>
        <v>0</v>
      </c>
      <c r="Q3956" s="11" t="s">
        <v>8315</v>
      </c>
      <c r="R3956" t="s">
        <v>8316</v>
      </c>
      <c r="S3956" s="15">
        <f t="shared" si="249"/>
        <v>41774.651203703703</v>
      </c>
      <c r="T3956" s="15">
        <f t="shared" si="250"/>
        <v>41834.651203703703</v>
      </c>
      <c r="U3956">
        <f>YEAR(Tabla2[[#This Row],[Date created conversion]])</f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1"/>
        <v>24</v>
      </c>
      <c r="P3957" s="9">
        <f t="shared" si="248"/>
        <v>53.13</v>
      </c>
      <c r="Q3957" s="11" t="s">
        <v>8315</v>
      </c>
      <c r="R3957" t="s">
        <v>8316</v>
      </c>
      <c r="S3957" s="15">
        <f t="shared" si="249"/>
        <v>42306.848854166667</v>
      </c>
      <c r="T3957" s="15">
        <f t="shared" si="250"/>
        <v>42336.890520833331</v>
      </c>
      <c r="U3957">
        <f>YEAR(Tabla2[[#This Row],[Date created conversion]])</f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1"/>
        <v>0</v>
      </c>
      <c r="P3958" s="9">
        <f t="shared" si="248"/>
        <v>0</v>
      </c>
      <c r="Q3958" s="11" t="s">
        <v>8315</v>
      </c>
      <c r="R3958" t="s">
        <v>8316</v>
      </c>
      <c r="S3958" s="15">
        <f t="shared" si="249"/>
        <v>42457.932025462964</v>
      </c>
      <c r="T3958" s="15">
        <f t="shared" si="250"/>
        <v>42485.013888888891</v>
      </c>
      <c r="U3958">
        <f>YEAR(Tabla2[[#This Row],[Date created conversion]])</f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1"/>
        <v>0</v>
      </c>
      <c r="P3959" s="9">
        <f t="shared" si="248"/>
        <v>7</v>
      </c>
      <c r="Q3959" s="11" t="s">
        <v>8315</v>
      </c>
      <c r="R3959" t="s">
        <v>8316</v>
      </c>
      <c r="S3959" s="15">
        <f t="shared" si="249"/>
        <v>42513.976319444439</v>
      </c>
      <c r="T3959" s="15">
        <f t="shared" si="250"/>
        <v>42559.976319444439</v>
      </c>
      <c r="U3959">
        <f>YEAR(Tabla2[[#This Row],[Date created conversion]])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1"/>
        <v>32</v>
      </c>
      <c r="P3960" s="9">
        <f t="shared" si="248"/>
        <v>40.06</v>
      </c>
      <c r="Q3960" s="11" t="s">
        <v>8315</v>
      </c>
      <c r="R3960" t="s">
        <v>8316</v>
      </c>
      <c r="S3960" s="15">
        <f t="shared" si="249"/>
        <v>41816.950370370374</v>
      </c>
      <c r="T3960" s="15">
        <f t="shared" si="250"/>
        <v>41853.583333333336</v>
      </c>
      <c r="U3960">
        <f>YEAR(Tabla2[[#This Row],[Date created conversion]])</f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1"/>
        <v>24</v>
      </c>
      <c r="P3961" s="9">
        <f t="shared" si="248"/>
        <v>24.33</v>
      </c>
      <c r="Q3961" s="11" t="s">
        <v>8315</v>
      </c>
      <c r="R3961" t="s">
        <v>8316</v>
      </c>
      <c r="S3961" s="15">
        <f t="shared" si="249"/>
        <v>41880.788842592592</v>
      </c>
      <c r="T3961" s="15">
        <f t="shared" si="250"/>
        <v>41910.788842592592</v>
      </c>
      <c r="U3961">
        <f>YEAR(Tabla2[[#This Row],[Date created conversion]])</f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1"/>
        <v>2</v>
      </c>
      <c r="P3962" s="9">
        <f t="shared" si="248"/>
        <v>11.25</v>
      </c>
      <c r="Q3962" s="11" t="s">
        <v>8315</v>
      </c>
      <c r="R3962" t="s">
        <v>8316</v>
      </c>
      <c r="S3962" s="15">
        <f t="shared" si="249"/>
        <v>42342.845555555556</v>
      </c>
      <c r="T3962" s="15">
        <f t="shared" si="250"/>
        <v>42372.845555555556</v>
      </c>
      <c r="U3962">
        <f>YEAR(Tabla2[[#This Row],[Date created conversion]])</f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1"/>
        <v>0</v>
      </c>
      <c r="P3963" s="9">
        <f t="shared" si="248"/>
        <v>10.5</v>
      </c>
      <c r="Q3963" s="11" t="s">
        <v>8315</v>
      </c>
      <c r="R3963" t="s">
        <v>8316</v>
      </c>
      <c r="S3963" s="15">
        <f t="shared" si="249"/>
        <v>41745.891319444447</v>
      </c>
      <c r="T3963" s="15">
        <f t="shared" si="250"/>
        <v>41767.891319444447</v>
      </c>
      <c r="U3963">
        <f>YEAR(Tabla2[[#This Row],[Date created conversion]])</f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1"/>
        <v>3</v>
      </c>
      <c r="P3964" s="9">
        <f t="shared" si="248"/>
        <v>15</v>
      </c>
      <c r="Q3964" s="11" t="s">
        <v>8315</v>
      </c>
      <c r="R3964" t="s">
        <v>8316</v>
      </c>
      <c r="S3964" s="15">
        <f t="shared" si="249"/>
        <v>42311.621458333335</v>
      </c>
      <c r="T3964" s="15">
        <f t="shared" si="250"/>
        <v>42336.621458333335</v>
      </c>
      <c r="U3964">
        <f>YEAR(Tabla2[[#This Row],[Date created conversion]])</f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1"/>
        <v>0</v>
      </c>
      <c r="P3965" s="9">
        <f t="shared" si="248"/>
        <v>0</v>
      </c>
      <c r="Q3965" s="11" t="s">
        <v>8315</v>
      </c>
      <c r="R3965" t="s">
        <v>8316</v>
      </c>
      <c r="S3965" s="15">
        <f t="shared" si="249"/>
        <v>42296.154131944444</v>
      </c>
      <c r="T3965" s="15">
        <f t="shared" si="250"/>
        <v>42326.195798611108</v>
      </c>
      <c r="U3965">
        <f>YEAR(Tabla2[[#This Row],[Date created conversion]])</f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1"/>
        <v>6</v>
      </c>
      <c r="P3966" s="9">
        <f t="shared" si="248"/>
        <v>42</v>
      </c>
      <c r="Q3966" s="11" t="s">
        <v>8315</v>
      </c>
      <c r="R3966" t="s">
        <v>8316</v>
      </c>
      <c r="S3966" s="15">
        <f t="shared" si="249"/>
        <v>42053.722060185188</v>
      </c>
      <c r="T3966" s="15">
        <f t="shared" si="250"/>
        <v>42113.680393518516</v>
      </c>
      <c r="U3966">
        <f>YEAR(Tabla2[[#This Row],[Date created conversion]])</f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1"/>
        <v>14</v>
      </c>
      <c r="P3967" s="9">
        <f t="shared" si="248"/>
        <v>71.25</v>
      </c>
      <c r="Q3967" s="11" t="s">
        <v>8315</v>
      </c>
      <c r="R3967" t="s">
        <v>8316</v>
      </c>
      <c r="S3967" s="15">
        <f t="shared" si="249"/>
        <v>42414.235879629632</v>
      </c>
      <c r="T3967" s="15">
        <f t="shared" si="250"/>
        <v>42474.194212962961</v>
      </c>
      <c r="U3967">
        <f>YEAR(Tabla2[[#This Row],[Date created conversion]])</f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1"/>
        <v>1</v>
      </c>
      <c r="P3968" s="9">
        <f t="shared" si="248"/>
        <v>22.5</v>
      </c>
      <c r="Q3968" s="11" t="s">
        <v>8315</v>
      </c>
      <c r="R3968" t="s">
        <v>8316</v>
      </c>
      <c r="S3968" s="15">
        <f t="shared" si="249"/>
        <v>41801.711550925924</v>
      </c>
      <c r="T3968" s="15">
        <f t="shared" si="250"/>
        <v>41844.124305555553</v>
      </c>
      <c r="U3968">
        <f>YEAR(Tabla2[[#This Row],[Date created conversion]])</f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1"/>
        <v>24</v>
      </c>
      <c r="P3969" s="9">
        <f t="shared" si="248"/>
        <v>41</v>
      </c>
      <c r="Q3969" s="11" t="s">
        <v>8315</v>
      </c>
      <c r="R3969" t="s">
        <v>8316</v>
      </c>
      <c r="S3969" s="15">
        <f t="shared" si="249"/>
        <v>42770.290590277778</v>
      </c>
      <c r="T3969" s="15">
        <f t="shared" si="250"/>
        <v>42800.290590277778</v>
      </c>
      <c r="U3969">
        <f>YEAR(Tabla2[[#This Row],[Date created conversion]])</f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1"/>
        <v>11</v>
      </c>
      <c r="P3970" s="9">
        <f t="shared" si="248"/>
        <v>47.91</v>
      </c>
      <c r="Q3970" s="11" t="s">
        <v>8315</v>
      </c>
      <c r="R3970" t="s">
        <v>8316</v>
      </c>
      <c r="S3970" s="15">
        <f t="shared" si="249"/>
        <v>42452.815659722226</v>
      </c>
      <c r="T3970" s="15">
        <f t="shared" si="250"/>
        <v>42512.815659722226</v>
      </c>
      <c r="U3970">
        <f>YEAR(Tabla2[[#This Row],[Date created conversion]])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1"/>
        <v>7</v>
      </c>
      <c r="P3971" s="9">
        <f t="shared" ref="P3971:P4034" si="252">IFERROR(ROUND(E3971/L3971,2),0)</f>
        <v>35.17</v>
      </c>
      <c r="Q3971" s="11" t="s">
        <v>8315</v>
      </c>
      <c r="R3971" t="s">
        <v>8316</v>
      </c>
      <c r="S3971" s="15">
        <f t="shared" ref="S3971:S4034" si="253">(((J3971/60)/60)/24)+DATE(1970,1,1)</f>
        <v>42601.854699074072</v>
      </c>
      <c r="T3971" s="15">
        <f t="shared" ref="T3971:T4034" si="254">(((I3971/60)/60)/24)+DATE(1970,1,1)</f>
        <v>42611.163194444445</v>
      </c>
      <c r="U3971">
        <f>YEAR(Tabla2[[#This Row],[Date created conversion]])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 s="9">
        <f t="shared" si="252"/>
        <v>5.5</v>
      </c>
      <c r="Q3972" s="11" t="s">
        <v>8315</v>
      </c>
      <c r="R3972" t="s">
        <v>8316</v>
      </c>
      <c r="S3972" s="15">
        <f t="shared" si="253"/>
        <v>42447.863553240735</v>
      </c>
      <c r="T3972" s="15">
        <f t="shared" si="254"/>
        <v>42477.863553240735</v>
      </c>
      <c r="U3972">
        <f>YEAR(Tabla2[[#This Row],[Date created conversion]])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 s="9">
        <f t="shared" si="252"/>
        <v>22.67</v>
      </c>
      <c r="Q3973" s="11" t="s">
        <v>8315</v>
      </c>
      <c r="R3973" t="s">
        <v>8316</v>
      </c>
      <c r="S3973" s="15">
        <f t="shared" si="253"/>
        <v>41811.536180555559</v>
      </c>
      <c r="T3973" s="15">
        <f t="shared" si="254"/>
        <v>41841.536180555559</v>
      </c>
      <c r="U3973">
        <f>YEAR(Tabla2[[#This Row],[Date created conversion]])</f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 s="9">
        <f t="shared" si="252"/>
        <v>26.38</v>
      </c>
      <c r="Q3974" s="11" t="s">
        <v>8315</v>
      </c>
      <c r="R3974" t="s">
        <v>8316</v>
      </c>
      <c r="S3974" s="15">
        <f t="shared" si="253"/>
        <v>41981.067523148144</v>
      </c>
      <c r="T3974" s="15">
        <f t="shared" si="254"/>
        <v>42041.067523148144</v>
      </c>
      <c r="U3974">
        <f>YEAR(Tabla2[[#This Row],[Date created conversion]])</f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 s="9">
        <f t="shared" si="252"/>
        <v>105.54</v>
      </c>
      <c r="Q3975" s="11" t="s">
        <v>8315</v>
      </c>
      <c r="R3975" t="s">
        <v>8316</v>
      </c>
      <c r="S3975" s="15">
        <f t="shared" si="253"/>
        <v>42469.68414351852</v>
      </c>
      <c r="T3975" s="15">
        <f t="shared" si="254"/>
        <v>42499.166666666672</v>
      </c>
      <c r="U3975">
        <f>YEAR(Tabla2[[#This Row],[Date created conversion]])</f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 s="9">
        <f t="shared" si="252"/>
        <v>29.09</v>
      </c>
      <c r="Q3976" s="11" t="s">
        <v>8315</v>
      </c>
      <c r="R3976" t="s">
        <v>8316</v>
      </c>
      <c r="S3976" s="15">
        <f t="shared" si="253"/>
        <v>42493.546851851846</v>
      </c>
      <c r="T3976" s="15">
        <f t="shared" si="254"/>
        <v>42523.546851851846</v>
      </c>
      <c r="U3976">
        <f>YEAR(Tabla2[[#This Row],[Date created conversion]])</f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 s="9">
        <f t="shared" si="252"/>
        <v>0</v>
      </c>
      <c r="Q3977" s="11" t="s">
        <v>8315</v>
      </c>
      <c r="R3977" t="s">
        <v>8316</v>
      </c>
      <c r="S3977" s="15">
        <f t="shared" si="253"/>
        <v>42534.866875</v>
      </c>
      <c r="T3977" s="15">
        <f t="shared" si="254"/>
        <v>42564.866875</v>
      </c>
      <c r="U3977">
        <f>YEAR(Tabla2[[#This Row],[Date created conversion]])</f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 s="9">
        <f t="shared" si="252"/>
        <v>62</v>
      </c>
      <c r="Q3978" s="11" t="s">
        <v>8315</v>
      </c>
      <c r="R3978" t="s">
        <v>8316</v>
      </c>
      <c r="S3978" s="15">
        <f t="shared" si="253"/>
        <v>41830.858344907407</v>
      </c>
      <c r="T3978" s="15">
        <f t="shared" si="254"/>
        <v>41852.291666666664</v>
      </c>
      <c r="U3978">
        <f>YEAR(Tabla2[[#This Row],[Date created conversion]])</f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 s="9">
        <f t="shared" si="252"/>
        <v>217.5</v>
      </c>
      <c r="Q3979" s="11" t="s">
        <v>8315</v>
      </c>
      <c r="R3979" t="s">
        <v>8316</v>
      </c>
      <c r="S3979" s="15">
        <f t="shared" si="253"/>
        <v>42543.788564814815</v>
      </c>
      <c r="T3979" s="15">
        <f t="shared" si="254"/>
        <v>42573.788564814815</v>
      </c>
      <c r="U3979">
        <f>YEAR(Tabla2[[#This Row],[Date created conversion]])</f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 s="9">
        <f t="shared" si="252"/>
        <v>26.75</v>
      </c>
      <c r="Q3980" s="11" t="s">
        <v>8315</v>
      </c>
      <c r="R3980" t="s">
        <v>8316</v>
      </c>
      <c r="S3980" s="15">
        <f t="shared" si="253"/>
        <v>41975.642974537041</v>
      </c>
      <c r="T3980" s="15">
        <f t="shared" si="254"/>
        <v>42035.642974537041</v>
      </c>
      <c r="U3980">
        <f>YEAR(Tabla2[[#This Row],[Date created conversion]])</f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 s="9">
        <f t="shared" si="252"/>
        <v>18.329999999999998</v>
      </c>
      <c r="Q3981" s="11" t="s">
        <v>8315</v>
      </c>
      <c r="R3981" t="s">
        <v>8316</v>
      </c>
      <c r="S3981" s="15">
        <f t="shared" si="253"/>
        <v>42069.903437500005</v>
      </c>
      <c r="T3981" s="15">
        <f t="shared" si="254"/>
        <v>42092.833333333328</v>
      </c>
      <c r="U3981">
        <f>YEAR(Tabla2[[#This Row],[Date created conversion]])</f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 s="9">
        <f t="shared" si="252"/>
        <v>64.290000000000006</v>
      </c>
      <c r="Q3982" s="11" t="s">
        <v>8315</v>
      </c>
      <c r="R3982" t="s">
        <v>8316</v>
      </c>
      <c r="S3982" s="15">
        <f t="shared" si="253"/>
        <v>41795.598923611113</v>
      </c>
      <c r="T3982" s="15">
        <f t="shared" si="254"/>
        <v>41825.598923611113</v>
      </c>
      <c r="U3982">
        <f>YEAR(Tabla2[[#This Row],[Date created conversion]])</f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 s="9">
        <f t="shared" si="252"/>
        <v>175</v>
      </c>
      <c r="Q3983" s="11" t="s">
        <v>8315</v>
      </c>
      <c r="R3983" t="s">
        <v>8316</v>
      </c>
      <c r="S3983" s="15">
        <f t="shared" si="253"/>
        <v>42508.179965277777</v>
      </c>
      <c r="T3983" s="15">
        <f t="shared" si="254"/>
        <v>42568.179965277777</v>
      </c>
      <c r="U3983">
        <f>YEAR(Tabla2[[#This Row],[Date created conversion]])</f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 s="9">
        <f t="shared" si="252"/>
        <v>34</v>
      </c>
      <c r="Q3984" s="11" t="s">
        <v>8315</v>
      </c>
      <c r="R3984" t="s">
        <v>8316</v>
      </c>
      <c r="S3984" s="15">
        <f t="shared" si="253"/>
        <v>42132.809953703705</v>
      </c>
      <c r="T3984" s="15">
        <f t="shared" si="254"/>
        <v>42192.809953703705</v>
      </c>
      <c r="U3984">
        <f>YEAR(Tabla2[[#This Row],[Date created conversion]])</f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 s="9">
        <f t="shared" si="252"/>
        <v>84.28</v>
      </c>
      <c r="Q3985" s="11" t="s">
        <v>8315</v>
      </c>
      <c r="R3985" t="s">
        <v>8316</v>
      </c>
      <c r="S3985" s="15">
        <f t="shared" si="253"/>
        <v>41747.86986111111</v>
      </c>
      <c r="T3985" s="15">
        <f t="shared" si="254"/>
        <v>41779.290972222225</v>
      </c>
      <c r="U3985">
        <f>YEAR(Tabla2[[#This Row],[Date created conversion]])</f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 s="9">
        <f t="shared" si="252"/>
        <v>9.5</v>
      </c>
      <c r="Q3986" s="11" t="s">
        <v>8315</v>
      </c>
      <c r="R3986" t="s">
        <v>8316</v>
      </c>
      <c r="S3986" s="15">
        <f t="shared" si="253"/>
        <v>41920.963472222218</v>
      </c>
      <c r="T3986" s="15">
        <f t="shared" si="254"/>
        <v>41951</v>
      </c>
      <c r="U3986">
        <f>YEAR(Tabla2[[#This Row],[Date created conversion]])</f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 s="9">
        <f t="shared" si="252"/>
        <v>33.74</v>
      </c>
      <c r="Q3987" s="11" t="s">
        <v>8315</v>
      </c>
      <c r="R3987" t="s">
        <v>8316</v>
      </c>
      <c r="S3987" s="15">
        <f t="shared" si="253"/>
        <v>42399.707407407404</v>
      </c>
      <c r="T3987" s="15">
        <f t="shared" si="254"/>
        <v>42420.878472222219</v>
      </c>
      <c r="U3987">
        <f>YEAR(Tabla2[[#This Row],[Date created conversion]])</f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 s="9">
        <f t="shared" si="252"/>
        <v>37.54</v>
      </c>
      <c r="Q3988" s="11" t="s">
        <v>8315</v>
      </c>
      <c r="R3988" t="s">
        <v>8316</v>
      </c>
      <c r="S3988" s="15">
        <f t="shared" si="253"/>
        <v>42467.548541666663</v>
      </c>
      <c r="T3988" s="15">
        <f t="shared" si="254"/>
        <v>42496.544444444444</v>
      </c>
      <c r="U3988">
        <f>YEAR(Tabla2[[#This Row],[Date created conversion]])</f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 s="9">
        <f t="shared" si="252"/>
        <v>11.62</v>
      </c>
      <c r="Q3989" s="11" t="s">
        <v>8315</v>
      </c>
      <c r="R3989" t="s">
        <v>8316</v>
      </c>
      <c r="S3989" s="15">
        <f t="shared" si="253"/>
        <v>41765.92465277778</v>
      </c>
      <c r="T3989" s="15">
        <f t="shared" si="254"/>
        <v>41775.92465277778</v>
      </c>
      <c r="U3989">
        <f>YEAR(Tabla2[[#This Row],[Date created conversion]])</f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 s="9">
        <f t="shared" si="252"/>
        <v>8</v>
      </c>
      <c r="Q3990" s="11" t="s">
        <v>8315</v>
      </c>
      <c r="R3990" t="s">
        <v>8316</v>
      </c>
      <c r="S3990" s="15">
        <f t="shared" si="253"/>
        <v>42230.08116898148</v>
      </c>
      <c r="T3990" s="15">
        <f t="shared" si="254"/>
        <v>42245.08116898148</v>
      </c>
      <c r="U3990">
        <f>YEAR(Tabla2[[#This Row],[Date created conversion]])</f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 s="9">
        <f t="shared" si="252"/>
        <v>0</v>
      </c>
      <c r="Q3991" s="11" t="s">
        <v>8315</v>
      </c>
      <c r="R3991" t="s">
        <v>8316</v>
      </c>
      <c r="S3991" s="15">
        <f t="shared" si="253"/>
        <v>42286.749780092592</v>
      </c>
      <c r="T3991" s="15">
        <f t="shared" si="254"/>
        <v>42316.791446759264</v>
      </c>
      <c r="U3991">
        <f>YEAR(Tabla2[[#This Row],[Date created conversion]])</f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 s="9">
        <f t="shared" si="252"/>
        <v>23</v>
      </c>
      <c r="Q3992" s="11" t="s">
        <v>8315</v>
      </c>
      <c r="R3992" t="s">
        <v>8316</v>
      </c>
      <c r="S3992" s="15">
        <f t="shared" si="253"/>
        <v>42401.672372685185</v>
      </c>
      <c r="T3992" s="15">
        <f t="shared" si="254"/>
        <v>42431.672372685185</v>
      </c>
      <c r="U3992">
        <f>YEAR(Tabla2[[#This Row],[Date created conversion]])</f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 s="9">
        <f t="shared" si="252"/>
        <v>100</v>
      </c>
      <c r="Q3993" s="11" t="s">
        <v>8315</v>
      </c>
      <c r="R3993" t="s">
        <v>8316</v>
      </c>
      <c r="S3993" s="15">
        <f t="shared" si="253"/>
        <v>42125.644467592589</v>
      </c>
      <c r="T3993" s="15">
        <f t="shared" si="254"/>
        <v>42155.644467592589</v>
      </c>
      <c r="U3993">
        <f>YEAR(Tabla2[[#This Row],[Date created conversion]])</f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 s="9">
        <f t="shared" si="252"/>
        <v>60.11</v>
      </c>
      <c r="Q3994" s="11" t="s">
        <v>8315</v>
      </c>
      <c r="R3994" t="s">
        <v>8316</v>
      </c>
      <c r="S3994" s="15">
        <f t="shared" si="253"/>
        <v>42289.94049768518</v>
      </c>
      <c r="T3994" s="15">
        <f t="shared" si="254"/>
        <v>42349.982164351852</v>
      </c>
      <c r="U3994">
        <f>YEAR(Tabla2[[#This Row],[Date created conversion]])</f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 s="9">
        <f t="shared" si="252"/>
        <v>3</v>
      </c>
      <c r="Q3995" s="11" t="s">
        <v>8315</v>
      </c>
      <c r="R3995" t="s">
        <v>8316</v>
      </c>
      <c r="S3995" s="15">
        <f t="shared" si="253"/>
        <v>42107.864722222221</v>
      </c>
      <c r="T3995" s="15">
        <f t="shared" si="254"/>
        <v>42137.864722222221</v>
      </c>
      <c r="U3995">
        <f>YEAR(Tabla2[[#This Row],[Date created conversion]])</f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 s="9">
        <f t="shared" si="252"/>
        <v>5</v>
      </c>
      <c r="Q3996" s="11" t="s">
        <v>8315</v>
      </c>
      <c r="R3996" t="s">
        <v>8316</v>
      </c>
      <c r="S3996" s="15">
        <f t="shared" si="253"/>
        <v>41809.389930555553</v>
      </c>
      <c r="T3996" s="15">
        <f t="shared" si="254"/>
        <v>41839.389930555553</v>
      </c>
      <c r="U3996">
        <f>YEAR(Tabla2[[#This Row],[Date created conversion]])</f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 s="9">
        <f t="shared" si="252"/>
        <v>17.5</v>
      </c>
      <c r="Q3997" s="11" t="s">
        <v>8315</v>
      </c>
      <c r="R3997" t="s">
        <v>8316</v>
      </c>
      <c r="S3997" s="15">
        <f t="shared" si="253"/>
        <v>42019.683761574073</v>
      </c>
      <c r="T3997" s="15">
        <f t="shared" si="254"/>
        <v>42049.477083333331</v>
      </c>
      <c r="U3997">
        <f>YEAR(Tabla2[[#This Row],[Date created conversion]])</f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 s="9">
        <f t="shared" si="252"/>
        <v>29.24</v>
      </c>
      <c r="Q3998" s="11" t="s">
        <v>8315</v>
      </c>
      <c r="R3998" t="s">
        <v>8316</v>
      </c>
      <c r="S3998" s="15">
        <f t="shared" si="253"/>
        <v>41950.26694444444</v>
      </c>
      <c r="T3998" s="15">
        <f t="shared" si="254"/>
        <v>41963.669444444444</v>
      </c>
      <c r="U3998">
        <f>YEAR(Tabla2[[#This Row],[Date created conversion]])</f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255">IFERROR(ROUND(E3999/D3999*100,0),0)</f>
        <v>0</v>
      </c>
      <c r="P3999" s="9">
        <f t="shared" si="252"/>
        <v>0</v>
      </c>
      <c r="Q3999" s="11" t="s">
        <v>8315</v>
      </c>
      <c r="R3999" t="s">
        <v>8316</v>
      </c>
      <c r="S3999" s="15">
        <f t="shared" si="253"/>
        <v>42069.391446759255</v>
      </c>
      <c r="T3999" s="15">
        <f t="shared" si="254"/>
        <v>42099.349780092598</v>
      </c>
      <c r="U3999">
        <f>YEAR(Tabla2[[#This Row],[Date created conversion]])</f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5"/>
        <v>57</v>
      </c>
      <c r="P4000" s="9">
        <f t="shared" si="252"/>
        <v>59.58</v>
      </c>
      <c r="Q4000" s="11" t="s">
        <v>8315</v>
      </c>
      <c r="R4000" t="s">
        <v>8316</v>
      </c>
      <c r="S4000" s="15">
        <f t="shared" si="253"/>
        <v>42061.963263888887</v>
      </c>
      <c r="T4000" s="15">
        <f t="shared" si="254"/>
        <v>42091.921597222223</v>
      </c>
      <c r="U4000">
        <f>YEAR(Tabla2[[#This Row],[Date created conversion]])</f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5"/>
        <v>17</v>
      </c>
      <c r="P4001" s="9">
        <f t="shared" si="252"/>
        <v>82.57</v>
      </c>
      <c r="Q4001" s="11" t="s">
        <v>8315</v>
      </c>
      <c r="R4001" t="s">
        <v>8316</v>
      </c>
      <c r="S4001" s="15">
        <f t="shared" si="253"/>
        <v>41842.828680555554</v>
      </c>
      <c r="T4001" s="15">
        <f t="shared" si="254"/>
        <v>41882.827650462961</v>
      </c>
      <c r="U4001">
        <f>YEAR(Tabla2[[#This Row],[Date created conversion]])</f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5"/>
        <v>0</v>
      </c>
      <c r="P4002" s="9">
        <f t="shared" si="252"/>
        <v>10</v>
      </c>
      <c r="Q4002" s="11" t="s">
        <v>8315</v>
      </c>
      <c r="R4002" t="s">
        <v>8316</v>
      </c>
      <c r="S4002" s="15">
        <f t="shared" si="253"/>
        <v>42437.64534722222</v>
      </c>
      <c r="T4002" s="15">
        <f t="shared" si="254"/>
        <v>42497.603680555556</v>
      </c>
      <c r="U4002">
        <f>YEAR(Tabla2[[#This Row],[Date created conversion]])</f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5"/>
        <v>38</v>
      </c>
      <c r="P4003" s="9">
        <f t="shared" si="252"/>
        <v>32.36</v>
      </c>
      <c r="Q4003" s="11" t="s">
        <v>8315</v>
      </c>
      <c r="R4003" t="s">
        <v>8316</v>
      </c>
      <c r="S4003" s="15">
        <f t="shared" si="253"/>
        <v>42775.964212962965</v>
      </c>
      <c r="T4003" s="15">
        <f t="shared" si="254"/>
        <v>42795.791666666672</v>
      </c>
      <c r="U4003">
        <f>YEAR(Tabla2[[#This Row],[Date created conversion]])</f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5"/>
        <v>2</v>
      </c>
      <c r="P4004" s="9">
        <f t="shared" si="252"/>
        <v>5.75</v>
      </c>
      <c r="Q4004" s="11" t="s">
        <v>8315</v>
      </c>
      <c r="R4004" t="s">
        <v>8316</v>
      </c>
      <c r="S4004" s="15">
        <f t="shared" si="253"/>
        <v>41879.043530092589</v>
      </c>
      <c r="T4004" s="15">
        <f t="shared" si="254"/>
        <v>41909.043530092589</v>
      </c>
      <c r="U4004">
        <f>YEAR(Tabla2[[#This Row],[Date created conversion]])</f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5"/>
        <v>10</v>
      </c>
      <c r="P4005" s="9">
        <f t="shared" si="252"/>
        <v>100.5</v>
      </c>
      <c r="Q4005" s="11" t="s">
        <v>8315</v>
      </c>
      <c r="R4005" t="s">
        <v>8316</v>
      </c>
      <c r="S4005" s="15">
        <f t="shared" si="253"/>
        <v>42020.587349537032</v>
      </c>
      <c r="T4005" s="15">
        <f t="shared" si="254"/>
        <v>42050.587349537032</v>
      </c>
      <c r="U4005">
        <f>YEAR(Tabla2[[#This Row],[Date created conversion]])</f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5"/>
        <v>0</v>
      </c>
      <c r="P4006" s="9">
        <f t="shared" si="252"/>
        <v>1</v>
      </c>
      <c r="Q4006" s="11" t="s">
        <v>8315</v>
      </c>
      <c r="R4006" t="s">
        <v>8316</v>
      </c>
      <c r="S4006" s="15">
        <f t="shared" si="253"/>
        <v>41890.16269675926</v>
      </c>
      <c r="T4006" s="15">
        <f t="shared" si="254"/>
        <v>41920.16269675926</v>
      </c>
      <c r="U4006">
        <f>YEAR(Tabla2[[#This Row],[Date created conversion]])</f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5"/>
        <v>1</v>
      </c>
      <c r="P4007" s="9">
        <f t="shared" si="252"/>
        <v>20</v>
      </c>
      <c r="Q4007" s="11" t="s">
        <v>8315</v>
      </c>
      <c r="R4007" t="s">
        <v>8316</v>
      </c>
      <c r="S4007" s="15">
        <f t="shared" si="253"/>
        <v>41872.807696759257</v>
      </c>
      <c r="T4007" s="15">
        <f t="shared" si="254"/>
        <v>41932.807696759257</v>
      </c>
      <c r="U4007">
        <f>YEAR(Tabla2[[#This Row],[Date created conversion]])</f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5"/>
        <v>0</v>
      </c>
      <c r="P4008" s="9">
        <f t="shared" si="252"/>
        <v>2</v>
      </c>
      <c r="Q4008" s="11" t="s">
        <v>8315</v>
      </c>
      <c r="R4008" t="s">
        <v>8316</v>
      </c>
      <c r="S4008" s="15">
        <f t="shared" si="253"/>
        <v>42391.772997685184</v>
      </c>
      <c r="T4008" s="15">
        <f t="shared" si="254"/>
        <v>42416.772997685184</v>
      </c>
      <c r="U4008">
        <f>YEAR(Tabla2[[#This Row],[Date created conversion]])</f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5"/>
        <v>0</v>
      </c>
      <c r="P4009" s="9">
        <f t="shared" si="252"/>
        <v>5</v>
      </c>
      <c r="Q4009" s="11" t="s">
        <v>8315</v>
      </c>
      <c r="R4009" t="s">
        <v>8316</v>
      </c>
      <c r="S4009" s="15">
        <f t="shared" si="253"/>
        <v>41848.772928240738</v>
      </c>
      <c r="T4009" s="15">
        <f t="shared" si="254"/>
        <v>41877.686111111114</v>
      </c>
      <c r="U4009">
        <f>YEAR(Tabla2[[#This Row],[Date created conversion]])</f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5"/>
        <v>6</v>
      </c>
      <c r="P4010" s="9">
        <f t="shared" si="252"/>
        <v>15</v>
      </c>
      <c r="Q4010" s="11" t="s">
        <v>8315</v>
      </c>
      <c r="R4010" t="s">
        <v>8316</v>
      </c>
      <c r="S4010" s="15">
        <f t="shared" si="253"/>
        <v>42177.964201388888</v>
      </c>
      <c r="T4010" s="15">
        <f t="shared" si="254"/>
        <v>42207.964201388888</v>
      </c>
      <c r="U4010">
        <f>YEAR(Tabla2[[#This Row],[Date created conversion]])</f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5"/>
        <v>4</v>
      </c>
      <c r="P4011" s="9">
        <f t="shared" si="252"/>
        <v>25</v>
      </c>
      <c r="Q4011" s="11" t="s">
        <v>8315</v>
      </c>
      <c r="R4011" t="s">
        <v>8316</v>
      </c>
      <c r="S4011" s="15">
        <f t="shared" si="253"/>
        <v>41851.700925925928</v>
      </c>
      <c r="T4011" s="15">
        <f t="shared" si="254"/>
        <v>41891.700925925928</v>
      </c>
      <c r="U4011">
        <f>YEAR(Tabla2[[#This Row],[Date created conversion]])</f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5"/>
        <v>24</v>
      </c>
      <c r="P4012" s="9">
        <f t="shared" si="252"/>
        <v>45.84</v>
      </c>
      <c r="Q4012" s="11" t="s">
        <v>8315</v>
      </c>
      <c r="R4012" t="s">
        <v>8316</v>
      </c>
      <c r="S4012" s="15">
        <f t="shared" si="253"/>
        <v>41921.770439814813</v>
      </c>
      <c r="T4012" s="15">
        <f t="shared" si="254"/>
        <v>41938.770439814813</v>
      </c>
      <c r="U4012">
        <f>YEAR(Tabla2[[#This Row],[Date created conversion]])</f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5"/>
        <v>8</v>
      </c>
      <c r="P4013" s="9">
        <f t="shared" si="252"/>
        <v>4.75</v>
      </c>
      <c r="Q4013" s="11" t="s">
        <v>8315</v>
      </c>
      <c r="R4013" t="s">
        <v>8316</v>
      </c>
      <c r="S4013" s="15">
        <f t="shared" si="253"/>
        <v>42002.54488425926</v>
      </c>
      <c r="T4013" s="15">
        <f t="shared" si="254"/>
        <v>42032.54488425926</v>
      </c>
      <c r="U4013">
        <f>YEAR(Tabla2[[#This Row],[Date created conversion]])</f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5"/>
        <v>0</v>
      </c>
      <c r="P4014" s="9">
        <f t="shared" si="252"/>
        <v>0</v>
      </c>
      <c r="Q4014" s="11" t="s">
        <v>8315</v>
      </c>
      <c r="R4014" t="s">
        <v>8316</v>
      </c>
      <c r="S4014" s="15">
        <f t="shared" si="253"/>
        <v>42096.544548611113</v>
      </c>
      <c r="T4014" s="15">
        <f t="shared" si="254"/>
        <v>42126.544548611113</v>
      </c>
      <c r="U4014">
        <f>YEAR(Tabla2[[#This Row],[Date created conversion]])</f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5"/>
        <v>1</v>
      </c>
      <c r="P4015" s="9">
        <f t="shared" si="252"/>
        <v>13</v>
      </c>
      <c r="Q4015" s="11" t="s">
        <v>8315</v>
      </c>
      <c r="R4015" t="s">
        <v>8316</v>
      </c>
      <c r="S4015" s="15">
        <f t="shared" si="253"/>
        <v>42021.301192129627</v>
      </c>
      <c r="T4015" s="15">
        <f t="shared" si="254"/>
        <v>42051.301192129627</v>
      </c>
      <c r="U4015">
        <f>YEAR(Tabla2[[#This Row],[Date created conversion]])</f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5"/>
        <v>0</v>
      </c>
      <c r="P4016" s="9">
        <f t="shared" si="252"/>
        <v>0</v>
      </c>
      <c r="Q4016" s="11" t="s">
        <v>8315</v>
      </c>
      <c r="R4016" t="s">
        <v>8316</v>
      </c>
      <c r="S4016" s="15">
        <f t="shared" si="253"/>
        <v>42419.246168981481</v>
      </c>
      <c r="T4016" s="15">
        <f t="shared" si="254"/>
        <v>42434.246168981481</v>
      </c>
      <c r="U4016">
        <f>YEAR(Tabla2[[#This Row],[Date created conversion]])</f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5"/>
        <v>0</v>
      </c>
      <c r="P4017" s="9">
        <f t="shared" si="252"/>
        <v>1</v>
      </c>
      <c r="Q4017" s="11" t="s">
        <v>8315</v>
      </c>
      <c r="R4017" t="s">
        <v>8316</v>
      </c>
      <c r="S4017" s="15">
        <f t="shared" si="253"/>
        <v>42174.780821759254</v>
      </c>
      <c r="T4017" s="15">
        <f t="shared" si="254"/>
        <v>42204.780821759254</v>
      </c>
      <c r="U4017">
        <f>YEAR(Tabla2[[#This Row],[Date created conversion]])</f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5"/>
        <v>14</v>
      </c>
      <c r="P4018" s="9">
        <f t="shared" si="252"/>
        <v>10</v>
      </c>
      <c r="Q4018" s="11" t="s">
        <v>8315</v>
      </c>
      <c r="R4018" t="s">
        <v>8316</v>
      </c>
      <c r="S4018" s="15">
        <f t="shared" si="253"/>
        <v>41869.872685185182</v>
      </c>
      <c r="T4018" s="15">
        <f t="shared" si="254"/>
        <v>41899.872685185182</v>
      </c>
      <c r="U4018">
        <f>YEAR(Tabla2[[#This Row],[Date created conversion]])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5"/>
        <v>1</v>
      </c>
      <c r="P4019" s="9">
        <f t="shared" si="252"/>
        <v>52.5</v>
      </c>
      <c r="Q4019" s="11" t="s">
        <v>8315</v>
      </c>
      <c r="R4019" t="s">
        <v>8316</v>
      </c>
      <c r="S4019" s="15">
        <f t="shared" si="253"/>
        <v>41856.672152777777</v>
      </c>
      <c r="T4019" s="15">
        <f t="shared" si="254"/>
        <v>41886.672152777777</v>
      </c>
      <c r="U4019">
        <f>YEAR(Tabla2[[#This Row],[Date created conversion]])</f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5"/>
        <v>9</v>
      </c>
      <c r="P4020" s="9">
        <f t="shared" si="252"/>
        <v>32.5</v>
      </c>
      <c r="Q4020" s="11" t="s">
        <v>8315</v>
      </c>
      <c r="R4020" t="s">
        <v>8316</v>
      </c>
      <c r="S4020" s="15">
        <f t="shared" si="253"/>
        <v>42620.91097222222</v>
      </c>
      <c r="T4020" s="15">
        <f t="shared" si="254"/>
        <v>42650.91097222222</v>
      </c>
      <c r="U4020">
        <f>YEAR(Tabla2[[#This Row],[Date created conversion]])</f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5"/>
        <v>1</v>
      </c>
      <c r="P4021" s="9">
        <f t="shared" si="252"/>
        <v>7.25</v>
      </c>
      <c r="Q4021" s="11" t="s">
        <v>8315</v>
      </c>
      <c r="R4021" t="s">
        <v>8316</v>
      </c>
      <c r="S4021" s="15">
        <f t="shared" si="253"/>
        <v>42417.675879629634</v>
      </c>
      <c r="T4021" s="15">
        <f t="shared" si="254"/>
        <v>42475.686111111107</v>
      </c>
      <c r="U4021">
        <f>YEAR(Tabla2[[#This Row],[Date created conversion]])</f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5"/>
        <v>17</v>
      </c>
      <c r="P4022" s="9">
        <f t="shared" si="252"/>
        <v>33.33</v>
      </c>
      <c r="Q4022" s="11" t="s">
        <v>8315</v>
      </c>
      <c r="R4022" t="s">
        <v>8316</v>
      </c>
      <c r="S4022" s="15">
        <f t="shared" si="253"/>
        <v>42057.190960648149</v>
      </c>
      <c r="T4022" s="15">
        <f t="shared" si="254"/>
        <v>42087.149293981478</v>
      </c>
      <c r="U4022">
        <f>YEAR(Tabla2[[#This Row],[Date created conversion]])</f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5"/>
        <v>1</v>
      </c>
      <c r="P4023" s="9">
        <f t="shared" si="252"/>
        <v>62.5</v>
      </c>
      <c r="Q4023" s="11" t="s">
        <v>8315</v>
      </c>
      <c r="R4023" t="s">
        <v>8316</v>
      </c>
      <c r="S4023" s="15">
        <f t="shared" si="253"/>
        <v>41878.911550925928</v>
      </c>
      <c r="T4023" s="15">
        <f t="shared" si="254"/>
        <v>41938.911550925928</v>
      </c>
      <c r="U4023">
        <f>YEAR(Tabla2[[#This Row],[Date created conversion]])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5"/>
        <v>70</v>
      </c>
      <c r="P4024" s="9">
        <f t="shared" si="252"/>
        <v>63.56</v>
      </c>
      <c r="Q4024" s="11" t="s">
        <v>8315</v>
      </c>
      <c r="R4024" t="s">
        <v>8316</v>
      </c>
      <c r="S4024" s="15">
        <f t="shared" si="253"/>
        <v>41990.584108796291</v>
      </c>
      <c r="T4024" s="15">
        <f t="shared" si="254"/>
        <v>42036.120833333334</v>
      </c>
      <c r="U4024">
        <f>YEAR(Tabla2[[#This Row],[Date created conversion]])</f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5"/>
        <v>0</v>
      </c>
      <c r="P4025" s="9">
        <f t="shared" si="252"/>
        <v>0</v>
      </c>
      <c r="Q4025" s="11" t="s">
        <v>8315</v>
      </c>
      <c r="R4025" t="s">
        <v>8316</v>
      </c>
      <c r="S4025" s="15">
        <f t="shared" si="253"/>
        <v>42408.999571759254</v>
      </c>
      <c r="T4025" s="15">
        <f t="shared" si="254"/>
        <v>42453.957905092597</v>
      </c>
      <c r="U4025">
        <f>YEAR(Tabla2[[#This Row],[Date created conversion]])</f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5"/>
        <v>1</v>
      </c>
      <c r="P4026" s="9">
        <f t="shared" si="252"/>
        <v>10</v>
      </c>
      <c r="Q4026" s="11" t="s">
        <v>8315</v>
      </c>
      <c r="R4026" t="s">
        <v>8316</v>
      </c>
      <c r="S4026" s="15">
        <f t="shared" si="253"/>
        <v>42217.670104166667</v>
      </c>
      <c r="T4026" s="15">
        <f t="shared" si="254"/>
        <v>42247.670104166667</v>
      </c>
      <c r="U4026">
        <f>YEAR(Tabla2[[#This Row],[Date created conversion]])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5"/>
        <v>5</v>
      </c>
      <c r="P4027" s="9">
        <f t="shared" si="252"/>
        <v>62.5</v>
      </c>
      <c r="Q4027" s="11" t="s">
        <v>8315</v>
      </c>
      <c r="R4027" t="s">
        <v>8316</v>
      </c>
      <c r="S4027" s="15">
        <f t="shared" si="253"/>
        <v>42151.237685185188</v>
      </c>
      <c r="T4027" s="15">
        <f t="shared" si="254"/>
        <v>42211.237685185188</v>
      </c>
      <c r="U4027">
        <f>YEAR(Tabla2[[#This Row],[Date created conversion]])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5"/>
        <v>0</v>
      </c>
      <c r="P4028" s="9">
        <f t="shared" si="252"/>
        <v>0</v>
      </c>
      <c r="Q4028" s="11" t="s">
        <v>8315</v>
      </c>
      <c r="R4028" t="s">
        <v>8316</v>
      </c>
      <c r="S4028" s="15">
        <f t="shared" si="253"/>
        <v>42282.655543981484</v>
      </c>
      <c r="T4028" s="15">
        <f t="shared" si="254"/>
        <v>42342.697210648148</v>
      </c>
      <c r="U4028">
        <f>YEAR(Tabla2[[#This Row],[Date created conversion]])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5"/>
        <v>7</v>
      </c>
      <c r="P4029" s="9">
        <f t="shared" si="252"/>
        <v>30.71</v>
      </c>
      <c r="Q4029" s="11" t="s">
        <v>8315</v>
      </c>
      <c r="R4029" t="s">
        <v>8316</v>
      </c>
      <c r="S4029" s="15">
        <f t="shared" si="253"/>
        <v>42768.97084490741</v>
      </c>
      <c r="T4029" s="15">
        <f t="shared" si="254"/>
        <v>42789.041666666672</v>
      </c>
      <c r="U4029">
        <f>YEAR(Tabla2[[#This Row],[Date created conversion]])</f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5"/>
        <v>28</v>
      </c>
      <c r="P4030" s="9">
        <f t="shared" si="252"/>
        <v>51</v>
      </c>
      <c r="Q4030" s="11" t="s">
        <v>8315</v>
      </c>
      <c r="R4030" t="s">
        <v>8316</v>
      </c>
      <c r="S4030" s="15">
        <f t="shared" si="253"/>
        <v>41765.938657407409</v>
      </c>
      <c r="T4030" s="15">
        <f t="shared" si="254"/>
        <v>41795.938657407409</v>
      </c>
      <c r="U4030">
        <f>YEAR(Tabla2[[#This Row],[Date created conversion]])</f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5"/>
        <v>0</v>
      </c>
      <c r="P4031" s="9">
        <f t="shared" si="252"/>
        <v>0</v>
      </c>
      <c r="Q4031" s="11" t="s">
        <v>8315</v>
      </c>
      <c r="R4031" t="s">
        <v>8316</v>
      </c>
      <c r="S4031" s="15">
        <f t="shared" si="253"/>
        <v>42322.025115740747</v>
      </c>
      <c r="T4031" s="15">
        <f t="shared" si="254"/>
        <v>42352.025115740747</v>
      </c>
      <c r="U4031">
        <f>YEAR(Tabla2[[#This Row],[Date created conversion]])</f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5"/>
        <v>16</v>
      </c>
      <c r="P4032" s="9">
        <f t="shared" si="252"/>
        <v>66.67</v>
      </c>
      <c r="Q4032" s="11" t="s">
        <v>8315</v>
      </c>
      <c r="R4032" t="s">
        <v>8316</v>
      </c>
      <c r="S4032" s="15">
        <f t="shared" si="253"/>
        <v>42374.655081018514</v>
      </c>
      <c r="T4032" s="15">
        <f t="shared" si="254"/>
        <v>42403.784027777772</v>
      </c>
      <c r="U4032">
        <f>YEAR(Tabla2[[#This Row],[Date created conversion]])</f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5"/>
        <v>0</v>
      </c>
      <c r="P4033" s="9">
        <f t="shared" si="252"/>
        <v>0</v>
      </c>
      <c r="Q4033" s="11" t="s">
        <v>8315</v>
      </c>
      <c r="R4033" t="s">
        <v>8316</v>
      </c>
      <c r="S4033" s="15">
        <f t="shared" si="253"/>
        <v>41941.585231481484</v>
      </c>
      <c r="T4033" s="15">
        <f t="shared" si="254"/>
        <v>41991.626898148148</v>
      </c>
      <c r="U4033">
        <f>YEAR(Tabla2[[#This Row],[Date created conversion]])</f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5"/>
        <v>7</v>
      </c>
      <c r="P4034" s="9">
        <f t="shared" si="252"/>
        <v>59</v>
      </c>
      <c r="Q4034" s="11" t="s">
        <v>8315</v>
      </c>
      <c r="R4034" t="s">
        <v>8316</v>
      </c>
      <c r="S4034" s="15">
        <f t="shared" si="253"/>
        <v>42293.809212962966</v>
      </c>
      <c r="T4034" s="15">
        <f t="shared" si="254"/>
        <v>42353.85087962963</v>
      </c>
      <c r="U4034">
        <f>YEAR(Tabla2[[#This Row],[Date created conversion]])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5"/>
        <v>26</v>
      </c>
      <c r="P4035" s="9">
        <f t="shared" ref="P4035:P4098" si="256">IFERROR(ROUND(E4035/L4035,2),0)</f>
        <v>65.34</v>
      </c>
      <c r="Q4035" s="11" t="s">
        <v>8315</v>
      </c>
      <c r="R4035" t="s">
        <v>8316</v>
      </c>
      <c r="S4035" s="15">
        <f t="shared" ref="S4035:S4098" si="257">(((J4035/60)/60)/24)+DATE(1970,1,1)</f>
        <v>42614.268796296295</v>
      </c>
      <c r="T4035" s="15">
        <f t="shared" ref="T4035:T4098" si="258">(((I4035/60)/60)/24)+DATE(1970,1,1)</f>
        <v>42645.375</v>
      </c>
      <c r="U4035">
        <f>YEAR(Tabla2[[#This Row],[Date created conversion]])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 s="9">
        <f t="shared" si="256"/>
        <v>100</v>
      </c>
      <c r="Q4036" s="11" t="s">
        <v>8315</v>
      </c>
      <c r="R4036" t="s">
        <v>8316</v>
      </c>
      <c r="S4036" s="15">
        <f t="shared" si="257"/>
        <v>42067.947337962964</v>
      </c>
      <c r="T4036" s="15">
        <f t="shared" si="258"/>
        <v>42097.905671296292</v>
      </c>
      <c r="U4036">
        <f>YEAR(Tabla2[[#This Row],[Date created conversion]])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 s="9">
        <f t="shared" si="256"/>
        <v>147.4</v>
      </c>
      <c r="Q4037" s="11" t="s">
        <v>8315</v>
      </c>
      <c r="R4037" t="s">
        <v>8316</v>
      </c>
      <c r="S4037" s="15">
        <f t="shared" si="257"/>
        <v>41903.882951388885</v>
      </c>
      <c r="T4037" s="15">
        <f t="shared" si="258"/>
        <v>41933.882951388885</v>
      </c>
      <c r="U4037">
        <f>YEAR(Tabla2[[#This Row],[Date created conversion]])</f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 s="9">
        <f t="shared" si="256"/>
        <v>166.06</v>
      </c>
      <c r="Q4038" s="11" t="s">
        <v>8315</v>
      </c>
      <c r="R4038" t="s">
        <v>8316</v>
      </c>
      <c r="S4038" s="15">
        <f t="shared" si="257"/>
        <v>41804.937083333331</v>
      </c>
      <c r="T4038" s="15">
        <f t="shared" si="258"/>
        <v>41821.9375</v>
      </c>
      <c r="U4038">
        <f>YEAR(Tabla2[[#This Row],[Date created conversion]])</f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 s="9">
        <f t="shared" si="256"/>
        <v>40</v>
      </c>
      <c r="Q4039" s="11" t="s">
        <v>8315</v>
      </c>
      <c r="R4039" t="s">
        <v>8316</v>
      </c>
      <c r="S4039" s="15">
        <f t="shared" si="257"/>
        <v>42497.070775462969</v>
      </c>
      <c r="T4039" s="15">
        <f t="shared" si="258"/>
        <v>42514.600694444445</v>
      </c>
      <c r="U4039">
        <f>YEAR(Tabla2[[#This Row],[Date created conversion]])</f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 s="9">
        <f t="shared" si="256"/>
        <v>75.25</v>
      </c>
      <c r="Q4040" s="11" t="s">
        <v>8315</v>
      </c>
      <c r="R4040" t="s">
        <v>8316</v>
      </c>
      <c r="S4040" s="15">
        <f t="shared" si="257"/>
        <v>41869.798726851855</v>
      </c>
      <c r="T4040" s="15">
        <f t="shared" si="258"/>
        <v>41929.798726851855</v>
      </c>
      <c r="U4040">
        <f>YEAR(Tabla2[[#This Row],[Date created conversion]])</f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 s="9">
        <f t="shared" si="256"/>
        <v>60</v>
      </c>
      <c r="Q4041" s="11" t="s">
        <v>8315</v>
      </c>
      <c r="R4041" t="s">
        <v>8316</v>
      </c>
      <c r="S4041" s="15">
        <f t="shared" si="257"/>
        <v>42305.670914351853</v>
      </c>
      <c r="T4041" s="15">
        <f t="shared" si="258"/>
        <v>42339.249305555553</v>
      </c>
      <c r="U4041">
        <f>YEAR(Tabla2[[#This Row],[Date created conversion]])</f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 s="9">
        <f t="shared" si="256"/>
        <v>1250</v>
      </c>
      <c r="Q4042" s="11" t="s">
        <v>8315</v>
      </c>
      <c r="R4042" t="s">
        <v>8316</v>
      </c>
      <c r="S4042" s="15">
        <f t="shared" si="257"/>
        <v>42144.231527777782</v>
      </c>
      <c r="T4042" s="15">
        <f t="shared" si="258"/>
        <v>42203.125</v>
      </c>
      <c r="U4042">
        <f>YEAR(Tabla2[[#This Row],[Date created conversion]])</f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 s="9">
        <f t="shared" si="256"/>
        <v>10.5</v>
      </c>
      <c r="Q4043" s="11" t="s">
        <v>8315</v>
      </c>
      <c r="R4043" t="s">
        <v>8316</v>
      </c>
      <c r="S4043" s="15">
        <f t="shared" si="257"/>
        <v>42559.474004629628</v>
      </c>
      <c r="T4043" s="15">
        <f t="shared" si="258"/>
        <v>42619.474004629628</v>
      </c>
      <c r="U4043">
        <f>YEAR(Tabla2[[#This Row],[Date created conversion]])</f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 s="9">
        <f t="shared" si="256"/>
        <v>7</v>
      </c>
      <c r="Q4044" s="11" t="s">
        <v>8315</v>
      </c>
      <c r="R4044" t="s">
        <v>8316</v>
      </c>
      <c r="S4044" s="15">
        <f t="shared" si="257"/>
        <v>41995.084074074075</v>
      </c>
      <c r="T4044" s="15">
        <f t="shared" si="258"/>
        <v>42024.802777777775</v>
      </c>
      <c r="U4044">
        <f>YEAR(Tabla2[[#This Row],[Date created conversion]])</f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 s="9">
        <f t="shared" si="256"/>
        <v>0</v>
      </c>
      <c r="Q4045" s="11" t="s">
        <v>8315</v>
      </c>
      <c r="R4045" t="s">
        <v>8316</v>
      </c>
      <c r="S4045" s="15">
        <f t="shared" si="257"/>
        <v>41948.957465277781</v>
      </c>
      <c r="T4045" s="15">
        <f t="shared" si="258"/>
        <v>41963.957465277781</v>
      </c>
      <c r="U4045">
        <f>YEAR(Tabla2[[#This Row],[Date created conversion]])</f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 s="9">
        <f t="shared" si="256"/>
        <v>56.25</v>
      </c>
      <c r="Q4046" s="11" t="s">
        <v>8315</v>
      </c>
      <c r="R4046" t="s">
        <v>8316</v>
      </c>
      <c r="S4046" s="15">
        <f t="shared" si="257"/>
        <v>42074.219699074078</v>
      </c>
      <c r="T4046" s="15">
        <f t="shared" si="258"/>
        <v>42104.208333333328</v>
      </c>
      <c r="U4046">
        <f>YEAR(Tabla2[[#This Row],[Date created conversion]])</f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 s="9">
        <f t="shared" si="256"/>
        <v>1</v>
      </c>
      <c r="Q4047" s="11" t="s">
        <v>8315</v>
      </c>
      <c r="R4047" t="s">
        <v>8316</v>
      </c>
      <c r="S4047" s="15">
        <f t="shared" si="257"/>
        <v>41842.201261574075</v>
      </c>
      <c r="T4047" s="15">
        <f t="shared" si="258"/>
        <v>41872.201261574075</v>
      </c>
      <c r="U4047">
        <f>YEAR(Tabla2[[#This Row],[Date created conversion]])</f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 s="9">
        <f t="shared" si="256"/>
        <v>38.33</v>
      </c>
      <c r="Q4048" s="11" t="s">
        <v>8315</v>
      </c>
      <c r="R4048" t="s">
        <v>8316</v>
      </c>
      <c r="S4048" s="15">
        <f t="shared" si="257"/>
        <v>41904.650578703702</v>
      </c>
      <c r="T4048" s="15">
        <f t="shared" si="258"/>
        <v>41934.650578703702</v>
      </c>
      <c r="U4048">
        <f>YEAR(Tabla2[[#This Row],[Date created conversion]])</f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 s="9">
        <f t="shared" si="256"/>
        <v>27.5</v>
      </c>
      <c r="Q4049" s="11" t="s">
        <v>8315</v>
      </c>
      <c r="R4049" t="s">
        <v>8316</v>
      </c>
      <c r="S4049" s="15">
        <f t="shared" si="257"/>
        <v>41991.022488425922</v>
      </c>
      <c r="T4049" s="15">
        <f t="shared" si="258"/>
        <v>42015.041666666672</v>
      </c>
      <c r="U4049">
        <f>YEAR(Tabla2[[#This Row],[Date created conversion]])</f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 s="9">
        <f t="shared" si="256"/>
        <v>32.979999999999997</v>
      </c>
      <c r="Q4050" s="11" t="s">
        <v>8315</v>
      </c>
      <c r="R4050" t="s">
        <v>8316</v>
      </c>
      <c r="S4050" s="15">
        <f t="shared" si="257"/>
        <v>42436.509108796294</v>
      </c>
      <c r="T4050" s="15">
        <f t="shared" si="258"/>
        <v>42471.467442129629</v>
      </c>
      <c r="U4050">
        <f>YEAR(Tabla2[[#This Row],[Date created conversion]])</f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 s="9">
        <f t="shared" si="256"/>
        <v>16</v>
      </c>
      <c r="Q4051" s="11" t="s">
        <v>8315</v>
      </c>
      <c r="R4051" t="s">
        <v>8316</v>
      </c>
      <c r="S4051" s="15">
        <f t="shared" si="257"/>
        <v>42169.958506944444</v>
      </c>
      <c r="T4051" s="15">
        <f t="shared" si="258"/>
        <v>42199.958506944444</v>
      </c>
      <c r="U4051">
        <f>YEAR(Tabla2[[#This Row],[Date created conversion]])</f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 s="9">
        <f t="shared" si="256"/>
        <v>1</v>
      </c>
      <c r="Q4052" s="11" t="s">
        <v>8315</v>
      </c>
      <c r="R4052" t="s">
        <v>8316</v>
      </c>
      <c r="S4052" s="15">
        <f t="shared" si="257"/>
        <v>41905.636469907404</v>
      </c>
      <c r="T4052" s="15">
        <f t="shared" si="258"/>
        <v>41935.636469907404</v>
      </c>
      <c r="U4052">
        <f>YEAR(Tabla2[[#This Row],[Date created conversion]])</f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 s="9">
        <f t="shared" si="256"/>
        <v>0</v>
      </c>
      <c r="Q4053" s="11" t="s">
        <v>8315</v>
      </c>
      <c r="R4053" t="s">
        <v>8316</v>
      </c>
      <c r="S4053" s="15">
        <f t="shared" si="257"/>
        <v>41761.810150462967</v>
      </c>
      <c r="T4053" s="15">
        <f t="shared" si="258"/>
        <v>41768.286805555559</v>
      </c>
      <c r="U4053">
        <f>YEAR(Tabla2[[#This Row],[Date created conversion]])</f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 s="9">
        <f t="shared" si="256"/>
        <v>86.62</v>
      </c>
      <c r="Q4054" s="11" t="s">
        <v>8315</v>
      </c>
      <c r="R4054" t="s">
        <v>8316</v>
      </c>
      <c r="S4054" s="15">
        <f t="shared" si="257"/>
        <v>41865.878657407404</v>
      </c>
      <c r="T4054" s="15">
        <f t="shared" si="258"/>
        <v>41925.878657407404</v>
      </c>
      <c r="U4054">
        <f>YEAR(Tabla2[[#This Row],[Date created conversion]])</f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 s="9">
        <f t="shared" si="256"/>
        <v>55</v>
      </c>
      <c r="Q4055" s="11" t="s">
        <v>8315</v>
      </c>
      <c r="R4055" t="s">
        <v>8316</v>
      </c>
      <c r="S4055" s="15">
        <f t="shared" si="257"/>
        <v>41928.690138888887</v>
      </c>
      <c r="T4055" s="15">
        <f t="shared" si="258"/>
        <v>41958.833333333328</v>
      </c>
      <c r="U4055">
        <f>YEAR(Tabla2[[#This Row],[Date created conversion]])</f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 s="9">
        <f t="shared" si="256"/>
        <v>0</v>
      </c>
      <c r="Q4056" s="11" t="s">
        <v>8315</v>
      </c>
      <c r="R4056" t="s">
        <v>8316</v>
      </c>
      <c r="S4056" s="15">
        <f t="shared" si="257"/>
        <v>42613.841261574074</v>
      </c>
      <c r="T4056" s="15">
        <f t="shared" si="258"/>
        <v>42644.166666666672</v>
      </c>
      <c r="U4056">
        <f>YEAR(Tabla2[[#This Row],[Date created conversion]])</f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 s="9">
        <f t="shared" si="256"/>
        <v>41.95</v>
      </c>
      <c r="Q4057" s="11" t="s">
        <v>8315</v>
      </c>
      <c r="R4057" t="s">
        <v>8316</v>
      </c>
      <c r="S4057" s="15">
        <f t="shared" si="257"/>
        <v>41779.648506944446</v>
      </c>
      <c r="T4057" s="15">
        <f t="shared" si="258"/>
        <v>41809.648506944446</v>
      </c>
      <c r="U4057">
        <f>YEAR(Tabla2[[#This Row],[Date created conversion]])</f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 s="9">
        <f t="shared" si="256"/>
        <v>88.33</v>
      </c>
      <c r="Q4058" s="11" t="s">
        <v>8315</v>
      </c>
      <c r="R4058" t="s">
        <v>8316</v>
      </c>
      <c r="S4058" s="15">
        <f t="shared" si="257"/>
        <v>42534.933321759265</v>
      </c>
      <c r="T4058" s="15">
        <f t="shared" si="258"/>
        <v>42554.832638888889</v>
      </c>
      <c r="U4058">
        <f>YEAR(Tabla2[[#This Row],[Date created conversion]])</f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 s="9">
        <f t="shared" si="256"/>
        <v>129.16999999999999</v>
      </c>
      <c r="Q4059" s="11" t="s">
        <v>8315</v>
      </c>
      <c r="R4059" t="s">
        <v>8316</v>
      </c>
      <c r="S4059" s="15">
        <f t="shared" si="257"/>
        <v>42310.968518518523</v>
      </c>
      <c r="T4059" s="15">
        <f t="shared" si="258"/>
        <v>42333.958333333328</v>
      </c>
      <c r="U4059">
        <f>YEAR(Tabla2[[#This Row],[Date created conversion]])</f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 s="9">
        <f t="shared" si="256"/>
        <v>23.75</v>
      </c>
      <c r="Q4060" s="11" t="s">
        <v>8315</v>
      </c>
      <c r="R4060" t="s">
        <v>8316</v>
      </c>
      <c r="S4060" s="15">
        <f t="shared" si="257"/>
        <v>42446.060694444444</v>
      </c>
      <c r="T4060" s="15">
        <f t="shared" si="258"/>
        <v>42461.165972222225</v>
      </c>
      <c r="U4060">
        <f>YEAR(Tabla2[[#This Row],[Date created conversion]])</f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 s="9">
        <f t="shared" si="256"/>
        <v>35.71</v>
      </c>
      <c r="Q4061" s="11" t="s">
        <v>8315</v>
      </c>
      <c r="R4061" t="s">
        <v>8316</v>
      </c>
      <c r="S4061" s="15">
        <f t="shared" si="257"/>
        <v>41866.640648148146</v>
      </c>
      <c r="T4061" s="15">
        <f t="shared" si="258"/>
        <v>41898.125</v>
      </c>
      <c r="U4061">
        <f>YEAR(Tabla2[[#This Row],[Date created conversion]])</f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 s="9">
        <f t="shared" si="256"/>
        <v>57</v>
      </c>
      <c r="Q4062" s="11" t="s">
        <v>8315</v>
      </c>
      <c r="R4062" t="s">
        <v>8316</v>
      </c>
      <c r="S4062" s="15">
        <f t="shared" si="257"/>
        <v>41779.695092592592</v>
      </c>
      <c r="T4062" s="15">
        <f t="shared" si="258"/>
        <v>41813.666666666664</v>
      </c>
      <c r="U4062">
        <f>YEAR(Tabla2[[#This Row],[Date created conversion]])</f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259">IFERROR(ROUND(E4063/D4063*100,0),0)</f>
        <v>0</v>
      </c>
      <c r="P4063" s="9">
        <f t="shared" si="256"/>
        <v>0</v>
      </c>
      <c r="Q4063" s="11" t="s">
        <v>8315</v>
      </c>
      <c r="R4063" t="s">
        <v>8316</v>
      </c>
      <c r="S4063" s="15">
        <f t="shared" si="257"/>
        <v>42421.141469907408</v>
      </c>
      <c r="T4063" s="15">
        <f t="shared" si="258"/>
        <v>42481.099803240737</v>
      </c>
      <c r="U4063">
        <f>YEAR(Tabla2[[#This Row],[Date created conversion]])</f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9"/>
        <v>2</v>
      </c>
      <c r="P4064" s="9">
        <f t="shared" si="256"/>
        <v>163.33000000000001</v>
      </c>
      <c r="Q4064" s="11" t="s">
        <v>8315</v>
      </c>
      <c r="R4064" t="s">
        <v>8316</v>
      </c>
      <c r="S4064" s="15">
        <f t="shared" si="257"/>
        <v>42523.739212962959</v>
      </c>
      <c r="T4064" s="15">
        <f t="shared" si="258"/>
        <v>42553.739212962959</v>
      </c>
      <c r="U4064">
        <f>YEAR(Tabla2[[#This Row],[Date created conversion]])</f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9"/>
        <v>1</v>
      </c>
      <c r="P4065" s="9">
        <f t="shared" si="256"/>
        <v>15</v>
      </c>
      <c r="Q4065" s="11" t="s">
        <v>8315</v>
      </c>
      <c r="R4065" t="s">
        <v>8316</v>
      </c>
      <c r="S4065" s="15">
        <f t="shared" si="257"/>
        <v>41787.681527777779</v>
      </c>
      <c r="T4065" s="15">
        <f t="shared" si="258"/>
        <v>41817.681527777779</v>
      </c>
      <c r="U4065">
        <f>YEAR(Tabla2[[#This Row],[Date created conversion]])</f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9"/>
        <v>19</v>
      </c>
      <c r="P4066" s="9">
        <f t="shared" si="256"/>
        <v>64.17</v>
      </c>
      <c r="Q4066" s="11" t="s">
        <v>8315</v>
      </c>
      <c r="R4066" t="s">
        <v>8316</v>
      </c>
      <c r="S4066" s="15">
        <f t="shared" si="257"/>
        <v>42093.588263888887</v>
      </c>
      <c r="T4066" s="15">
        <f t="shared" si="258"/>
        <v>42123.588263888887</v>
      </c>
      <c r="U4066">
        <f>YEAR(Tabla2[[#This Row],[Date created conversion]])</f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9"/>
        <v>1</v>
      </c>
      <c r="P4067" s="9">
        <f t="shared" si="256"/>
        <v>6.75</v>
      </c>
      <c r="Q4067" s="11" t="s">
        <v>8315</v>
      </c>
      <c r="R4067" t="s">
        <v>8316</v>
      </c>
      <c r="S4067" s="15">
        <f t="shared" si="257"/>
        <v>41833.951516203706</v>
      </c>
      <c r="T4067" s="15">
        <f t="shared" si="258"/>
        <v>41863.951516203706</v>
      </c>
      <c r="U4067">
        <f>YEAR(Tabla2[[#This Row],[Date created conversion]])</f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9"/>
        <v>0</v>
      </c>
      <c r="P4068" s="9">
        <f t="shared" si="256"/>
        <v>25</v>
      </c>
      <c r="Q4068" s="11" t="s">
        <v>8315</v>
      </c>
      <c r="R4068" t="s">
        <v>8316</v>
      </c>
      <c r="S4068" s="15">
        <f t="shared" si="257"/>
        <v>42479.039212962962</v>
      </c>
      <c r="T4068" s="15">
        <f t="shared" si="258"/>
        <v>42509.039212962962</v>
      </c>
      <c r="U4068">
        <f>YEAR(Tabla2[[#This Row],[Date created conversion]])</f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9"/>
        <v>61</v>
      </c>
      <c r="P4069" s="9">
        <f t="shared" si="256"/>
        <v>179.12</v>
      </c>
      <c r="Q4069" s="11" t="s">
        <v>8315</v>
      </c>
      <c r="R4069" t="s">
        <v>8316</v>
      </c>
      <c r="S4069" s="15">
        <f t="shared" si="257"/>
        <v>42235.117476851854</v>
      </c>
      <c r="T4069" s="15">
        <f t="shared" si="258"/>
        <v>42275.117476851854</v>
      </c>
      <c r="U4069">
        <f>YEAR(Tabla2[[#This Row],[Date created conversion]])</f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9"/>
        <v>1</v>
      </c>
      <c r="P4070" s="9">
        <f t="shared" si="256"/>
        <v>34.950000000000003</v>
      </c>
      <c r="Q4070" s="11" t="s">
        <v>8315</v>
      </c>
      <c r="R4070" t="s">
        <v>8316</v>
      </c>
      <c r="S4070" s="15">
        <f t="shared" si="257"/>
        <v>42718.963599537034</v>
      </c>
      <c r="T4070" s="15">
        <f t="shared" si="258"/>
        <v>42748.961805555555</v>
      </c>
      <c r="U4070">
        <f>YEAR(Tabla2[[#This Row],[Date created conversion]])</f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9"/>
        <v>34</v>
      </c>
      <c r="P4071" s="9">
        <f t="shared" si="256"/>
        <v>33.08</v>
      </c>
      <c r="Q4071" s="11" t="s">
        <v>8315</v>
      </c>
      <c r="R4071" t="s">
        <v>8316</v>
      </c>
      <c r="S4071" s="15">
        <f t="shared" si="257"/>
        <v>42022.661527777775</v>
      </c>
      <c r="T4071" s="15">
        <f t="shared" si="258"/>
        <v>42063.5</v>
      </c>
      <c r="U4071">
        <f>YEAR(Tabla2[[#This Row],[Date created conversion]])</f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9"/>
        <v>17</v>
      </c>
      <c r="P4072" s="9">
        <f t="shared" si="256"/>
        <v>27.5</v>
      </c>
      <c r="Q4072" s="11" t="s">
        <v>8315</v>
      </c>
      <c r="R4072" t="s">
        <v>8316</v>
      </c>
      <c r="S4072" s="15">
        <f t="shared" si="257"/>
        <v>42031.666898148149</v>
      </c>
      <c r="T4072" s="15">
        <f t="shared" si="258"/>
        <v>42064.125</v>
      </c>
      <c r="U4072">
        <f>YEAR(Tabla2[[#This Row],[Date created conversion]])</f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9"/>
        <v>0</v>
      </c>
      <c r="P4073" s="9">
        <f t="shared" si="256"/>
        <v>0</v>
      </c>
      <c r="Q4073" s="11" t="s">
        <v>8315</v>
      </c>
      <c r="R4073" t="s">
        <v>8316</v>
      </c>
      <c r="S4073" s="15">
        <f t="shared" si="257"/>
        <v>42700.804756944446</v>
      </c>
      <c r="T4073" s="15">
        <f t="shared" si="258"/>
        <v>42730.804756944446</v>
      </c>
      <c r="U4073">
        <f>YEAR(Tabla2[[#This Row],[Date created conversion]])</f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9"/>
        <v>0</v>
      </c>
      <c r="P4074" s="9">
        <f t="shared" si="256"/>
        <v>2</v>
      </c>
      <c r="Q4074" s="11" t="s">
        <v>8315</v>
      </c>
      <c r="R4074" t="s">
        <v>8316</v>
      </c>
      <c r="S4074" s="15">
        <f t="shared" si="257"/>
        <v>41812.77443287037</v>
      </c>
      <c r="T4074" s="15">
        <f t="shared" si="258"/>
        <v>41872.77443287037</v>
      </c>
      <c r="U4074">
        <f>YEAR(Tabla2[[#This Row],[Date created conversion]])</f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9"/>
        <v>1</v>
      </c>
      <c r="P4075" s="9">
        <f t="shared" si="256"/>
        <v>18.5</v>
      </c>
      <c r="Q4075" s="11" t="s">
        <v>8315</v>
      </c>
      <c r="R4075" t="s">
        <v>8316</v>
      </c>
      <c r="S4075" s="15">
        <f t="shared" si="257"/>
        <v>42078.34520833334</v>
      </c>
      <c r="T4075" s="15">
        <f t="shared" si="258"/>
        <v>42133.166666666672</v>
      </c>
      <c r="U4075">
        <f>YEAR(Tabla2[[#This Row],[Date created conversion]])</f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9"/>
        <v>27</v>
      </c>
      <c r="P4076" s="9">
        <f t="shared" si="256"/>
        <v>35</v>
      </c>
      <c r="Q4076" s="11" t="s">
        <v>8315</v>
      </c>
      <c r="R4076" t="s">
        <v>8316</v>
      </c>
      <c r="S4076" s="15">
        <f t="shared" si="257"/>
        <v>42283.552951388891</v>
      </c>
      <c r="T4076" s="15">
        <f t="shared" si="258"/>
        <v>42313.594618055555</v>
      </c>
      <c r="U4076">
        <f>YEAR(Tabla2[[#This Row],[Date created conversion]])</f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9"/>
        <v>29</v>
      </c>
      <c r="P4077" s="9">
        <f t="shared" si="256"/>
        <v>44.31</v>
      </c>
      <c r="Q4077" s="11" t="s">
        <v>8315</v>
      </c>
      <c r="R4077" t="s">
        <v>8316</v>
      </c>
      <c r="S4077" s="15">
        <f t="shared" si="257"/>
        <v>41779.045937499999</v>
      </c>
      <c r="T4077" s="15">
        <f t="shared" si="258"/>
        <v>41820.727777777778</v>
      </c>
      <c r="U4077">
        <f>YEAR(Tabla2[[#This Row],[Date created conversion]])</f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9"/>
        <v>0</v>
      </c>
      <c r="P4078" s="9">
        <f t="shared" si="256"/>
        <v>0</v>
      </c>
      <c r="Q4078" s="11" t="s">
        <v>8315</v>
      </c>
      <c r="R4078" t="s">
        <v>8316</v>
      </c>
      <c r="S4078" s="15">
        <f t="shared" si="257"/>
        <v>41905.795706018522</v>
      </c>
      <c r="T4078" s="15">
        <f t="shared" si="258"/>
        <v>41933.82708333333</v>
      </c>
      <c r="U4078">
        <f>YEAR(Tabla2[[#This Row],[Date created conversion]])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9"/>
        <v>9</v>
      </c>
      <c r="P4079" s="9">
        <f t="shared" si="256"/>
        <v>222.5</v>
      </c>
      <c r="Q4079" s="11" t="s">
        <v>8315</v>
      </c>
      <c r="R4079" t="s">
        <v>8316</v>
      </c>
      <c r="S4079" s="15">
        <f t="shared" si="257"/>
        <v>42695.7105787037</v>
      </c>
      <c r="T4079" s="15">
        <f t="shared" si="258"/>
        <v>42725.7105787037</v>
      </c>
      <c r="U4079">
        <f>YEAR(Tabla2[[#This Row],[Date created conversion]])</f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9"/>
        <v>0</v>
      </c>
      <c r="P4080" s="9">
        <f t="shared" si="256"/>
        <v>0</v>
      </c>
      <c r="Q4080" s="11" t="s">
        <v>8315</v>
      </c>
      <c r="R4080" t="s">
        <v>8316</v>
      </c>
      <c r="S4080" s="15">
        <f t="shared" si="257"/>
        <v>42732.787523148145</v>
      </c>
      <c r="T4080" s="15">
        <f t="shared" si="258"/>
        <v>42762.787523148145</v>
      </c>
      <c r="U4080">
        <f>YEAR(Tabla2[[#This Row],[Date created conversion]])</f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9"/>
        <v>0</v>
      </c>
      <c r="P4081" s="9">
        <f t="shared" si="256"/>
        <v>5</v>
      </c>
      <c r="Q4081" s="11" t="s">
        <v>8315</v>
      </c>
      <c r="R4081" t="s">
        <v>8316</v>
      </c>
      <c r="S4081" s="15">
        <f t="shared" si="257"/>
        <v>42510.938900462963</v>
      </c>
      <c r="T4081" s="15">
        <f t="shared" si="258"/>
        <v>42540.938900462963</v>
      </c>
      <c r="U4081">
        <f>YEAR(Tabla2[[#This Row],[Date created conversion]])</f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9"/>
        <v>0</v>
      </c>
      <c r="P4082" s="9">
        <f t="shared" si="256"/>
        <v>0</v>
      </c>
      <c r="Q4082" s="11" t="s">
        <v>8315</v>
      </c>
      <c r="R4082" t="s">
        <v>8316</v>
      </c>
      <c r="S4082" s="15">
        <f t="shared" si="257"/>
        <v>42511.698101851856</v>
      </c>
      <c r="T4082" s="15">
        <f t="shared" si="258"/>
        <v>42535.787500000006</v>
      </c>
      <c r="U4082">
        <f>YEAR(Tabla2[[#This Row],[Date created conversion]])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9"/>
        <v>16</v>
      </c>
      <c r="P4083" s="9">
        <f t="shared" si="256"/>
        <v>29.17</v>
      </c>
      <c r="Q4083" s="11" t="s">
        <v>8315</v>
      </c>
      <c r="R4083" t="s">
        <v>8316</v>
      </c>
      <c r="S4083" s="15">
        <f t="shared" si="257"/>
        <v>42041.581307870365</v>
      </c>
      <c r="T4083" s="15">
        <f t="shared" si="258"/>
        <v>42071.539641203708</v>
      </c>
      <c r="U4083">
        <f>YEAR(Tabla2[[#This Row],[Date created conversion]])</f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9"/>
        <v>2</v>
      </c>
      <c r="P4084" s="9">
        <f t="shared" si="256"/>
        <v>1.5</v>
      </c>
      <c r="Q4084" s="11" t="s">
        <v>8315</v>
      </c>
      <c r="R4084" t="s">
        <v>8316</v>
      </c>
      <c r="S4084" s="15">
        <f t="shared" si="257"/>
        <v>42307.189270833333</v>
      </c>
      <c r="T4084" s="15">
        <f t="shared" si="258"/>
        <v>42322.958333333328</v>
      </c>
      <c r="U4084">
        <f>YEAR(Tabla2[[#This Row],[Date created conversion]])</f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9"/>
        <v>22</v>
      </c>
      <c r="P4085" s="9">
        <f t="shared" si="256"/>
        <v>126.5</v>
      </c>
      <c r="Q4085" s="11" t="s">
        <v>8315</v>
      </c>
      <c r="R4085" t="s">
        <v>8316</v>
      </c>
      <c r="S4085" s="15">
        <f t="shared" si="257"/>
        <v>42353.761759259258</v>
      </c>
      <c r="T4085" s="15">
        <f t="shared" si="258"/>
        <v>42383.761759259258</v>
      </c>
      <c r="U4085">
        <f>YEAR(Tabla2[[#This Row],[Date created conversion]])</f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9"/>
        <v>0</v>
      </c>
      <c r="P4086" s="9">
        <f t="shared" si="256"/>
        <v>10</v>
      </c>
      <c r="Q4086" s="11" t="s">
        <v>8315</v>
      </c>
      <c r="R4086" t="s">
        <v>8316</v>
      </c>
      <c r="S4086" s="15">
        <f t="shared" si="257"/>
        <v>42622.436412037037</v>
      </c>
      <c r="T4086" s="15">
        <f t="shared" si="258"/>
        <v>42652.436412037037</v>
      </c>
      <c r="U4086">
        <f>YEAR(Tabla2[[#This Row],[Date created conversion]])</f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9"/>
        <v>0</v>
      </c>
      <c r="P4087" s="9">
        <f t="shared" si="256"/>
        <v>10</v>
      </c>
      <c r="Q4087" s="11" t="s">
        <v>8315</v>
      </c>
      <c r="R4087" t="s">
        <v>8316</v>
      </c>
      <c r="S4087" s="15">
        <f t="shared" si="257"/>
        <v>42058.603877314818</v>
      </c>
      <c r="T4087" s="15">
        <f t="shared" si="258"/>
        <v>42087.165972222225</v>
      </c>
      <c r="U4087">
        <f>YEAR(Tabla2[[#This Row],[Date created conversion]])</f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9"/>
        <v>5</v>
      </c>
      <c r="P4088" s="9">
        <f t="shared" si="256"/>
        <v>9.4</v>
      </c>
      <c r="Q4088" s="11" t="s">
        <v>8315</v>
      </c>
      <c r="R4088" t="s">
        <v>8316</v>
      </c>
      <c r="S4088" s="15">
        <f t="shared" si="257"/>
        <v>42304.940960648149</v>
      </c>
      <c r="T4088" s="15">
        <f t="shared" si="258"/>
        <v>42329.166666666672</v>
      </c>
      <c r="U4088">
        <f>YEAR(Tabla2[[#This Row],[Date created conversion]])</f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9"/>
        <v>0</v>
      </c>
      <c r="P4089" s="9">
        <f t="shared" si="256"/>
        <v>0</v>
      </c>
      <c r="Q4089" s="11" t="s">
        <v>8315</v>
      </c>
      <c r="R4089" t="s">
        <v>8316</v>
      </c>
      <c r="S4089" s="15">
        <f t="shared" si="257"/>
        <v>42538.742893518516</v>
      </c>
      <c r="T4089" s="15">
        <f t="shared" si="258"/>
        <v>42568.742893518516</v>
      </c>
      <c r="U4089">
        <f>YEAR(Tabla2[[#This Row],[Date created conversion]])</f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9"/>
        <v>11</v>
      </c>
      <c r="P4090" s="9">
        <f t="shared" si="256"/>
        <v>72</v>
      </c>
      <c r="Q4090" s="11" t="s">
        <v>8315</v>
      </c>
      <c r="R4090" t="s">
        <v>8316</v>
      </c>
      <c r="S4090" s="15">
        <f t="shared" si="257"/>
        <v>41990.612546296295</v>
      </c>
      <c r="T4090" s="15">
        <f t="shared" si="258"/>
        <v>42020.434722222228</v>
      </c>
      <c r="U4090">
        <f>YEAR(Tabla2[[#This Row],[Date created conversion]])</f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9"/>
        <v>5</v>
      </c>
      <c r="P4091" s="9">
        <f t="shared" si="256"/>
        <v>30</v>
      </c>
      <c r="Q4091" s="11" t="s">
        <v>8315</v>
      </c>
      <c r="R4091" t="s">
        <v>8316</v>
      </c>
      <c r="S4091" s="15">
        <f t="shared" si="257"/>
        <v>42122.732499999998</v>
      </c>
      <c r="T4091" s="15">
        <f t="shared" si="258"/>
        <v>42155.732638888891</v>
      </c>
      <c r="U4091">
        <f>YEAR(Tabla2[[#This Row],[Date created conversion]])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9"/>
        <v>3</v>
      </c>
      <c r="P4092" s="9">
        <f t="shared" si="256"/>
        <v>10.67</v>
      </c>
      <c r="Q4092" s="11" t="s">
        <v>8315</v>
      </c>
      <c r="R4092" t="s">
        <v>8316</v>
      </c>
      <c r="S4092" s="15">
        <f t="shared" si="257"/>
        <v>42209.67288194444</v>
      </c>
      <c r="T4092" s="15">
        <f t="shared" si="258"/>
        <v>42223.625</v>
      </c>
      <c r="U4092">
        <f>YEAR(Tabla2[[#This Row],[Date created conversion]])</f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9"/>
        <v>13</v>
      </c>
      <c r="P4093" s="9">
        <f t="shared" si="256"/>
        <v>25.5</v>
      </c>
      <c r="Q4093" s="11" t="s">
        <v>8315</v>
      </c>
      <c r="R4093" t="s">
        <v>8316</v>
      </c>
      <c r="S4093" s="15">
        <f t="shared" si="257"/>
        <v>41990.506377314814</v>
      </c>
      <c r="T4093" s="15">
        <f t="shared" si="258"/>
        <v>42020.506377314814</v>
      </c>
      <c r="U4093">
        <f>YEAR(Tabla2[[#This Row],[Date created conversion]])</f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9"/>
        <v>0</v>
      </c>
      <c r="P4094" s="9">
        <f t="shared" si="256"/>
        <v>20</v>
      </c>
      <c r="Q4094" s="11" t="s">
        <v>8315</v>
      </c>
      <c r="R4094" t="s">
        <v>8316</v>
      </c>
      <c r="S4094" s="15">
        <f t="shared" si="257"/>
        <v>42039.194988425923</v>
      </c>
      <c r="T4094" s="15">
        <f t="shared" si="258"/>
        <v>42099.153321759266</v>
      </c>
      <c r="U4094">
        <f>YEAR(Tabla2[[#This Row],[Date created conversion]])</f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9"/>
        <v>2</v>
      </c>
      <c r="P4095" s="9">
        <f t="shared" si="256"/>
        <v>15</v>
      </c>
      <c r="Q4095" s="11" t="s">
        <v>8315</v>
      </c>
      <c r="R4095" t="s">
        <v>8316</v>
      </c>
      <c r="S4095" s="15">
        <f t="shared" si="257"/>
        <v>42178.815891203703</v>
      </c>
      <c r="T4095" s="15">
        <f t="shared" si="258"/>
        <v>42238.815891203703</v>
      </c>
      <c r="U4095">
        <f>YEAR(Tabla2[[#This Row],[Date created conversion]])</f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9"/>
        <v>37</v>
      </c>
      <c r="P4096" s="9">
        <f t="shared" si="256"/>
        <v>91.25</v>
      </c>
      <c r="Q4096" s="11" t="s">
        <v>8315</v>
      </c>
      <c r="R4096" t="s">
        <v>8316</v>
      </c>
      <c r="S4096" s="15">
        <f t="shared" si="257"/>
        <v>41890.086805555555</v>
      </c>
      <c r="T4096" s="15">
        <f t="shared" si="258"/>
        <v>41934.207638888889</v>
      </c>
      <c r="U4096">
        <f>YEAR(Tabla2[[#This Row],[Date created conversion]])</f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9"/>
        <v>3</v>
      </c>
      <c r="P4097" s="9">
        <f t="shared" si="256"/>
        <v>800</v>
      </c>
      <c r="Q4097" s="11" t="s">
        <v>8315</v>
      </c>
      <c r="R4097" t="s">
        <v>8316</v>
      </c>
      <c r="S4097" s="15">
        <f t="shared" si="257"/>
        <v>42693.031828703708</v>
      </c>
      <c r="T4097" s="15">
        <f t="shared" si="258"/>
        <v>42723.031828703708</v>
      </c>
      <c r="U4097">
        <f>YEAR(Tabla2[[#This Row],[Date created conversion]])</f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9"/>
        <v>11</v>
      </c>
      <c r="P4098" s="9">
        <f t="shared" si="256"/>
        <v>80</v>
      </c>
      <c r="Q4098" s="11" t="s">
        <v>8315</v>
      </c>
      <c r="R4098" t="s">
        <v>8316</v>
      </c>
      <c r="S4098" s="15">
        <f t="shared" si="257"/>
        <v>42750.530312499999</v>
      </c>
      <c r="T4098" s="15">
        <f t="shared" si="258"/>
        <v>42794.368749999994</v>
      </c>
      <c r="U4098">
        <f>YEAR(Tabla2[[#This Row],[Date created conversion]])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 s="9">
        <f t="shared" ref="P4099:P4115" si="260">IFERROR(ROUND(E4099/L4099,2),0)</f>
        <v>0</v>
      </c>
      <c r="Q4099" s="11" t="s">
        <v>8315</v>
      </c>
      <c r="R4099" t="s">
        <v>8316</v>
      </c>
      <c r="S4099" s="15">
        <f t="shared" ref="S4099:S4115" si="261">(((J4099/60)/60)/24)+DATE(1970,1,1)</f>
        <v>42344.824502314819</v>
      </c>
      <c r="T4099" s="15">
        <f t="shared" ref="T4099:T4115" si="262">(((I4099/60)/60)/24)+DATE(1970,1,1)</f>
        <v>42400.996527777781</v>
      </c>
      <c r="U4099">
        <f>YEAR(Tabla2[[#This Row],[Date created conversion]])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 s="9">
        <f t="shared" si="260"/>
        <v>0</v>
      </c>
      <c r="Q4100" s="11" t="s">
        <v>8315</v>
      </c>
      <c r="R4100" t="s">
        <v>8316</v>
      </c>
      <c r="S4100" s="15">
        <f t="shared" si="261"/>
        <v>42495.722187499996</v>
      </c>
      <c r="T4100" s="15">
        <f t="shared" si="262"/>
        <v>42525.722187499996</v>
      </c>
      <c r="U4100">
        <f>YEAR(Tabla2[[#This Row],[Date created conversion]])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 s="9">
        <f t="shared" si="260"/>
        <v>50</v>
      </c>
      <c r="Q4101" s="11" t="s">
        <v>8315</v>
      </c>
      <c r="R4101" t="s">
        <v>8316</v>
      </c>
      <c r="S4101" s="15">
        <f t="shared" si="261"/>
        <v>42570.850381944445</v>
      </c>
      <c r="T4101" s="15">
        <f t="shared" si="262"/>
        <v>42615.850381944445</v>
      </c>
      <c r="U4101">
        <f>YEAR(Tabla2[[#This Row],[Date created conversion]])</f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 s="9">
        <f t="shared" si="260"/>
        <v>0</v>
      </c>
      <c r="Q4102" s="11" t="s">
        <v>8315</v>
      </c>
      <c r="R4102" t="s">
        <v>8316</v>
      </c>
      <c r="S4102" s="15">
        <f t="shared" si="261"/>
        <v>41927.124884259261</v>
      </c>
      <c r="T4102" s="15">
        <f t="shared" si="262"/>
        <v>41937.124884259261</v>
      </c>
      <c r="U4102">
        <f>YEAR(Tabla2[[#This Row],[Date created conversion]])</f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 s="9">
        <f t="shared" si="260"/>
        <v>0</v>
      </c>
      <c r="Q4103" s="11" t="s">
        <v>8315</v>
      </c>
      <c r="R4103" t="s">
        <v>8316</v>
      </c>
      <c r="S4103" s="15">
        <f t="shared" si="261"/>
        <v>42730.903726851851</v>
      </c>
      <c r="T4103" s="15">
        <f t="shared" si="262"/>
        <v>42760.903726851851</v>
      </c>
      <c r="U4103">
        <f>YEAR(Tabla2[[#This Row],[Date created conversion]])</f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 s="9">
        <f t="shared" si="260"/>
        <v>22.83</v>
      </c>
      <c r="Q4104" s="11" t="s">
        <v>8315</v>
      </c>
      <c r="R4104" t="s">
        <v>8316</v>
      </c>
      <c r="S4104" s="15">
        <f t="shared" si="261"/>
        <v>42475.848067129627</v>
      </c>
      <c r="T4104" s="15">
        <f t="shared" si="262"/>
        <v>42505.848067129627</v>
      </c>
      <c r="U4104">
        <f>YEAR(Tabla2[[#This Row],[Date created conversion]])</f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 s="9">
        <f t="shared" si="260"/>
        <v>16.670000000000002</v>
      </c>
      <c r="Q4105" s="11" t="s">
        <v>8315</v>
      </c>
      <c r="R4105" t="s">
        <v>8316</v>
      </c>
      <c r="S4105" s="15">
        <f t="shared" si="261"/>
        <v>42188.83293981482</v>
      </c>
      <c r="T4105" s="15">
        <f t="shared" si="262"/>
        <v>42242.772222222222</v>
      </c>
      <c r="U4105">
        <f>YEAR(Tabla2[[#This Row],[Date created conversion]])</f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 s="9">
        <f t="shared" si="260"/>
        <v>45.79</v>
      </c>
      <c r="Q4106" s="11" t="s">
        <v>8315</v>
      </c>
      <c r="R4106" t="s">
        <v>8316</v>
      </c>
      <c r="S4106" s="15">
        <f t="shared" si="261"/>
        <v>42640.278171296297</v>
      </c>
      <c r="T4106" s="15">
        <f t="shared" si="262"/>
        <v>42670.278171296297</v>
      </c>
      <c r="U4106">
        <f>YEAR(Tabla2[[#This Row],[Date created conversion]])</f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 s="9">
        <f t="shared" si="260"/>
        <v>383.33</v>
      </c>
      <c r="Q4107" s="11" t="s">
        <v>8315</v>
      </c>
      <c r="R4107" t="s">
        <v>8316</v>
      </c>
      <c r="S4107" s="15">
        <f t="shared" si="261"/>
        <v>42697.010520833333</v>
      </c>
      <c r="T4107" s="15">
        <f t="shared" si="262"/>
        <v>42730.010520833333</v>
      </c>
      <c r="U4107">
        <f>YEAR(Tabla2[[#This Row],[Date created conversion]])</f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 s="9">
        <f t="shared" si="260"/>
        <v>106.97</v>
      </c>
      <c r="Q4108" s="11" t="s">
        <v>8315</v>
      </c>
      <c r="R4108" t="s">
        <v>8316</v>
      </c>
      <c r="S4108" s="15">
        <f t="shared" si="261"/>
        <v>42053.049375000002</v>
      </c>
      <c r="T4108" s="15">
        <f t="shared" si="262"/>
        <v>42096.041666666672</v>
      </c>
      <c r="U4108">
        <f>YEAR(Tabla2[[#This Row],[Date created conversion]])</f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 s="9">
        <f t="shared" si="260"/>
        <v>10.25</v>
      </c>
      <c r="Q4109" s="11" t="s">
        <v>8315</v>
      </c>
      <c r="R4109" t="s">
        <v>8316</v>
      </c>
      <c r="S4109" s="15">
        <f t="shared" si="261"/>
        <v>41883.916678240741</v>
      </c>
      <c r="T4109" s="15">
        <f t="shared" si="262"/>
        <v>41906.916678240741</v>
      </c>
      <c r="U4109">
        <f>YEAR(Tabla2[[#This Row],[Date created conversion]])</f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 s="9">
        <f t="shared" si="260"/>
        <v>59</v>
      </c>
      <c r="Q4110" s="11" t="s">
        <v>8315</v>
      </c>
      <c r="R4110" t="s">
        <v>8316</v>
      </c>
      <c r="S4110" s="15">
        <f t="shared" si="261"/>
        <v>42767.031678240746</v>
      </c>
      <c r="T4110" s="15">
        <f t="shared" si="262"/>
        <v>42797.208333333328</v>
      </c>
      <c r="U4110">
        <f>YEAR(Tabla2[[#This Row],[Date created conversion]])</f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 s="9">
        <f t="shared" si="260"/>
        <v>0</v>
      </c>
      <c r="Q4111" s="11" t="s">
        <v>8315</v>
      </c>
      <c r="R4111" t="s">
        <v>8316</v>
      </c>
      <c r="S4111" s="15">
        <f t="shared" si="261"/>
        <v>42307.539398148147</v>
      </c>
      <c r="T4111" s="15">
        <f t="shared" si="262"/>
        <v>42337.581064814818</v>
      </c>
      <c r="U4111">
        <f>YEAR(Tabla2[[#This Row],[Date created conversion]])</f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 s="9">
        <f t="shared" si="260"/>
        <v>14.33</v>
      </c>
      <c r="Q4112" s="11" t="s">
        <v>8315</v>
      </c>
      <c r="R4112" t="s">
        <v>8316</v>
      </c>
      <c r="S4112" s="15">
        <f t="shared" si="261"/>
        <v>42512.626747685179</v>
      </c>
      <c r="T4112" s="15">
        <f t="shared" si="262"/>
        <v>42572.626747685179</v>
      </c>
      <c r="U4112">
        <f>YEAR(Tabla2[[#This Row],[Date created conversion]])</f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 s="9">
        <f t="shared" si="260"/>
        <v>15.67</v>
      </c>
      <c r="Q4113" s="11" t="s">
        <v>8315</v>
      </c>
      <c r="R4113" t="s">
        <v>8316</v>
      </c>
      <c r="S4113" s="15">
        <f t="shared" si="261"/>
        <v>42029.135879629626</v>
      </c>
      <c r="T4113" s="15">
        <f t="shared" si="262"/>
        <v>42059.135879629626</v>
      </c>
      <c r="U4113">
        <f>YEAR(Tabla2[[#This Row],[Date created conversion]])</f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 s="9">
        <f t="shared" si="260"/>
        <v>1</v>
      </c>
      <c r="Q4114" s="11" t="s">
        <v>8315</v>
      </c>
      <c r="R4114" t="s">
        <v>8316</v>
      </c>
      <c r="S4114" s="15">
        <f t="shared" si="261"/>
        <v>42400.946597222224</v>
      </c>
      <c r="T4114" s="15">
        <f t="shared" si="262"/>
        <v>42428</v>
      </c>
      <c r="U4114">
        <f>YEAR(Tabla2[[#This Row],[Date created conversion]])</f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 s="9">
        <f t="shared" si="260"/>
        <v>1</v>
      </c>
      <c r="Q4115" s="11" t="s">
        <v>8315</v>
      </c>
      <c r="R4115" t="s">
        <v>8316</v>
      </c>
      <c r="S4115" s="15">
        <f t="shared" si="261"/>
        <v>42358.573182870372</v>
      </c>
      <c r="T4115" s="15">
        <f t="shared" si="262"/>
        <v>42377.273611111115</v>
      </c>
      <c r="U4115">
        <f>YEAR(Tabla2[[#This Row],[Date created conversion]])</f>
        <v>2015</v>
      </c>
    </row>
    <row r="4117" spans="1:21" x14ac:dyDescent="0.3">
      <c r="S4117" s="15">
        <f>MAX(S1:S4110)</f>
        <v>42809.645914351851</v>
      </c>
      <c r="T4117" s="15">
        <f>MAX(T1:T4110)</f>
        <v>42858.8</v>
      </c>
    </row>
  </sheetData>
  <conditionalFormatting sqref="F2:F4115">
    <cfRule type="cellIs" dxfId="1" priority="1" operator="equal">
      <formula>"successful"</formula>
    </cfRule>
    <cfRule type="cellIs" dxfId="0" priority="2" operator="equal">
      <formula>"failed"</formula>
    </cfRule>
  </conditionalFormatting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E369E-1555-40D7-9D83-FB67BF6BDEE6}">
  <dimension ref="A1:F6"/>
  <sheetViews>
    <sheetView workbookViewId="0">
      <selection activeCell="A13" sqref="A13"/>
    </sheetView>
  </sheetViews>
  <sheetFormatPr baseColWidth="10" defaultRowHeight="14.4" x14ac:dyDescent="0.3"/>
  <cols>
    <col min="1" max="1" width="30.33203125" bestFit="1" customWidth="1"/>
    <col min="2" max="2" width="41.6640625" customWidth="1"/>
    <col min="5" max="5" width="17.44140625" customWidth="1"/>
  </cols>
  <sheetData>
    <row r="1" spans="1:6" x14ac:dyDescent="0.3">
      <c r="A1" t="s">
        <v>8377</v>
      </c>
      <c r="B1" t="s">
        <v>4110</v>
      </c>
      <c r="C1" t="s">
        <v>8378</v>
      </c>
      <c r="D1" t="s">
        <v>8379</v>
      </c>
      <c r="E1" t="s">
        <v>8307</v>
      </c>
      <c r="F1" t="s">
        <v>8380</v>
      </c>
    </row>
    <row r="2" spans="1:6" ht="43.2" x14ac:dyDescent="0.3">
      <c r="A2" t="s">
        <v>3473</v>
      </c>
      <c r="B2" s="3" t="str">
        <f>VLOOKUP($A2,Kickstarter!$B:$E,2,FALSE)</f>
        <v>Help us get actor-writer Ian Bonar's debut play - a hilarious, heartbreaking story of grief and loss - to the 2016 Edinburgh Fringe.</v>
      </c>
      <c r="C2" s="25">
        <f>VLOOKUP($A2,Kickstarter!$B:$E,3,FALSE)</f>
        <v>2000</v>
      </c>
      <c r="D2" s="25">
        <f>VLOOKUP($A2,Kickstarter!$B:$E,4,FALSE)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ht="43.2" x14ac:dyDescent="0.3">
      <c r="A3" t="s">
        <v>3616</v>
      </c>
      <c r="B3" s="3" t="str">
        <f>VLOOKUP($A3,Kickstarter!$B:$E,2,FALSE)</f>
        <v>The play yet to be described as "A surefire Edinburgh Fringe Festival Cult Hit". Coming to the Underbelly, Edinburgh, 5th-30th August.</v>
      </c>
      <c r="C3" s="25">
        <f>VLOOKUP($A3,Kickstarter!$B:$E,3,FALSE)</f>
        <v>2000</v>
      </c>
      <c r="D3" s="25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ht="43.2" x14ac:dyDescent="0.3">
      <c r="A4" t="s">
        <v>3178</v>
      </c>
      <c r="B4" s="3" t="str">
        <f>VLOOKUP($A4,Kickstarter!$B:$E,2,FALSE)</f>
        <v>Cutting Off Kate Bush is a one-woman show written &amp; performed by Lucy Benson-Brown, premiering at the Edinburgh Fringe Festival 2014</v>
      </c>
      <c r="C4" s="25">
        <f>VLOOKUP($A4,Kickstarter!$B:$E,3,FALSE)</f>
        <v>1500</v>
      </c>
      <c r="D4" s="25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ht="43.2" x14ac:dyDescent="0.3">
      <c r="A5" t="s">
        <v>3329</v>
      </c>
      <c r="B5" s="3" t="str">
        <f>VLOOKUP($A5,Kickstarter!$B:$E,2,FALSE)</f>
        <v>Jestia and Raedon is a brand new romantic comedy play going to the Edinburgh Fringe Festival this summer.</v>
      </c>
      <c r="C5" s="25">
        <f>VLOOKUP($A5,Kickstarter!$B:$E,3,FALSE)</f>
        <v>1000</v>
      </c>
      <c r="D5" s="2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ht="57.6" x14ac:dyDescent="0.3">
      <c r="A6" t="s">
        <v>3221</v>
      </c>
      <c r="B6" s="3" t="str">
        <f>VLOOKUP($A6,Kickstarter!$B:$E,2,FALSE)</f>
        <v>A one-man show about love, loss, and motorways, written &amp; performed by Ben Norris. Help us get to the 2015 Edinburgh Fringe and beyond!</v>
      </c>
      <c r="C6" s="25">
        <f>VLOOKUP($A6,Kickstarter!$B:$E,3,FALSE)</f>
        <v>4000</v>
      </c>
      <c r="D6" s="25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Category Statistics</vt:lpstr>
      <vt:lpstr>Subcategory Stats</vt:lpstr>
      <vt:lpstr>Outcomes Based on Launch Date.</vt:lpstr>
      <vt:lpstr>Theater Outcomes by Launch Date</vt:lpstr>
      <vt:lpstr>Outcomes_LaunchDate_Theatre</vt:lpstr>
      <vt:lpstr>Outcomes_Based_on_Goals</vt:lpstr>
      <vt:lpstr>Kickstarter</vt:lpstr>
      <vt:lpstr>Edinburgh Research.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CAC</cp:lastModifiedBy>
  <dcterms:created xsi:type="dcterms:W3CDTF">2017-04-20T15:17:24Z</dcterms:created>
  <dcterms:modified xsi:type="dcterms:W3CDTF">2021-12-22T19:29:46Z</dcterms:modified>
</cp:coreProperties>
</file>