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win-docs\"/>
    </mc:Choice>
  </mc:AlternateContent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52511" iterateDelta="1E-4"/>
</workbook>
</file>

<file path=xl/calcChain.xml><?xml version="1.0" encoding="utf-8"?>
<calcChain xmlns="http://schemas.openxmlformats.org/spreadsheetml/2006/main">
  <c r="B10" i="1" l="1"/>
  <c r="B9" i="1"/>
  <c r="B30" i="1"/>
  <c r="D73" i="1" l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B72" i="1"/>
  <c r="B69" i="1"/>
  <c r="B62" i="1"/>
  <c r="B59" i="1"/>
  <c r="B53" i="1"/>
  <c r="B43" i="1"/>
  <c r="B37" i="1"/>
  <c r="B36" i="1"/>
  <c r="B35" i="1"/>
  <c r="B34" i="1"/>
  <c r="B33" i="1"/>
  <c r="B26" i="1"/>
  <c r="B25" i="1"/>
  <c r="B24" i="1"/>
  <c r="B21" i="1"/>
  <c r="D21" i="1" s="1"/>
  <c r="B20" i="1"/>
  <c r="D20" i="1" s="1"/>
  <c r="B12" i="1"/>
  <c r="D12" i="1" s="1"/>
  <c r="B11" i="1"/>
  <c r="D11" i="1" s="1"/>
  <c r="F6" i="1"/>
  <c r="F5" i="1"/>
  <c r="B5" i="1"/>
  <c r="D5" i="1" s="1"/>
  <c r="B4" i="1"/>
  <c r="D4" i="1" s="1"/>
  <c r="G3" i="1"/>
  <c r="B3" i="1"/>
  <c r="D3" i="1" s="1"/>
  <c r="B2" i="1"/>
  <c r="D2" i="1" s="1"/>
  <c r="B67" i="1" l="1"/>
  <c r="B58" i="1"/>
  <c r="B52" i="1"/>
  <c r="B40" i="1"/>
  <c r="B73" i="1"/>
  <c r="B71" i="1"/>
  <c r="B70" i="1"/>
  <c r="B68" i="1"/>
  <c r="B65" i="1"/>
  <c r="B61" i="1"/>
  <c r="B60" i="1"/>
  <c r="B57" i="1"/>
  <c r="B56" i="1"/>
  <c r="B51" i="1"/>
  <c r="B50" i="1"/>
  <c r="B49" i="1"/>
  <c r="B46" i="1"/>
  <c r="B42" i="1"/>
  <c r="B41" i="1"/>
  <c r="B39" i="1"/>
  <c r="B38" i="1"/>
  <c r="B32" i="1"/>
  <c r="B31" i="1"/>
  <c r="B29" i="1"/>
  <c r="B28" i="1"/>
  <c r="B27" i="1"/>
  <c r="B6" i="1"/>
  <c r="D6" i="1" s="1"/>
  <c r="B66" i="1"/>
  <c r="B64" i="1"/>
  <c r="B63" i="1"/>
  <c r="B55" i="1"/>
  <c r="B54" i="1"/>
  <c r="B48" i="1"/>
  <c r="B47" i="1"/>
  <c r="B45" i="1"/>
  <c r="B44" i="1"/>
  <c r="B7" i="1"/>
  <c r="D7" i="1" s="1"/>
  <c r="B8" i="1"/>
  <c r="D8" i="1" s="1"/>
  <c r="D9" i="1"/>
  <c r="D10" i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2" i="1"/>
  <c r="D22" i="1" s="1"/>
  <c r="B23" i="1"/>
  <c r="D23" i="1" s="1"/>
  <c r="E2" i="1" l="1"/>
</calcChain>
</file>

<file path=xl/sharedStrings.xml><?xml version="1.0" encoding="utf-8"?>
<sst xmlns="http://schemas.openxmlformats.org/spreadsheetml/2006/main" count="78" uniqueCount="78">
  <si>
    <t>Function</t>
  </si>
  <si>
    <t>Formula</t>
  </si>
  <si>
    <t>Result should be</t>
  </si>
  <si>
    <t>Equal?</t>
  </si>
  <si>
    <t>All equal?</t>
  </si>
  <si>
    <t>Arguments</t>
  </si>
  <si>
    <t>AGGREGATE</t>
  </si>
  <si>
    <t>BETA.DIST (cumulative)</t>
  </si>
  <si>
    <t>BETA.DIST (non-cumulative)</t>
  </si>
  <si>
    <t>BETA.INV</t>
  </si>
  <si>
    <t>BINOM.DIST (cumulative)</t>
  </si>
  <si>
    <t>BINOM.DIST (non-cumulative)</t>
  </si>
  <si>
    <t>BINOM.INV</t>
  </si>
  <si>
    <t>CEILING.PRECISE</t>
  </si>
  <si>
    <t>ISO.CEILING</t>
  </si>
  <si>
    <t>CHISQ.DIST</t>
  </si>
  <si>
    <t>CHISQ.DIST.RT</t>
  </si>
  <si>
    <t>CHISQ.INV</t>
  </si>
  <si>
    <t>CHISQ.INV.RT</t>
  </si>
  <si>
    <t>CHISQ.TEST</t>
  </si>
  <si>
    <t>CONFIDENCE.NORM</t>
  </si>
  <si>
    <t>CONFIDENCE.T</t>
  </si>
  <si>
    <t>COVARIANCE.P</t>
  </si>
  <si>
    <t>COVARIANCE.S</t>
  </si>
  <si>
    <t>ERF.PRECISE</t>
  </si>
  <si>
    <t>ERF.C.PRECISE</t>
  </si>
  <si>
    <t>EXPON.DIST (cumulative)</t>
  </si>
  <si>
    <t>EXPON.DIST (non-cumulative)</t>
  </si>
  <si>
    <t>F.DIST (cumulative)</t>
  </si>
  <si>
    <t>F.DIST (non-cumulative)</t>
  </si>
  <si>
    <t>F.DIST.RT</t>
  </si>
  <si>
    <t>F.INV</t>
  </si>
  <si>
    <t>F.INV.RT</t>
  </si>
  <si>
    <t>F.TEST</t>
  </si>
  <si>
    <t>FLOOR.PRECISE</t>
  </si>
  <si>
    <t>GAMMA.DIST</t>
  </si>
  <si>
    <t>GAMMA.INV</t>
  </si>
  <si>
    <t>GAMMALN.PRECISE</t>
  </si>
  <si>
    <t>HYPGEOM.DIST (cumulative)</t>
  </si>
  <si>
    <t>HYPGEOM.DIST (non-cumulative)</t>
  </si>
  <si>
    <t>LOGNORM.DIST (cumulative)</t>
  </si>
  <si>
    <t>LOGNORM.DIST (non-cumulative)</t>
  </si>
  <si>
    <t>LOGNORM.INV</t>
  </si>
  <si>
    <t>MODE.MULT</t>
  </si>
  <si>
    <t>MODE.SNGL</t>
  </si>
  <si>
    <t>NEGBINOM.DIST (cumulative)</t>
  </si>
  <si>
    <t>NEGBINOM.DIST (non-cumulative)</t>
  </si>
  <si>
    <t>NETWORKDAYS.INTL</t>
  </si>
  <si>
    <t>NORM.DIST (cumulative)</t>
  </si>
  <si>
    <t>NORM.DIST (non-cumulative)</t>
  </si>
  <si>
    <t>NORM.INV</t>
  </si>
  <si>
    <t>NORM.S.DIST (cumulative)</t>
  </si>
  <si>
    <t>NORM.S.DIST (non-cumulative)</t>
  </si>
  <si>
    <t>NORM.S.INV</t>
  </si>
  <si>
    <t>PERCENTILE.EXC</t>
  </si>
  <si>
    <t>PERCENTILE.INC</t>
  </si>
  <si>
    <t>PERCENTRANK.EXC</t>
  </si>
  <si>
    <t>PERCENTRANK.INC</t>
  </si>
  <si>
    <t>POISSON.DIST (cumulative)</t>
  </si>
  <si>
    <t>POISSON.DIST (non-cumulative)</t>
  </si>
  <si>
    <t>QUARTILE.EXC</t>
  </si>
  <si>
    <t>QUARTILE.INC</t>
  </si>
  <si>
    <t>RANK.AVG</t>
  </si>
  <si>
    <t>RANK.EQ</t>
  </si>
  <si>
    <t>STDEV.P</t>
  </si>
  <si>
    <t>STDEV.S</t>
  </si>
  <si>
    <t>T.DIST</t>
  </si>
  <si>
    <t>T.DIST.2T</t>
  </si>
  <si>
    <t>T.DIST.RT</t>
  </si>
  <si>
    <t>T.INV</t>
  </si>
  <si>
    <t>T.INV.2T</t>
  </si>
  <si>
    <t>T.TEST</t>
  </si>
  <si>
    <t>VAR.P</t>
  </si>
  <si>
    <t>VAR.S</t>
  </si>
  <si>
    <t>WEIBULL.DIST (cumulative)</t>
  </si>
  <si>
    <t>WEIBULL.DIST (non-cumulative)</t>
  </si>
  <si>
    <t>WORKDAY.INTL</t>
  </si>
  <si>
    <t>Z.TEST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</si>
</sst>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d/m/yyyy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2" fillId="0" borderId="0" xfId="0" applyFont="1"/>
    <xf numFmtId="0" fontId="0" fillId="0" borderId="0" xfId="0" applyBorder="1"/>
    <xf numFmtId="165" fontId="0" fillId="0" borderId="0" xfId="0" applyNumberFormat="1" applyBorder="1"/>
    <xf numFmtId="164" fontId="4" fillId="0" borderId="0" xfId="0" applyNumberFormat="1" applyFont="1"/>
    <xf numFmtId="0" fontId="3" fillId="0" borderId="0" xfId="0" applyFont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tabSelected="1" zoomScaleNormal="100" workbookViewId="0">
      <selection activeCell="I11" sqref="I11"/>
    </sheetView>
  </sheetViews>
  <sheetFormatPr defaultRowHeight="15" x14ac:dyDescent="0.25"/>
  <cols>
    <col min="1" max="1" width="19.28515625" style="1"/>
    <col min="2" max="2" width="18.28515625"/>
    <col min="3" max="3" width="17.85546875"/>
    <col min="4" max="4" width="8.7109375"/>
    <col min="5" max="5" width="9.7109375"/>
    <col min="6" max="7" width="8.7109375"/>
    <col min="8" max="8" width="13.140625"/>
    <col min="9" max="1025" width="8.7109375"/>
  </cols>
  <sheetData>
    <row r="1" spans="1:8" x14ac:dyDescent="0.25">
      <c r="A1" s="2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13" t="s">
        <v>5</v>
      </c>
      <c r="G1" s="13"/>
      <c r="H1" s="13"/>
    </row>
    <row r="2" spans="1:8" x14ac:dyDescent="0.25">
      <c r="A2" s="5" t="s">
        <v>6</v>
      </c>
      <c r="B2" s="6">
        <f>_xlfn.AGGREGATE(F4,1,G2:G10,G6)</f>
        <v>10</v>
      </c>
      <c r="C2" s="6">
        <v>10</v>
      </c>
      <c r="D2" s="7" t="b">
        <f t="shared" ref="D2:D65" si="0">ROUND(B2,12)=ROUND(C2,12)</f>
        <v>1</v>
      </c>
      <c r="E2" s="7" t="b">
        <f>AND(D2:D73)</f>
        <v>1</v>
      </c>
      <c r="F2" s="8">
        <v>2</v>
      </c>
      <c r="G2" s="8">
        <v>44</v>
      </c>
      <c r="H2" s="9"/>
    </row>
    <row r="3" spans="1:8" x14ac:dyDescent="0.25">
      <c r="A3" s="5" t="s">
        <v>7</v>
      </c>
      <c r="B3" s="6">
        <f>_xlfn.BETA.DIST(F2,F5,F5,1,G5,G7)</f>
        <v>0.42284813280246891</v>
      </c>
      <c r="C3" s="6">
        <v>0.42284813280246902</v>
      </c>
      <c r="D3" s="7" t="b">
        <f t="shared" si="0"/>
        <v>1</v>
      </c>
      <c r="E3" s="8"/>
      <c r="F3" s="8">
        <v>1.5</v>
      </c>
      <c r="G3" s="8">
        <f>20/15</f>
        <v>1.3333333333333333</v>
      </c>
      <c r="H3" s="10">
        <v>39448</v>
      </c>
    </row>
    <row r="4" spans="1:8" x14ac:dyDescent="0.25">
      <c r="A4" s="5" t="s">
        <v>8</v>
      </c>
      <c r="B4" s="8">
        <f>_xlfn.BETA.DIST(F2,F5,F5,0,G5,G7)</f>
        <v>6.6888842192061565E-2</v>
      </c>
      <c r="C4" s="8">
        <v>6.6888842192061607E-2</v>
      </c>
      <c r="D4" s="7" t="b">
        <f t="shared" si="0"/>
        <v>1</v>
      </c>
      <c r="E4" s="8"/>
      <c r="F4" s="8">
        <v>2</v>
      </c>
      <c r="G4" s="8">
        <v>5</v>
      </c>
      <c r="H4" s="10">
        <v>39508</v>
      </c>
    </row>
    <row r="5" spans="1:8" x14ac:dyDescent="0.25">
      <c r="A5" s="5" t="s">
        <v>9</v>
      </c>
      <c r="B5" s="6">
        <f>_xlfn.BETA.INV(F5,F5,F6,G5,G7)</f>
        <v>1.0000009059233843</v>
      </c>
      <c r="C5" s="6">
        <v>1.0000009059233801</v>
      </c>
      <c r="D5" s="7" t="b">
        <f t="shared" si="0"/>
        <v>1</v>
      </c>
      <c r="E5" s="8"/>
      <c r="F5" s="8">
        <f>2/15</f>
        <v>0.13333333333333333</v>
      </c>
      <c r="G5" s="8">
        <v>1</v>
      </c>
      <c r="H5" s="10">
        <v>39751</v>
      </c>
    </row>
    <row r="6" spans="1:8" x14ac:dyDescent="0.25">
      <c r="A6" s="5" t="s">
        <v>10</v>
      </c>
      <c r="B6" s="6">
        <f>_xlfn.BINOM.DIST(F6,G2,F5,1)</f>
        <v>1.4317596684776885E-2</v>
      </c>
      <c r="C6" s="6">
        <v>1.43175966847769E-2</v>
      </c>
      <c r="D6" s="7" t="b">
        <f t="shared" si="0"/>
        <v>1</v>
      </c>
      <c r="E6" s="8"/>
      <c r="F6" s="8">
        <f>20/15</f>
        <v>1.3333333333333333</v>
      </c>
      <c r="G6" s="8">
        <v>2</v>
      </c>
      <c r="H6" s="10"/>
    </row>
    <row r="7" spans="1:8" x14ac:dyDescent="0.25">
      <c r="A7" s="5" t="s">
        <v>11</v>
      </c>
      <c r="B7" s="6">
        <f>_xlfn.BINOM.DIST(F6,G2,F5,0)</f>
        <v>1.2474737705548173E-2</v>
      </c>
      <c r="C7" s="6">
        <v>1.2474737705548199E-2</v>
      </c>
      <c r="D7" s="7" t="b">
        <f t="shared" si="0"/>
        <v>1</v>
      </c>
      <c r="E7" s="8"/>
      <c r="F7" s="8">
        <v>2</v>
      </c>
      <c r="G7" s="8">
        <v>6</v>
      </c>
      <c r="H7" s="10"/>
    </row>
    <row r="8" spans="1:8" x14ac:dyDescent="0.25">
      <c r="A8" s="5" t="s">
        <v>12</v>
      </c>
      <c r="B8" s="6">
        <f>_xlfn.BINOM.INV(G2,F5,F5)</f>
        <v>3</v>
      </c>
      <c r="C8" s="6">
        <v>3</v>
      </c>
      <c r="D8" s="7" t="b">
        <f t="shared" si="0"/>
        <v>1</v>
      </c>
      <c r="E8" s="8"/>
      <c r="F8" s="8">
        <v>2</v>
      </c>
      <c r="G8" s="8">
        <v>6.6</v>
      </c>
    </row>
    <row r="9" spans="1:8" x14ac:dyDescent="0.25">
      <c r="A9" s="5" t="s">
        <v>13</v>
      </c>
      <c r="B9" s="6">
        <f>_xlfn.CEILING.PRECISE(F5,G6)</f>
        <v>2</v>
      </c>
      <c r="C9" s="6">
        <v>2</v>
      </c>
      <c r="D9" s="7" t="b">
        <f t="shared" si="0"/>
        <v>1</v>
      </c>
      <c r="E9" s="8"/>
      <c r="F9" s="8">
        <v>4</v>
      </c>
      <c r="G9" s="8">
        <v>8</v>
      </c>
    </row>
    <row r="10" spans="1:8" x14ac:dyDescent="0.25">
      <c r="A10" s="5" t="s">
        <v>14</v>
      </c>
      <c r="B10" s="6">
        <f>ISO.CEILING(F5,G6)</f>
        <v>2</v>
      </c>
      <c r="C10" s="6">
        <v>2</v>
      </c>
      <c r="D10" s="7" t="b">
        <f t="shared" si="0"/>
        <v>1</v>
      </c>
      <c r="E10" s="8"/>
      <c r="F10" s="8">
        <v>2</v>
      </c>
      <c r="G10" s="8">
        <v>1</v>
      </c>
    </row>
    <row r="11" spans="1:8" x14ac:dyDescent="0.25">
      <c r="A11" s="5" t="s">
        <v>15</v>
      </c>
      <c r="B11" s="6">
        <f>_xlfn.CHISQ.DIST(G6,G4,1)</f>
        <v>0.15085496391539036</v>
      </c>
      <c r="C11" s="6">
        <v>0.15085496391538999</v>
      </c>
      <c r="D11" s="7" t="b">
        <f t="shared" si="0"/>
        <v>1</v>
      </c>
      <c r="E11" s="8"/>
      <c r="F11" s="8"/>
      <c r="G11" s="8"/>
    </row>
    <row r="12" spans="1:8" x14ac:dyDescent="0.25">
      <c r="A12" s="5" t="s">
        <v>16</v>
      </c>
      <c r="B12" s="6">
        <f>_xlfn.CHISQ.DIST.RT(F4,G4)</f>
        <v>0.84914503608460967</v>
      </c>
      <c r="C12" s="6">
        <v>0.84914503608461001</v>
      </c>
      <c r="D12" s="7" t="b">
        <f t="shared" si="0"/>
        <v>1</v>
      </c>
      <c r="E12" s="8"/>
      <c r="F12" s="8"/>
      <c r="G12" s="8"/>
    </row>
    <row r="13" spans="1:8" x14ac:dyDescent="0.25">
      <c r="A13" s="5" t="s">
        <v>17</v>
      </c>
      <c r="B13" s="6">
        <f>_xlfn.CHISQ.INV(F5,G4)</f>
        <v>1.8711836505995614</v>
      </c>
      <c r="C13" s="6">
        <v>1.87118365059956</v>
      </c>
      <c r="D13" s="7" t="b">
        <f t="shared" si="0"/>
        <v>1</v>
      </c>
      <c r="E13" s="8"/>
      <c r="F13" s="8"/>
      <c r="G13" s="8"/>
    </row>
    <row r="14" spans="1:8" x14ac:dyDescent="0.25">
      <c r="A14" s="5" t="s">
        <v>18</v>
      </c>
      <c r="B14" s="11">
        <f>_xlfn.CHISQ.INV.RT(F5,G4)</f>
        <v>8.4454801128564974</v>
      </c>
      <c r="C14" s="11">
        <v>8.4454801128564991</v>
      </c>
      <c r="D14" s="7" t="b">
        <f t="shared" si="0"/>
        <v>1</v>
      </c>
      <c r="E14" s="8"/>
      <c r="F14" s="8"/>
      <c r="G14" s="8"/>
    </row>
    <row r="15" spans="1:8" x14ac:dyDescent="0.25">
      <c r="A15" s="5" t="s">
        <v>19</v>
      </c>
      <c r="B15" s="6">
        <f>_xlfn.CHISQ.TEST(F2:F10,G2:G10)</f>
        <v>1.8744045912597986E-8</v>
      </c>
      <c r="C15" s="6">
        <v>1.8744045912597999E-8</v>
      </c>
      <c r="D15" s="7" t="b">
        <f t="shared" si="0"/>
        <v>1</v>
      </c>
      <c r="E15" s="8"/>
      <c r="F15" s="8"/>
      <c r="G15" s="8"/>
    </row>
    <row r="16" spans="1:8" x14ac:dyDescent="0.25">
      <c r="A16" s="5" t="s">
        <v>20</v>
      </c>
      <c r="B16" s="6">
        <f>_xlfn.CONFIDENCE.NORM(F5,G8,G2)</f>
        <v>1.4935616583311109</v>
      </c>
      <c r="C16" s="6">
        <v>1.49356165833111</v>
      </c>
      <c r="D16" s="7" t="b">
        <f t="shared" si="0"/>
        <v>1</v>
      </c>
      <c r="E16" s="8"/>
      <c r="F16" s="8"/>
      <c r="G16" s="8"/>
    </row>
    <row r="17" spans="1:7" x14ac:dyDescent="0.25">
      <c r="A17" s="5" t="s">
        <v>21</v>
      </c>
      <c r="B17" s="6">
        <f>_xlfn.CONFIDENCE.T(F5,G8,G2)</f>
        <v>1.5223611251194489</v>
      </c>
      <c r="C17" s="6">
        <v>1.52236112511945</v>
      </c>
      <c r="D17" s="7" t="b">
        <f t="shared" si="0"/>
        <v>1</v>
      </c>
      <c r="E17" s="8"/>
      <c r="F17" s="8"/>
      <c r="G17" s="8"/>
    </row>
    <row r="18" spans="1:7" x14ac:dyDescent="0.25">
      <c r="A18" s="5" t="s">
        <v>22</v>
      </c>
      <c r="B18" s="6">
        <f>_xlfn.COVARIANCE.P(F2:F10,G2:G10)</f>
        <v>2.3040877914951992</v>
      </c>
      <c r="C18" s="6">
        <v>2.3040877914952</v>
      </c>
      <c r="D18" s="7" t="b">
        <f t="shared" si="0"/>
        <v>1</v>
      </c>
      <c r="E18" s="8"/>
      <c r="F18" s="8"/>
      <c r="G18" s="8"/>
    </row>
    <row r="19" spans="1:7" x14ac:dyDescent="0.25">
      <c r="A19" s="5" t="s">
        <v>23</v>
      </c>
      <c r="B19" s="6">
        <f>_xlfn.COVARIANCE.S(F2:F10,G2:G10)</f>
        <v>2.5920987654320991</v>
      </c>
      <c r="C19" s="6">
        <v>2.5920987654320999</v>
      </c>
      <c r="D19" s="7" t="b">
        <f t="shared" si="0"/>
        <v>1</v>
      </c>
      <c r="E19" s="8"/>
      <c r="F19" s="8"/>
      <c r="G19" s="8"/>
    </row>
    <row r="20" spans="1:7" x14ac:dyDescent="0.25">
      <c r="A20" s="5" t="s">
        <v>24</v>
      </c>
      <c r="B20" s="6">
        <f>_xlfn.ERF.PRECISE(F4)</f>
        <v>0.99532226501895271</v>
      </c>
      <c r="C20" s="6">
        <v>0.99532226501895305</v>
      </c>
      <c r="D20" s="7" t="b">
        <f t="shared" si="0"/>
        <v>1</v>
      </c>
      <c r="E20" s="8"/>
      <c r="F20" s="8"/>
      <c r="G20" s="8"/>
    </row>
    <row r="21" spans="1:7" x14ac:dyDescent="0.25">
      <c r="A21" s="5" t="s">
        <v>25</v>
      </c>
      <c r="B21" s="6">
        <f>_xlfn.ERFC.PRECISE(F7)</f>
        <v>4.6777349810472645E-3</v>
      </c>
      <c r="C21" s="6">
        <v>4.6777349810472697E-3</v>
      </c>
      <c r="D21" s="7" t="b">
        <f t="shared" si="0"/>
        <v>1</v>
      </c>
      <c r="E21" s="8"/>
      <c r="F21" s="8"/>
      <c r="G21" s="8"/>
    </row>
    <row r="22" spans="1:7" x14ac:dyDescent="0.25">
      <c r="A22" s="5" t="s">
        <v>26</v>
      </c>
      <c r="B22" s="6">
        <f>_xlfn.EXPON.DIST(F4,F5,1)</f>
        <v>0.23407166163535131</v>
      </c>
      <c r="C22" s="6">
        <v>0.23407166163535101</v>
      </c>
      <c r="D22" s="12" t="b">
        <f t="shared" si="0"/>
        <v>1</v>
      </c>
      <c r="E22" s="8"/>
      <c r="F22" s="8"/>
      <c r="G22" s="8"/>
    </row>
    <row r="23" spans="1:7" x14ac:dyDescent="0.25">
      <c r="A23" s="5" t="s">
        <v>27</v>
      </c>
      <c r="B23" s="6">
        <f>_xlfn.EXPON.DIST(F4,F5,0)</f>
        <v>0.10212377844861982</v>
      </c>
      <c r="C23" s="6">
        <v>0.10212377844861982</v>
      </c>
      <c r="D23" s="12" t="b">
        <f t="shared" si="0"/>
        <v>1</v>
      </c>
      <c r="E23" s="8"/>
      <c r="F23" s="8"/>
      <c r="G23" s="8"/>
    </row>
    <row r="24" spans="1:7" x14ac:dyDescent="0.25">
      <c r="A24" s="5" t="s">
        <v>28</v>
      </c>
      <c r="B24" s="6">
        <f>_xlfn.F.DIST(F4,G8,G9,1)</f>
        <v>0.82079999999999997</v>
      </c>
      <c r="C24" s="6">
        <v>0.82079999999999997</v>
      </c>
      <c r="D24" s="12" t="b">
        <f t="shared" si="0"/>
        <v>1</v>
      </c>
      <c r="E24" s="8"/>
      <c r="F24" s="8"/>
      <c r="G24" s="8"/>
    </row>
    <row r="25" spans="1:7" x14ac:dyDescent="0.25">
      <c r="A25" s="5" t="s">
        <v>29</v>
      </c>
      <c r="B25" s="6">
        <f>_xlfn.F.DIST(F4,G8,G9,0)</f>
        <v>0.1658879999999999</v>
      </c>
      <c r="C25" s="6">
        <v>0.16588800000000001</v>
      </c>
      <c r="D25" s="12" t="b">
        <f t="shared" si="0"/>
        <v>1</v>
      </c>
      <c r="E25" s="8"/>
      <c r="F25" s="8"/>
      <c r="G25" s="8"/>
    </row>
    <row r="26" spans="1:7" x14ac:dyDescent="0.25">
      <c r="A26" s="5" t="s">
        <v>30</v>
      </c>
      <c r="B26" s="6">
        <f>_xlfn.F.DIST.RT(F4,G4,G7)</f>
        <v>0.21167432749937592</v>
      </c>
      <c r="C26" s="6">
        <v>0.21167432749937601</v>
      </c>
      <c r="D26" s="12" t="b">
        <f t="shared" si="0"/>
        <v>1</v>
      </c>
      <c r="E26" s="8"/>
      <c r="F26" s="8"/>
      <c r="G26" s="8"/>
    </row>
    <row r="27" spans="1:7" x14ac:dyDescent="0.25">
      <c r="A27" s="5" t="s">
        <v>31</v>
      </c>
      <c r="B27" s="6">
        <f>_xlfn.F.INV(F5,G4,G7)</f>
        <v>0.34789991981862939</v>
      </c>
      <c r="C27" s="6">
        <v>0.347899919818629</v>
      </c>
      <c r="D27" s="12" t="b">
        <f t="shared" si="0"/>
        <v>1</v>
      </c>
      <c r="E27" s="8"/>
      <c r="F27" s="8"/>
      <c r="G27" s="8"/>
    </row>
    <row r="28" spans="1:7" x14ac:dyDescent="0.25">
      <c r="A28" s="5" t="s">
        <v>32</v>
      </c>
      <c r="B28" s="6">
        <f>_xlfn.F.INV.RT(F5,G4,G7)</f>
        <v>2.652899259689121</v>
      </c>
      <c r="C28" s="6">
        <v>2.6528992596891201</v>
      </c>
      <c r="D28" s="12" t="b">
        <f t="shared" si="0"/>
        <v>1</v>
      </c>
      <c r="E28" s="8"/>
      <c r="F28" s="8"/>
      <c r="G28" s="8"/>
    </row>
    <row r="29" spans="1:7" x14ac:dyDescent="0.25">
      <c r="A29" s="5" t="s">
        <v>33</v>
      </c>
      <c r="B29" s="6">
        <f>_xlfn.F.TEST(F2:F10,G2:G10)</f>
        <v>5.814996997636946E-8</v>
      </c>
      <c r="C29" s="6">
        <v>5.81499699763695E-8</v>
      </c>
      <c r="D29" s="12" t="b">
        <f t="shared" si="0"/>
        <v>1</v>
      </c>
      <c r="E29" s="8"/>
      <c r="F29" s="8"/>
      <c r="G29" s="8"/>
    </row>
    <row r="30" spans="1:7" x14ac:dyDescent="0.25">
      <c r="A30" s="5" t="s">
        <v>34</v>
      </c>
      <c r="B30" s="6">
        <f>_xlfn.FLOOR.PRECISE(F5,F4)</f>
        <v>0</v>
      </c>
      <c r="C30" s="6">
        <v>0</v>
      </c>
      <c r="D30" s="12" t="b">
        <f t="shared" si="0"/>
        <v>1</v>
      </c>
      <c r="E30" s="8"/>
      <c r="F30" s="8"/>
      <c r="G30" s="8"/>
    </row>
    <row r="31" spans="1:7" x14ac:dyDescent="0.25">
      <c r="A31" s="5" t="s">
        <v>35</v>
      </c>
      <c r="B31" s="6">
        <f>_xlfn.GAMMA.DIST(F2,F5,G5,1)</f>
        <v>0.99207556488413062</v>
      </c>
      <c r="C31" s="6">
        <v>0.99207556488413096</v>
      </c>
      <c r="D31" s="12" t="b">
        <f t="shared" si="0"/>
        <v>1</v>
      </c>
      <c r="E31" s="8"/>
      <c r="F31" s="8"/>
      <c r="G31" s="8"/>
    </row>
    <row r="32" spans="1:7" x14ac:dyDescent="0.25">
      <c r="A32" s="5" t="s">
        <v>36</v>
      </c>
      <c r="B32" s="6">
        <f>_xlfn.GAMMA.INV(F5,G5,G6)</f>
        <v>0.28620168728134665</v>
      </c>
      <c r="C32" s="6">
        <v>0.28620168728134698</v>
      </c>
      <c r="D32" s="12" t="b">
        <f t="shared" si="0"/>
        <v>1</v>
      </c>
      <c r="E32" s="8"/>
      <c r="F32" s="8"/>
      <c r="G32" s="8"/>
    </row>
    <row r="33" spans="1:7" x14ac:dyDescent="0.25">
      <c r="A33" s="5" t="s">
        <v>37</v>
      </c>
      <c r="B33" s="6">
        <f>_xlfn.GAMMALN.PRECISE(F4)</f>
        <v>0</v>
      </c>
      <c r="C33" s="6">
        <v>0</v>
      </c>
      <c r="D33" s="12" t="b">
        <f t="shared" si="0"/>
        <v>1</v>
      </c>
      <c r="E33" s="8"/>
      <c r="F33" s="8"/>
      <c r="G33" s="8"/>
    </row>
    <row r="34" spans="1:7" x14ac:dyDescent="0.25">
      <c r="A34" s="5" t="s">
        <v>38</v>
      </c>
      <c r="B34" s="6">
        <f>_xlfn.HYPGEOM.DIST(G6,G7,G9,G2,1)</f>
        <v>0.93682097822767141</v>
      </c>
      <c r="C34" s="6">
        <v>0.93682097822767096</v>
      </c>
      <c r="D34" s="12" t="b">
        <f t="shared" si="0"/>
        <v>1</v>
      </c>
      <c r="E34" s="8"/>
      <c r="F34" s="8"/>
      <c r="G34" s="8"/>
    </row>
    <row r="35" spans="1:7" x14ac:dyDescent="0.25">
      <c r="A35" s="5" t="s">
        <v>39</v>
      </c>
      <c r="B35" s="6">
        <f>_xlfn.HYPGEOM.DIST(G6,G7,G9,G2,0)</f>
        <v>0.23364893756272084</v>
      </c>
      <c r="C35" s="6">
        <v>0.23364893756272101</v>
      </c>
      <c r="D35" s="12" t="b">
        <f t="shared" si="0"/>
        <v>1</v>
      </c>
      <c r="E35" s="8"/>
      <c r="F35" s="8"/>
      <c r="G35" s="8"/>
    </row>
    <row r="36" spans="1:7" x14ac:dyDescent="0.25">
      <c r="A36" s="5" t="s">
        <v>40</v>
      </c>
      <c r="B36" s="6">
        <f>_xlfn.LOGNORM.DIST(G4,F8,G8,1)</f>
        <v>0.47640593326077213</v>
      </c>
      <c r="C36" s="6">
        <v>0.47640593326077202</v>
      </c>
      <c r="D36" s="12" t="b">
        <f t="shared" si="0"/>
        <v>1</v>
      </c>
      <c r="E36" s="8"/>
      <c r="F36" s="8"/>
      <c r="G36" s="8"/>
    </row>
    <row r="37" spans="1:7" x14ac:dyDescent="0.25">
      <c r="A37" s="5" t="s">
        <v>41</v>
      </c>
      <c r="B37" s="6">
        <f>_xlfn.LOGNORM.DIST(G4,F8,G8,0)</f>
        <v>1.2068011575083512E-2</v>
      </c>
      <c r="C37" s="6">
        <v>1.20680115750835E-2</v>
      </c>
      <c r="D37" s="12" t="b">
        <f t="shared" si="0"/>
        <v>1</v>
      </c>
      <c r="E37" s="8"/>
      <c r="F37" s="8"/>
      <c r="G37" s="8"/>
    </row>
    <row r="38" spans="1:7" x14ac:dyDescent="0.25">
      <c r="A38" s="5" t="s">
        <v>42</v>
      </c>
      <c r="B38" s="6">
        <f>_xlfn.LOGNORM.INV(F5,G7,G8)</f>
        <v>0.26418843280870008</v>
      </c>
      <c r="C38" s="6">
        <v>0.26418843280870002</v>
      </c>
      <c r="D38" s="12" t="b">
        <f t="shared" si="0"/>
        <v>1</v>
      </c>
      <c r="E38" s="8"/>
      <c r="F38" s="8"/>
      <c r="G38" s="8"/>
    </row>
    <row r="39" spans="1:7" x14ac:dyDescent="0.25">
      <c r="A39" s="5" t="s">
        <v>43</v>
      </c>
      <c r="B39" s="6">
        <f>_xlfn.MODE.MULT(F2:F10)</f>
        <v>2</v>
      </c>
      <c r="C39" s="6">
        <v>2</v>
      </c>
      <c r="D39" s="12" t="b">
        <f t="shared" si="0"/>
        <v>1</v>
      </c>
      <c r="E39" s="8"/>
      <c r="F39" s="8"/>
      <c r="G39" s="8"/>
    </row>
    <row r="40" spans="1:7" x14ac:dyDescent="0.25">
      <c r="A40" s="5" t="s">
        <v>44</v>
      </c>
      <c r="B40" s="6">
        <f>_xlfn.MODE.SNGL(F2:G10)</f>
        <v>2</v>
      </c>
      <c r="C40" s="6">
        <v>2</v>
      </c>
      <c r="D40" s="12" t="b">
        <f t="shared" si="0"/>
        <v>1</v>
      </c>
      <c r="E40" s="8"/>
      <c r="F40" s="8"/>
      <c r="G40" s="8"/>
    </row>
    <row r="41" spans="1:7" x14ac:dyDescent="0.25">
      <c r="A41" s="5" t="s">
        <v>45</v>
      </c>
      <c r="B41" s="6">
        <f>_xlfn.NEGBINOM.DIST(F4,G4,F5,1)</f>
        <v>6.9952263374485515E-4</v>
      </c>
      <c r="C41" s="6">
        <v>6.9952263374485504E-4</v>
      </c>
      <c r="D41" s="12" t="b">
        <f t="shared" si="0"/>
        <v>1</v>
      </c>
      <c r="E41" s="8"/>
      <c r="F41" s="8"/>
      <c r="G41" s="8"/>
    </row>
    <row r="42" spans="1:7" x14ac:dyDescent="0.25">
      <c r="A42" s="5" t="s">
        <v>46</v>
      </c>
      <c r="B42" s="6">
        <f>_xlfn.NEGBINOM.DIST(F4,G4,F5,0)</f>
        <v>4.7477640603566548E-4</v>
      </c>
      <c r="C42" s="6">
        <v>4.7477640603566602E-4</v>
      </c>
      <c r="D42" s="12" t="b">
        <f t="shared" si="0"/>
        <v>1</v>
      </c>
      <c r="E42" s="8"/>
      <c r="F42" s="8"/>
      <c r="G42" s="8"/>
    </row>
    <row r="43" spans="1:7" x14ac:dyDescent="0.25">
      <c r="A43" s="5" t="s">
        <v>47</v>
      </c>
      <c r="B43" s="6">
        <f>NETWORKDAYS.INTL(H3,H5,1,H4)</f>
        <v>218</v>
      </c>
      <c r="C43" s="6">
        <v>218</v>
      </c>
      <c r="D43" s="12" t="b">
        <f t="shared" si="0"/>
        <v>1</v>
      </c>
      <c r="E43" s="8"/>
      <c r="F43" s="8"/>
      <c r="G43" s="8"/>
    </row>
    <row r="44" spans="1:7" x14ac:dyDescent="0.25">
      <c r="A44" s="5" t="s">
        <v>48</v>
      </c>
      <c r="B44" s="6">
        <f>_xlfn.NORM.DIST(F4,F6,G6,1)</f>
        <v>0.63055865981823644</v>
      </c>
      <c r="C44" s="6">
        <v>0.630558659818237</v>
      </c>
      <c r="D44" s="12" t="b">
        <f t="shared" si="0"/>
        <v>1</v>
      </c>
      <c r="E44" s="8"/>
      <c r="F44" s="8"/>
      <c r="G44" s="8"/>
    </row>
    <row r="45" spans="1:7" x14ac:dyDescent="0.25">
      <c r="A45" s="5" t="s">
        <v>49</v>
      </c>
      <c r="B45" s="6">
        <f>_xlfn.NORM.DIST(F4,F6,G6,0)</f>
        <v>0.18869161384649658</v>
      </c>
      <c r="C45" s="6">
        <v>0.18869161384649699</v>
      </c>
      <c r="D45" s="12" t="b">
        <f t="shared" si="0"/>
        <v>1</v>
      </c>
      <c r="E45" s="8"/>
      <c r="F45" s="8"/>
      <c r="G45" s="8"/>
    </row>
    <row r="46" spans="1:7" x14ac:dyDescent="0.25">
      <c r="A46" s="5" t="s">
        <v>50</v>
      </c>
      <c r="B46" s="6">
        <f>_xlfn.NORM.INV(F5,G3,G6)</f>
        <v>-0.88820989994023836</v>
      </c>
      <c r="C46" s="6">
        <v>-0.88820989994023802</v>
      </c>
      <c r="D46" s="12" t="b">
        <f t="shared" si="0"/>
        <v>1</v>
      </c>
      <c r="E46" s="8"/>
      <c r="F46" s="8"/>
      <c r="G46" s="8"/>
    </row>
    <row r="47" spans="1:7" x14ac:dyDescent="0.25">
      <c r="A47" s="5" t="s">
        <v>51</v>
      </c>
      <c r="B47" s="6">
        <f>_xlfn.NORM.S.DIST(F6,1)</f>
        <v>0.90878878027413212</v>
      </c>
      <c r="C47" s="6">
        <v>0.90878878027413201</v>
      </c>
      <c r="D47" s="12" t="b">
        <f t="shared" si="0"/>
        <v>1</v>
      </c>
      <c r="E47" s="8"/>
      <c r="F47" s="8"/>
      <c r="G47" s="8"/>
    </row>
    <row r="48" spans="1:7" x14ac:dyDescent="0.25">
      <c r="A48" s="5" t="s">
        <v>52</v>
      </c>
      <c r="B48" s="6">
        <f>_xlfn.NORM.S.DIST(F6,0)</f>
        <v>0.16401007467599363</v>
      </c>
      <c r="C48" s="6">
        <v>0.16401007467599399</v>
      </c>
      <c r="D48" s="12" t="b">
        <f t="shared" si="0"/>
        <v>1</v>
      </c>
      <c r="E48" s="8"/>
      <c r="F48" s="8"/>
      <c r="G48" s="8"/>
    </row>
    <row r="49" spans="1:7" x14ac:dyDescent="0.25">
      <c r="A49" s="5" t="s">
        <v>53</v>
      </c>
      <c r="B49" s="6">
        <f>_xlfn.NORM.S.INV(F5)</f>
        <v>-1.1107716166367858</v>
      </c>
      <c r="C49" s="6">
        <v>-1.11077161663679</v>
      </c>
      <c r="D49" s="12" t="b">
        <f t="shared" si="0"/>
        <v>1</v>
      </c>
      <c r="E49" s="8"/>
      <c r="F49" s="8"/>
      <c r="G49" s="8"/>
    </row>
    <row r="50" spans="1:7" x14ac:dyDescent="0.25">
      <c r="A50" s="5" t="s">
        <v>54</v>
      </c>
      <c r="B50" s="6">
        <f>_xlfn.PERCENTILE.EXC(F2:F10,F5)</f>
        <v>0.53333333333333321</v>
      </c>
      <c r="C50" s="6">
        <v>0.53333333333333299</v>
      </c>
      <c r="D50" s="12" t="b">
        <f t="shared" si="0"/>
        <v>1</v>
      </c>
      <c r="E50" s="8"/>
      <c r="F50" s="8"/>
      <c r="G50" s="8"/>
    </row>
    <row r="51" spans="1:7" x14ac:dyDescent="0.25">
      <c r="A51" s="5" t="s">
        <v>55</v>
      </c>
      <c r="B51" s="6">
        <f>_xlfn.PERCENTILE.INC(F2:F10,G5)</f>
        <v>4</v>
      </c>
      <c r="C51" s="6">
        <v>4</v>
      </c>
      <c r="D51" s="12" t="b">
        <f t="shared" si="0"/>
        <v>1</v>
      </c>
      <c r="E51" s="8"/>
      <c r="F51" s="8"/>
      <c r="G51" s="8"/>
    </row>
    <row r="52" spans="1:7" x14ac:dyDescent="0.25">
      <c r="A52" s="5" t="s">
        <v>56</v>
      </c>
      <c r="B52" s="6">
        <f>_xlfn.PERCENTILE.EXC(G2:G10,0.1)</f>
        <v>1</v>
      </c>
      <c r="C52" s="6">
        <v>1</v>
      </c>
      <c r="D52" s="12" t="b">
        <f t="shared" si="0"/>
        <v>1</v>
      </c>
      <c r="E52" s="8"/>
      <c r="F52" s="8"/>
      <c r="G52" s="8"/>
    </row>
    <row r="53" spans="1:7" x14ac:dyDescent="0.25">
      <c r="A53" s="5" t="s">
        <v>57</v>
      </c>
      <c r="B53" s="6">
        <f>_xlfn.PERCENTRANK.INC(F9:G10,G10)</f>
        <v>0</v>
      </c>
      <c r="C53" s="6">
        <v>0</v>
      </c>
      <c r="D53" s="12" t="b">
        <f t="shared" si="0"/>
        <v>1</v>
      </c>
      <c r="E53" s="8"/>
      <c r="F53" s="8"/>
      <c r="G53" s="8"/>
    </row>
    <row r="54" spans="1:7" x14ac:dyDescent="0.25">
      <c r="A54" s="5" t="s">
        <v>58</v>
      </c>
      <c r="B54" s="6">
        <f>_xlfn.POISSON.DIST(F6,G6,1)</f>
        <v>0.40600584970983811</v>
      </c>
      <c r="C54" s="6">
        <v>0.406005849709838</v>
      </c>
      <c r="D54" s="12" t="b">
        <f t="shared" si="0"/>
        <v>1</v>
      </c>
      <c r="E54" s="8"/>
      <c r="F54" s="8"/>
      <c r="G54" s="8"/>
    </row>
    <row r="55" spans="1:7" x14ac:dyDescent="0.25">
      <c r="A55" s="5" t="s">
        <v>59</v>
      </c>
      <c r="B55" s="6">
        <f>_xlfn.POISSON.DIST(F6,G6,0)</f>
        <v>0.27067056647322535</v>
      </c>
      <c r="C55" s="6">
        <v>0.27067056647322502</v>
      </c>
      <c r="D55" s="12" t="b">
        <f t="shared" si="0"/>
        <v>1</v>
      </c>
      <c r="E55" s="8"/>
      <c r="F55" s="8"/>
      <c r="G55" s="8"/>
    </row>
    <row r="56" spans="1:7" x14ac:dyDescent="0.25">
      <c r="A56" s="5" t="s">
        <v>60</v>
      </c>
      <c r="B56" s="6">
        <f>_xlfn.QUARTILE.EXC(F2:F10,1)</f>
        <v>1.4166666666666665</v>
      </c>
      <c r="C56" s="6">
        <v>1.4166666666666701</v>
      </c>
      <c r="D56" s="12" t="b">
        <f t="shared" si="0"/>
        <v>1</v>
      </c>
      <c r="E56" s="8"/>
      <c r="F56" s="8"/>
      <c r="G56" s="8"/>
    </row>
    <row r="57" spans="1:7" x14ac:dyDescent="0.25">
      <c r="A57" s="5" t="s">
        <v>61</v>
      </c>
      <c r="B57" s="6">
        <f>_xlfn.QUARTILE.INC(F2:F10,1)</f>
        <v>1.5</v>
      </c>
      <c r="C57" s="6">
        <v>1.5</v>
      </c>
      <c r="D57" s="12" t="b">
        <f t="shared" si="0"/>
        <v>1</v>
      </c>
      <c r="E57" s="8"/>
      <c r="F57" s="8"/>
      <c r="G57" s="8"/>
    </row>
    <row r="58" spans="1:7" x14ac:dyDescent="0.25">
      <c r="A58" s="5" t="s">
        <v>62</v>
      </c>
      <c r="B58" s="6">
        <f>_xlfn.RANK.AVG(G6,G2:G9,0)</f>
        <v>6</v>
      </c>
      <c r="C58" s="6">
        <v>6</v>
      </c>
      <c r="D58" s="12" t="b">
        <f t="shared" si="0"/>
        <v>1</v>
      </c>
      <c r="E58" s="8"/>
      <c r="F58" s="8"/>
      <c r="G58" s="8"/>
    </row>
    <row r="59" spans="1:7" x14ac:dyDescent="0.25">
      <c r="A59" s="5" t="s">
        <v>63</v>
      </c>
      <c r="B59" s="6">
        <f>_xlfn.RANK.EQ(F7,F4,0)</f>
        <v>1</v>
      </c>
      <c r="C59" s="6">
        <v>1</v>
      </c>
      <c r="D59" s="12" t="b">
        <f t="shared" si="0"/>
        <v>1</v>
      </c>
      <c r="E59" s="8"/>
      <c r="F59" s="8"/>
      <c r="G59" s="8"/>
    </row>
    <row r="60" spans="1:7" x14ac:dyDescent="0.25">
      <c r="A60" s="5" t="s">
        <v>64</v>
      </c>
      <c r="B60" s="6">
        <f>_xlfn.STDEV.P(F2:F10)</f>
        <v>0.94635246626074987</v>
      </c>
      <c r="C60" s="6">
        <v>0.94635246626074998</v>
      </c>
      <c r="D60" s="12" t="b">
        <f t="shared" si="0"/>
        <v>1</v>
      </c>
      <c r="E60" s="8"/>
      <c r="F60" s="8"/>
      <c r="G60" s="8"/>
    </row>
    <row r="61" spans="1:7" x14ac:dyDescent="0.25">
      <c r="A61" s="5" t="s">
        <v>65</v>
      </c>
      <c r="B61" s="6">
        <f>_xlfn.STDEV.S(F2:F10)</f>
        <v>1.0037583694283845</v>
      </c>
      <c r="C61" s="6">
        <v>1.00375836942838</v>
      </c>
      <c r="D61" s="12" t="b">
        <f t="shared" si="0"/>
        <v>1</v>
      </c>
      <c r="E61" s="8"/>
      <c r="F61" s="8"/>
      <c r="G61" s="8"/>
    </row>
    <row r="62" spans="1:7" x14ac:dyDescent="0.25">
      <c r="A62" s="5" t="s">
        <v>66</v>
      </c>
      <c r="B62" s="6">
        <f>_xlfn.T.DIST(F2,G7,1)</f>
        <v>0.95378684423416238</v>
      </c>
      <c r="C62" s="6">
        <v>0.95378684423416304</v>
      </c>
      <c r="D62" s="12" t="b">
        <f t="shared" si="0"/>
        <v>1</v>
      </c>
      <c r="E62" s="8"/>
      <c r="F62" s="8"/>
      <c r="G62" s="8"/>
    </row>
    <row r="63" spans="1:7" x14ac:dyDescent="0.25">
      <c r="A63" s="5" t="s">
        <v>67</v>
      </c>
      <c r="B63" s="6">
        <f>_xlfn.T.DIST.2T(F6,G7)</f>
        <v>0.23080940884182113</v>
      </c>
      <c r="C63" s="6">
        <v>0.230809408841821</v>
      </c>
      <c r="D63" s="12" t="b">
        <f t="shared" si="0"/>
        <v>1</v>
      </c>
      <c r="E63" s="8"/>
      <c r="F63" s="8"/>
      <c r="G63" s="8"/>
    </row>
    <row r="64" spans="1:7" x14ac:dyDescent="0.25">
      <c r="A64" s="5" t="s">
        <v>68</v>
      </c>
      <c r="B64" s="6">
        <f>_xlfn.T.DIST.RT(F6,G7)</f>
        <v>0.11540470442091057</v>
      </c>
      <c r="C64" s="6">
        <v>0.115404704420911</v>
      </c>
      <c r="D64" s="12" t="b">
        <f t="shared" si="0"/>
        <v>1</v>
      </c>
      <c r="E64" s="8"/>
      <c r="F64" s="8"/>
      <c r="G64" s="8"/>
    </row>
    <row r="65" spans="1:7" x14ac:dyDescent="0.25">
      <c r="A65" s="5" t="s">
        <v>69</v>
      </c>
      <c r="B65" s="6">
        <f>_xlfn.T.INV(F5,G4)</f>
        <v>-1.2498497882652577</v>
      </c>
      <c r="C65" s="6">
        <v>-1.2498497882652599</v>
      </c>
      <c r="D65" s="12" t="b">
        <f t="shared" si="0"/>
        <v>1</v>
      </c>
      <c r="E65" s="8"/>
      <c r="F65" s="8"/>
      <c r="G65" s="8"/>
    </row>
    <row r="66" spans="1:7" x14ac:dyDescent="0.25">
      <c r="A66" s="5" t="s">
        <v>70</v>
      </c>
      <c r="B66" s="6">
        <f>_xlfn.T.INV.2T(F6,G7)</f>
        <v>-0.4527093245918935</v>
      </c>
      <c r="C66" s="6">
        <v>-0.452709324591894</v>
      </c>
      <c r="D66" s="12" t="b">
        <f t="shared" ref="D66:D73" si="1">ROUND(B66,12)=ROUND(C66,12)</f>
        <v>1</v>
      </c>
      <c r="E66" s="8"/>
      <c r="F66" s="8"/>
      <c r="G66" s="8"/>
    </row>
    <row r="67" spans="1:7" x14ac:dyDescent="0.25">
      <c r="A67" s="5" t="s">
        <v>71</v>
      </c>
      <c r="B67" s="6">
        <f>_xlfn.T.TEST(F2:F10,G2:G10,1,1)</f>
        <v>9.4914840602573894E-2</v>
      </c>
      <c r="C67" s="6">
        <v>9.4914840602573894E-2</v>
      </c>
      <c r="D67" s="12" t="b">
        <f t="shared" si="1"/>
        <v>1</v>
      </c>
      <c r="E67" s="8"/>
      <c r="F67" s="8"/>
      <c r="G67" s="8"/>
    </row>
    <row r="68" spans="1:7" x14ac:dyDescent="0.25">
      <c r="A68" s="5" t="s">
        <v>72</v>
      </c>
      <c r="B68" s="6">
        <f>_xlfn.VAR.P(F2:F10)</f>
        <v>0.89558299039780376</v>
      </c>
      <c r="C68" s="6">
        <v>0.89558299039780398</v>
      </c>
      <c r="D68" s="12" t="b">
        <f t="shared" si="1"/>
        <v>1</v>
      </c>
      <c r="E68" s="8"/>
      <c r="F68" s="8"/>
      <c r="G68" s="8"/>
    </row>
    <row r="69" spans="1:7" x14ac:dyDescent="0.25">
      <c r="A69" s="5" t="s">
        <v>73</v>
      </c>
      <c r="B69" s="6">
        <f>_xlfn.VAR.S(F7:F9)</f>
        <v>1.3333333333333339</v>
      </c>
      <c r="C69" s="6">
        <v>1.3333333333333299</v>
      </c>
      <c r="D69" s="12" t="b">
        <f t="shared" si="1"/>
        <v>1</v>
      </c>
      <c r="E69" s="8"/>
      <c r="F69" s="8"/>
      <c r="G69" s="8"/>
    </row>
    <row r="70" spans="1:7" x14ac:dyDescent="0.25">
      <c r="A70" s="5" t="s">
        <v>74</v>
      </c>
      <c r="B70" s="6">
        <f>_xlfn.WEIBULL.DIST(F10,F5,G5,1)</f>
        <v>0.66607036427927413</v>
      </c>
      <c r="C70" s="6">
        <v>0.66607036427927402</v>
      </c>
      <c r="D70" s="12" t="b">
        <f t="shared" si="1"/>
        <v>1</v>
      </c>
      <c r="E70" s="8"/>
      <c r="F70" s="8"/>
      <c r="G70" s="8"/>
    </row>
    <row r="71" spans="1:7" x14ac:dyDescent="0.25">
      <c r="A71" s="5" t="s">
        <v>75</v>
      </c>
      <c r="B71" s="6">
        <f>_xlfn.WEIBULL.DIST(F10,F5,G5,0)</f>
        <v>2.4417491061254602E-2</v>
      </c>
      <c r="C71" s="6">
        <v>2.4417491061254602E-2</v>
      </c>
      <c r="D71" s="12" t="b">
        <f t="shared" si="1"/>
        <v>1</v>
      </c>
      <c r="E71" s="8"/>
      <c r="F71" s="8"/>
      <c r="G71" s="8"/>
    </row>
    <row r="72" spans="1:7" x14ac:dyDescent="0.25">
      <c r="A72" s="5" t="s">
        <v>76</v>
      </c>
      <c r="B72" s="6">
        <f>WORKDAY.INTL(H3,H5,1,H4)</f>
        <v>95099</v>
      </c>
      <c r="C72" s="6">
        <v>95099</v>
      </c>
      <c r="D72" s="12" t="b">
        <f t="shared" si="1"/>
        <v>1</v>
      </c>
      <c r="E72" s="8"/>
      <c r="F72" s="8"/>
      <c r="G72" s="8"/>
    </row>
    <row r="73" spans="1:7" x14ac:dyDescent="0.25">
      <c r="A73" s="5" t="s">
        <v>77</v>
      </c>
      <c r="B73" s="6">
        <f>_xlfn.Z.TEST(F2:F10,G6,F5)</f>
        <v>0.99510746339776501</v>
      </c>
      <c r="C73" s="6">
        <v>0.99510746339776501</v>
      </c>
      <c r="D73" s="12" t="b">
        <f t="shared" si="1"/>
        <v>1</v>
      </c>
      <c r="E73" s="8"/>
      <c r="F73" s="8"/>
      <c r="G73" s="8"/>
    </row>
  </sheetData>
  <mergeCells count="1">
    <mergeCell ref="F1:H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Kohei Yoshida</dc:creator>
  <cp:lastModifiedBy>erack</cp:lastModifiedBy>
  <cp:revision>0</cp:revision>
  <dcterms:created xsi:type="dcterms:W3CDTF">2013-11-09T03:57:36Z</dcterms:created>
  <dcterms:modified xsi:type="dcterms:W3CDTF">2014-03-10T15:22:03Z</dcterms:modified>
  <dc:language>nl-NL</dc:language>
</cp:coreProperties>
</file>