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DC\Documents\Autoria\Métodos Numéricos Básicos\2a. Ed\"/>
    </mc:Choice>
  </mc:AlternateContent>
  <xr:revisionPtr revIDLastSave="0" documentId="13_ncr:1_{89527FF3-7E8B-42F9-8ADD-E3CD1698579C}" xr6:coauthVersionLast="45" xr6:coauthVersionMax="45" xr10:uidLastSave="{00000000-0000-0000-0000-000000000000}"/>
  <workbookProtection workbookAlgorithmName="SHA-512" workbookHashValue="uWlmMvVqSGSXVzslVy704b7Wy1dIj02q+gSaVxTV0lKbwMFQiUIPizzDhvyb/7LGCr26MwNFny3TGk+5lu3/KA==" workbookSaltValue="MZDNNwOIlDc54MNjuUnP7w==" workbookSpinCount="100000" lockStructure="1"/>
  <bookViews>
    <workbookView xWindow="-120" yWindow="-120" windowWidth="20730" windowHeight="11160" tabRatio="777" xr2:uid="{00000000-000D-0000-FFFF-FFFF00000000}"/>
  </bookViews>
  <sheets>
    <sheet name="Presentación" sheetId="3" r:id="rId1"/>
    <sheet name="1.1" sheetId="1" r:id="rId2"/>
    <sheet name="2.2" sheetId="2" r:id="rId3"/>
    <sheet name="3.1" sheetId="4" r:id="rId4"/>
    <sheet name="3.2" sheetId="10" r:id="rId5"/>
    <sheet name="3.3" sheetId="5" r:id="rId6"/>
    <sheet name="4.1" sheetId="11" r:id="rId7"/>
    <sheet name="5.1" sheetId="12" r:id="rId8"/>
    <sheet name="5.2" sheetId="14" r:id="rId9"/>
    <sheet name="6.1" sheetId="6" r:id="rId10"/>
    <sheet name="6.2-7.1" sheetId="9" r:id="rId11"/>
    <sheet name="7.2" sheetId="8" r:id="rId12"/>
    <sheet name="8.1" sheetId="13" r:id="rId13"/>
  </sheets>
  <definedNames>
    <definedName name="_xlnm.Print_Area" localSheetId="3">#REF!</definedName>
    <definedName name="_xlnm.Print_Area" localSheetId="5">#REF!</definedName>
    <definedName name="_xlnm.Print_Area" localSheetId="9">#REF!</definedName>
    <definedName name="_xlnm.Print_Area" localSheetId="10">#REF!</definedName>
    <definedName name="_xlnm.Print_Area" localSheetId="11">#REF!</definedName>
    <definedName name="_xlnm.Print_Area" localSheetId="0">#REF!</definedName>
    <definedName name="_xlnm.Sheet_Title" localSheetId="3">"E3.1&amp;E6.1"</definedName>
    <definedName name="_xlnm.Sheet_Title" localSheetId="5">"E3.3"</definedName>
    <definedName name="_xlnm.Sheet_Title" localSheetId="9">"E5.1"</definedName>
    <definedName name="_xlnm.Sheet_Title" localSheetId="10">"E3.1&amp;E6.1"</definedName>
    <definedName name="_xlnm.Sheet_Title" localSheetId="11">"E7.2"</definedName>
    <definedName name="_xlnm.Sheet_Title" localSheetId="0">"Presentación"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3" i="13" l="1"/>
  <c r="A9" i="13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O9" i="13" s="1"/>
  <c r="C8" i="13"/>
  <c r="D8" i="13"/>
  <c r="E8" i="13"/>
  <c r="F8" i="13"/>
  <c r="B8" i="13"/>
  <c r="A9" i="14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G5" i="14" s="1"/>
  <c r="C8" i="14"/>
  <c r="B8" i="14"/>
  <c r="C8" i="12"/>
  <c r="D8" i="12" s="1"/>
  <c r="B8" i="12"/>
  <c r="E8" i="12" s="1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G5" i="12" s="1"/>
  <c r="G8" i="13" l="1"/>
  <c r="H8" i="13" s="1"/>
  <c r="B9" i="13"/>
  <c r="D8" i="14"/>
  <c r="E8" i="14" s="1"/>
  <c r="C9" i="14" s="1"/>
  <c r="B9" i="12"/>
  <c r="C9" i="12"/>
  <c r="E9" i="12" s="1"/>
  <c r="C9" i="13" l="1"/>
  <c r="G9" i="13" s="1"/>
  <c r="I8" i="13"/>
  <c r="B9" i="14"/>
  <c r="F8" i="14"/>
  <c r="C10" i="12"/>
  <c r="D9" i="12"/>
  <c r="B10" i="12" s="1"/>
  <c r="F8" i="12"/>
  <c r="U3" i="9"/>
  <c r="W3" i="9" s="1"/>
  <c r="V3" i="9"/>
  <c r="M8" i="9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M66" i="9" s="1"/>
  <c r="M67" i="9" s="1"/>
  <c r="M68" i="9" s="1"/>
  <c r="M69" i="9" s="1"/>
  <c r="M70" i="9" s="1"/>
  <c r="M71" i="9" s="1"/>
  <c r="M72" i="9" s="1"/>
  <c r="M73" i="9" s="1"/>
  <c r="M74" i="9" s="1"/>
  <c r="M75" i="9" s="1"/>
  <c r="M76" i="9" s="1"/>
  <c r="M77" i="9" s="1"/>
  <c r="M78" i="9" s="1"/>
  <c r="M79" i="9" s="1"/>
  <c r="M80" i="9" s="1"/>
  <c r="M81" i="9" s="1"/>
  <c r="M82" i="9" s="1"/>
  <c r="M83" i="9" s="1"/>
  <c r="M84" i="9" s="1"/>
  <c r="M85" i="9" s="1"/>
  <c r="M86" i="9" s="1"/>
  <c r="M87" i="9" s="1"/>
  <c r="M88" i="9" s="1"/>
  <c r="M89" i="9" s="1"/>
  <c r="M90" i="9" s="1"/>
  <c r="M91" i="9" s="1"/>
  <c r="M92" i="9" s="1"/>
  <c r="M93" i="9" s="1"/>
  <c r="M94" i="9" s="1"/>
  <c r="M95" i="9" s="1"/>
  <c r="M96" i="9" s="1"/>
  <c r="M97" i="9" s="1"/>
  <c r="M98" i="9" s="1"/>
  <c r="M99" i="9" s="1"/>
  <c r="M100" i="9" s="1"/>
  <c r="M101" i="9" s="1"/>
  <c r="M102" i="9" s="1"/>
  <c r="M103" i="9" s="1"/>
  <c r="M104" i="9" s="1"/>
  <c r="M105" i="9" s="1"/>
  <c r="M106" i="9" s="1"/>
  <c r="M107" i="9" s="1"/>
  <c r="M108" i="9" s="1"/>
  <c r="M109" i="9" s="1"/>
  <c r="M110" i="9" s="1"/>
  <c r="M111" i="9" s="1"/>
  <c r="M112" i="9" s="1"/>
  <c r="M113" i="9" s="1"/>
  <c r="M114" i="9" s="1"/>
  <c r="M115" i="9" s="1"/>
  <c r="M116" i="9" s="1"/>
  <c r="M117" i="9" s="1"/>
  <c r="M118" i="9" s="1"/>
  <c r="M119" i="9" s="1"/>
  <c r="M120" i="9" s="1"/>
  <c r="M121" i="9" s="1"/>
  <c r="M122" i="9" s="1"/>
  <c r="M123" i="9" s="1"/>
  <c r="M124" i="9" s="1"/>
  <c r="M125" i="9" s="1"/>
  <c r="M126" i="9" s="1"/>
  <c r="M127" i="9" s="1"/>
  <c r="M128" i="9" s="1"/>
  <c r="M129" i="9" s="1"/>
  <c r="M130" i="9" s="1"/>
  <c r="M131" i="9" s="1"/>
  <c r="M132" i="9" s="1"/>
  <c r="M133" i="9" s="1"/>
  <c r="M134" i="9" s="1"/>
  <c r="M135" i="9" s="1"/>
  <c r="M136" i="9" s="1"/>
  <c r="M137" i="9" s="1"/>
  <c r="M138" i="9" s="1"/>
  <c r="M139" i="9" s="1"/>
  <c r="M140" i="9" s="1"/>
  <c r="M141" i="9" s="1"/>
  <c r="M142" i="9" s="1"/>
  <c r="M143" i="9" s="1"/>
  <c r="M144" i="9" s="1"/>
  <c r="M145" i="9" s="1"/>
  <c r="M146" i="9" s="1"/>
  <c r="M147" i="9" s="1"/>
  <c r="M148" i="9" s="1"/>
  <c r="M149" i="9" s="1"/>
  <c r="M150" i="9" s="1"/>
  <c r="M151" i="9" s="1"/>
  <c r="M152" i="9" s="1"/>
  <c r="M153" i="9" s="1"/>
  <c r="M154" i="9" s="1"/>
  <c r="M155" i="9" s="1"/>
  <c r="M156" i="9" s="1"/>
  <c r="M157" i="9" s="1"/>
  <c r="M158" i="9" s="1"/>
  <c r="M159" i="9" s="1"/>
  <c r="M160" i="9" s="1"/>
  <c r="M161" i="9" s="1"/>
  <c r="M162" i="9" s="1"/>
  <c r="M163" i="9" s="1"/>
  <c r="M164" i="9" s="1"/>
  <c r="M165" i="9" s="1"/>
  <c r="M166" i="9" s="1"/>
  <c r="M167" i="9" s="1"/>
  <c r="M168" i="9" s="1"/>
  <c r="M169" i="9" s="1"/>
  <c r="M170" i="9" s="1"/>
  <c r="M171" i="9" s="1"/>
  <c r="M172" i="9" s="1"/>
  <c r="M173" i="9" s="1"/>
  <c r="M174" i="9" s="1"/>
  <c r="M175" i="9" s="1"/>
  <c r="M176" i="9" s="1"/>
  <c r="M177" i="9" s="1"/>
  <c r="M178" i="9" s="1"/>
  <c r="M179" i="9" s="1"/>
  <c r="M180" i="9" s="1"/>
  <c r="M181" i="9" s="1"/>
  <c r="M182" i="9" s="1"/>
  <c r="M183" i="9" s="1"/>
  <c r="M184" i="9" s="1"/>
  <c r="M185" i="9" s="1"/>
  <c r="M186" i="9" s="1"/>
  <c r="M187" i="9" s="1"/>
  <c r="M188" i="9" s="1"/>
  <c r="M189" i="9" s="1"/>
  <c r="M190" i="9" s="1"/>
  <c r="M191" i="9" s="1"/>
  <c r="M192" i="9" s="1"/>
  <c r="M193" i="9" s="1"/>
  <c r="M194" i="9" s="1"/>
  <c r="M195" i="9" s="1"/>
  <c r="M196" i="9" s="1"/>
  <c r="M197" i="9" s="1"/>
  <c r="M198" i="9" s="1"/>
  <c r="M199" i="9" s="1"/>
  <c r="M200" i="9" s="1"/>
  <c r="M201" i="9" s="1"/>
  <c r="M202" i="9" s="1"/>
  <c r="M203" i="9" s="1"/>
  <c r="M204" i="9" s="1"/>
  <c r="M205" i="9" s="1"/>
  <c r="M206" i="9" s="1"/>
  <c r="M207" i="9" s="1"/>
  <c r="M208" i="9" s="1"/>
  <c r="M209" i="9" s="1"/>
  <c r="M210" i="9" s="1"/>
  <c r="M211" i="9" s="1"/>
  <c r="M212" i="9" s="1"/>
  <c r="M213" i="9" s="1"/>
  <c r="M214" i="9" s="1"/>
  <c r="M215" i="9" s="1"/>
  <c r="M216" i="9" s="1"/>
  <c r="M217" i="9" s="1"/>
  <c r="M218" i="9" s="1"/>
  <c r="M219" i="9" s="1"/>
  <c r="M220" i="9" s="1"/>
  <c r="M221" i="9" s="1"/>
  <c r="M222" i="9" s="1"/>
  <c r="M223" i="9" s="1"/>
  <c r="M224" i="9" s="1"/>
  <c r="M225" i="9" s="1"/>
  <c r="M226" i="9" s="1"/>
  <c r="M227" i="9" s="1"/>
  <c r="M228" i="9" s="1"/>
  <c r="M229" i="9" s="1"/>
  <c r="M230" i="9" s="1"/>
  <c r="M231" i="9" s="1"/>
  <c r="M232" i="9" s="1"/>
  <c r="M233" i="9" s="1"/>
  <c r="M234" i="9" s="1"/>
  <c r="M235" i="9" s="1"/>
  <c r="M236" i="9" s="1"/>
  <c r="M237" i="9" s="1"/>
  <c r="M238" i="9" s="1"/>
  <c r="M239" i="9" s="1"/>
  <c r="M240" i="9" s="1"/>
  <c r="M241" i="9" s="1"/>
  <c r="M242" i="9" s="1"/>
  <c r="M243" i="9" s="1"/>
  <c r="M244" i="9" s="1"/>
  <c r="M245" i="9" s="1"/>
  <c r="M246" i="9" s="1"/>
  <c r="M247" i="9" s="1"/>
  <c r="M248" i="9" s="1"/>
  <c r="M249" i="9" s="1"/>
  <c r="M250" i="9" s="1"/>
  <c r="M251" i="9" s="1"/>
  <c r="M252" i="9" s="1"/>
  <c r="M253" i="9" s="1"/>
  <c r="M254" i="9" s="1"/>
  <c r="M255" i="9" s="1"/>
  <c r="M256" i="9" s="1"/>
  <c r="M257" i="9" s="1"/>
  <c r="M258" i="9" s="1"/>
  <c r="M259" i="9" s="1"/>
  <c r="M260" i="9" s="1"/>
  <c r="M261" i="9" s="1"/>
  <c r="M262" i="9" s="1"/>
  <c r="M263" i="9" s="1"/>
  <c r="M264" i="9" s="1"/>
  <c r="M265" i="9" s="1"/>
  <c r="M266" i="9" s="1"/>
  <c r="M267" i="9" s="1"/>
  <c r="M268" i="9" s="1"/>
  <c r="M269" i="9" s="1"/>
  <c r="M270" i="9" s="1"/>
  <c r="M271" i="9" s="1"/>
  <c r="M272" i="9" s="1"/>
  <c r="M273" i="9" s="1"/>
  <c r="M274" i="9" s="1"/>
  <c r="M275" i="9" s="1"/>
  <c r="M276" i="9" s="1"/>
  <c r="M277" i="9" s="1"/>
  <c r="M278" i="9" s="1"/>
  <c r="M279" i="9" s="1"/>
  <c r="M280" i="9" s="1"/>
  <c r="M281" i="9" s="1"/>
  <c r="M282" i="9" s="1"/>
  <c r="M283" i="9" s="1"/>
  <c r="M284" i="9" s="1"/>
  <c r="M285" i="9" s="1"/>
  <c r="M286" i="9" s="1"/>
  <c r="M287" i="9" s="1"/>
  <c r="M288" i="9" s="1"/>
  <c r="M289" i="9" s="1"/>
  <c r="M290" i="9" s="1"/>
  <c r="M291" i="9" s="1"/>
  <c r="M292" i="9" s="1"/>
  <c r="M293" i="9" s="1"/>
  <c r="M294" i="9" s="1"/>
  <c r="M295" i="9" s="1"/>
  <c r="M296" i="9" s="1"/>
  <c r="M297" i="9" s="1"/>
  <c r="M298" i="9" s="1"/>
  <c r="M299" i="9" s="1"/>
  <c r="M300" i="9" s="1"/>
  <c r="M301" i="9" s="1"/>
  <c r="M302" i="9" s="1"/>
  <c r="M303" i="9" s="1"/>
  <c r="M304" i="9" s="1"/>
  <c r="M305" i="9" s="1"/>
  <c r="M306" i="9" s="1"/>
  <c r="M307" i="9" s="1"/>
  <c r="M308" i="9" s="1"/>
  <c r="M309" i="9" s="1"/>
  <c r="M310" i="9" s="1"/>
  <c r="M311" i="9" s="1"/>
  <c r="M312" i="9" s="1"/>
  <c r="M313" i="9" s="1"/>
  <c r="M314" i="9" s="1"/>
  <c r="M315" i="9" s="1"/>
  <c r="M316" i="9" s="1"/>
  <c r="M317" i="9" s="1"/>
  <c r="M318" i="9" s="1"/>
  <c r="M319" i="9" s="1"/>
  <c r="M320" i="9" s="1"/>
  <c r="M321" i="9" s="1"/>
  <c r="M322" i="9" s="1"/>
  <c r="M323" i="9" s="1"/>
  <c r="M324" i="9" s="1"/>
  <c r="M325" i="9" s="1"/>
  <c r="M326" i="9" s="1"/>
  <c r="M327" i="9" s="1"/>
  <c r="M328" i="9" s="1"/>
  <c r="M329" i="9" s="1"/>
  <c r="M330" i="9" s="1"/>
  <c r="M331" i="9" s="1"/>
  <c r="M332" i="9" s="1"/>
  <c r="M333" i="9" s="1"/>
  <c r="M334" i="9" s="1"/>
  <c r="M335" i="9" s="1"/>
  <c r="M336" i="9" s="1"/>
  <c r="M337" i="9" s="1"/>
  <c r="M338" i="9" s="1"/>
  <c r="M339" i="9" s="1"/>
  <c r="M340" i="9" s="1"/>
  <c r="M341" i="9" s="1"/>
  <c r="M342" i="9" s="1"/>
  <c r="M343" i="9" s="1"/>
  <c r="M344" i="9" s="1"/>
  <c r="M345" i="9" s="1"/>
  <c r="M346" i="9" s="1"/>
  <c r="M347" i="9" s="1"/>
  <c r="M348" i="9" s="1"/>
  <c r="M349" i="9" s="1"/>
  <c r="M350" i="9" s="1"/>
  <c r="M351" i="9" s="1"/>
  <c r="M352" i="9" s="1"/>
  <c r="M353" i="9" s="1"/>
  <c r="M354" i="9" s="1"/>
  <c r="M355" i="9" s="1"/>
  <c r="M356" i="9" s="1"/>
  <c r="M357" i="9" s="1"/>
  <c r="M358" i="9" s="1"/>
  <c r="M359" i="9" s="1"/>
  <c r="M360" i="9" s="1"/>
  <c r="M361" i="9" s="1"/>
  <c r="M362" i="9" s="1"/>
  <c r="M363" i="9" s="1"/>
  <c r="M364" i="9" s="1"/>
  <c r="M365" i="9" s="1"/>
  <c r="M366" i="9" s="1"/>
  <c r="M367" i="9" s="1"/>
  <c r="M368" i="9" s="1"/>
  <c r="M369" i="9" s="1"/>
  <c r="M370" i="9" s="1"/>
  <c r="M371" i="9" s="1"/>
  <c r="M372" i="9" s="1"/>
  <c r="M373" i="9" s="1"/>
  <c r="M374" i="9" s="1"/>
  <c r="M375" i="9" s="1"/>
  <c r="M376" i="9" s="1"/>
  <c r="M377" i="9" s="1"/>
  <c r="M378" i="9" s="1"/>
  <c r="Z3" i="9" s="1"/>
  <c r="K15" i="11"/>
  <c r="J15" i="11"/>
  <c r="I15" i="11"/>
  <c r="E9" i="11"/>
  <c r="A16" i="1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J8" i="11" s="1"/>
  <c r="D15" i="11"/>
  <c r="C15" i="11"/>
  <c r="B15" i="11"/>
  <c r="E4" i="10"/>
  <c r="B5" i="10" s="1"/>
  <c r="D4" i="10"/>
  <c r="C4" i="10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6" i="9"/>
  <c r="C6" i="9" s="1"/>
  <c r="A6" i="9"/>
  <c r="E2" i="8"/>
  <c r="F2" i="8" s="1"/>
  <c r="A8" i="8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C8" i="8"/>
  <c r="D8" i="8" s="1"/>
  <c r="E8" i="8" s="1"/>
  <c r="F8" i="8" s="1"/>
  <c r="B4" i="6"/>
  <c r="A5" i="6"/>
  <c r="B5" i="6" s="1"/>
  <c r="C4" i="6" s="1"/>
  <c r="C4" i="5"/>
  <c r="D4" i="5" s="1"/>
  <c r="A5" i="5"/>
  <c r="A6" i="5" s="1"/>
  <c r="A7" i="5" s="1"/>
  <c r="A8" i="5" s="1"/>
  <c r="A9" i="5" s="1"/>
  <c r="A10" i="5" s="1"/>
  <c r="B13" i="5"/>
  <c r="A14" i="5"/>
  <c r="A15" i="5" s="1"/>
  <c r="A7" i="4"/>
  <c r="B7" i="4"/>
  <c r="C7" i="4" s="1"/>
  <c r="B10" i="4"/>
  <c r="E11" i="4"/>
  <c r="E12" i="4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O7" i="9" l="1"/>
  <c r="N8" i="9" s="1"/>
  <c r="O8" i="9" s="1"/>
  <c r="N9" i="9" s="1"/>
  <c r="O9" i="9" s="1"/>
  <c r="N10" i="9" s="1"/>
  <c r="O10" i="9" s="1"/>
  <c r="N11" i="9" s="1"/>
  <c r="O11" i="9" s="1"/>
  <c r="N12" i="9" s="1"/>
  <c r="O12" i="9" s="1"/>
  <c r="N13" i="9" s="1"/>
  <c r="O13" i="9" s="1"/>
  <c r="N14" i="9" s="1"/>
  <c r="O14" i="9" s="1"/>
  <c r="N15" i="9" s="1"/>
  <c r="O15" i="9" s="1"/>
  <c r="N16" i="9" s="1"/>
  <c r="O16" i="9" s="1"/>
  <c r="N17" i="9" s="1"/>
  <c r="O17" i="9" s="1"/>
  <c r="N18" i="9" s="1"/>
  <c r="O18" i="9" s="1"/>
  <c r="N19" i="9" s="1"/>
  <c r="O19" i="9" s="1"/>
  <c r="N20" i="9" s="1"/>
  <c r="O20" i="9" s="1"/>
  <c r="N21" i="9" s="1"/>
  <c r="O21" i="9" s="1"/>
  <c r="N22" i="9" s="1"/>
  <c r="O22" i="9" s="1"/>
  <c r="N23" i="9" s="1"/>
  <c r="O23" i="9" s="1"/>
  <c r="N24" i="9" s="1"/>
  <c r="O24" i="9" s="1"/>
  <c r="N25" i="9" s="1"/>
  <c r="O25" i="9" s="1"/>
  <c r="N26" i="9" s="1"/>
  <c r="O26" i="9" s="1"/>
  <c r="N27" i="9" s="1"/>
  <c r="O27" i="9" s="1"/>
  <c r="N28" i="9" s="1"/>
  <c r="O28" i="9" s="1"/>
  <c r="N29" i="9" s="1"/>
  <c r="O29" i="9" s="1"/>
  <c r="N30" i="9" s="1"/>
  <c r="O30" i="9" s="1"/>
  <c r="N31" i="9" s="1"/>
  <c r="O31" i="9" s="1"/>
  <c r="N32" i="9" s="1"/>
  <c r="O32" i="9" s="1"/>
  <c r="N33" i="9" s="1"/>
  <c r="O33" i="9" s="1"/>
  <c r="N34" i="9" s="1"/>
  <c r="O34" i="9" s="1"/>
  <c r="N35" i="9" s="1"/>
  <c r="O35" i="9" s="1"/>
  <c r="N36" i="9" s="1"/>
  <c r="O36" i="9" s="1"/>
  <c r="N37" i="9" s="1"/>
  <c r="O37" i="9" s="1"/>
  <c r="N38" i="9" s="1"/>
  <c r="O38" i="9" s="1"/>
  <c r="N39" i="9" s="1"/>
  <c r="O39" i="9" s="1"/>
  <c r="N40" i="9" s="1"/>
  <c r="O40" i="9" s="1"/>
  <c r="N41" i="9" s="1"/>
  <c r="O41" i="9" s="1"/>
  <c r="N42" i="9" s="1"/>
  <c r="O42" i="9" s="1"/>
  <c r="N43" i="9" s="1"/>
  <c r="O43" i="9" s="1"/>
  <c r="N44" i="9" s="1"/>
  <c r="O44" i="9" s="1"/>
  <c r="N45" i="9" s="1"/>
  <c r="O45" i="9" s="1"/>
  <c r="N46" i="9" s="1"/>
  <c r="O46" i="9" s="1"/>
  <c r="N47" i="9" s="1"/>
  <c r="O47" i="9" s="1"/>
  <c r="N48" i="9" s="1"/>
  <c r="O48" i="9" s="1"/>
  <c r="N49" i="9" s="1"/>
  <c r="O49" i="9" s="1"/>
  <c r="N50" i="9" s="1"/>
  <c r="O50" i="9" s="1"/>
  <c r="N51" i="9" s="1"/>
  <c r="O51" i="9" s="1"/>
  <c r="N52" i="9" s="1"/>
  <c r="O52" i="9" s="1"/>
  <c r="N53" i="9" s="1"/>
  <c r="O53" i="9" s="1"/>
  <c r="N54" i="9" s="1"/>
  <c r="O54" i="9" s="1"/>
  <c r="N55" i="9" s="1"/>
  <c r="O55" i="9" s="1"/>
  <c r="N56" i="9" s="1"/>
  <c r="O56" i="9" s="1"/>
  <c r="N57" i="9" s="1"/>
  <c r="O57" i="9" s="1"/>
  <c r="N58" i="9" s="1"/>
  <c r="O58" i="9" s="1"/>
  <c r="N59" i="9" s="1"/>
  <c r="O59" i="9" s="1"/>
  <c r="N60" i="9" s="1"/>
  <c r="O60" i="9" s="1"/>
  <c r="N61" i="9" s="1"/>
  <c r="O61" i="9" s="1"/>
  <c r="N62" i="9" s="1"/>
  <c r="O62" i="9" s="1"/>
  <c r="N63" i="9" s="1"/>
  <c r="O63" i="9" s="1"/>
  <c r="N64" i="9" s="1"/>
  <c r="O64" i="9" s="1"/>
  <c r="N65" i="9" s="1"/>
  <c r="O65" i="9" s="1"/>
  <c r="N66" i="9" s="1"/>
  <c r="O66" i="9" s="1"/>
  <c r="N67" i="9" s="1"/>
  <c r="O67" i="9" s="1"/>
  <c r="N68" i="9" s="1"/>
  <c r="O68" i="9" s="1"/>
  <c r="N69" i="9" s="1"/>
  <c r="O69" i="9" s="1"/>
  <c r="N70" i="9" s="1"/>
  <c r="O70" i="9" s="1"/>
  <c r="N71" i="9" s="1"/>
  <c r="O71" i="9" s="1"/>
  <c r="N72" i="9" s="1"/>
  <c r="O72" i="9" s="1"/>
  <c r="N73" i="9" s="1"/>
  <c r="O73" i="9" s="1"/>
  <c r="N74" i="9" s="1"/>
  <c r="O74" i="9" s="1"/>
  <c r="N75" i="9" s="1"/>
  <c r="O75" i="9" s="1"/>
  <c r="N76" i="9" s="1"/>
  <c r="O76" i="9" s="1"/>
  <c r="N77" i="9" s="1"/>
  <c r="O77" i="9" s="1"/>
  <c r="N78" i="9" s="1"/>
  <c r="O78" i="9" s="1"/>
  <c r="N79" i="9" s="1"/>
  <c r="O79" i="9" s="1"/>
  <c r="N80" i="9" s="1"/>
  <c r="O80" i="9" s="1"/>
  <c r="N81" i="9" s="1"/>
  <c r="O81" i="9" s="1"/>
  <c r="N82" i="9" s="1"/>
  <c r="O82" i="9" s="1"/>
  <c r="N83" i="9" s="1"/>
  <c r="O83" i="9" s="1"/>
  <c r="N84" i="9" s="1"/>
  <c r="O84" i="9" s="1"/>
  <c r="N85" i="9" s="1"/>
  <c r="O85" i="9" s="1"/>
  <c r="N86" i="9" s="1"/>
  <c r="O86" i="9" s="1"/>
  <c r="N87" i="9" s="1"/>
  <c r="O87" i="9" s="1"/>
  <c r="N88" i="9" s="1"/>
  <c r="O88" i="9" s="1"/>
  <c r="N89" i="9" s="1"/>
  <c r="O89" i="9" s="1"/>
  <c r="N90" i="9" s="1"/>
  <c r="O90" i="9" s="1"/>
  <c r="N91" i="9" s="1"/>
  <c r="O91" i="9" s="1"/>
  <c r="N92" i="9" s="1"/>
  <c r="O92" i="9" s="1"/>
  <c r="N93" i="9" s="1"/>
  <c r="O93" i="9" s="1"/>
  <c r="N94" i="9" s="1"/>
  <c r="O94" i="9" s="1"/>
  <c r="N95" i="9" s="1"/>
  <c r="O95" i="9" s="1"/>
  <c r="N96" i="9" s="1"/>
  <c r="O96" i="9" s="1"/>
  <c r="N97" i="9" s="1"/>
  <c r="O97" i="9" s="1"/>
  <c r="N98" i="9" s="1"/>
  <c r="O98" i="9" s="1"/>
  <c r="N99" i="9" s="1"/>
  <c r="O99" i="9" s="1"/>
  <c r="N100" i="9" s="1"/>
  <c r="O100" i="9" s="1"/>
  <c r="N101" i="9" s="1"/>
  <c r="O101" i="9" s="1"/>
  <c r="N102" i="9" s="1"/>
  <c r="O102" i="9" s="1"/>
  <c r="N103" i="9" s="1"/>
  <c r="O103" i="9" s="1"/>
  <c r="N104" i="9" s="1"/>
  <c r="O104" i="9" s="1"/>
  <c r="N105" i="9" s="1"/>
  <c r="O105" i="9" s="1"/>
  <c r="N106" i="9" s="1"/>
  <c r="O106" i="9" s="1"/>
  <c r="N107" i="9" s="1"/>
  <c r="O107" i="9" s="1"/>
  <c r="N108" i="9" s="1"/>
  <c r="O108" i="9" s="1"/>
  <c r="N109" i="9" s="1"/>
  <c r="O109" i="9" s="1"/>
  <c r="N110" i="9" s="1"/>
  <c r="O110" i="9" s="1"/>
  <c r="N111" i="9" s="1"/>
  <c r="O111" i="9" s="1"/>
  <c r="N112" i="9" s="1"/>
  <c r="O112" i="9" s="1"/>
  <c r="N113" i="9" s="1"/>
  <c r="O113" i="9" s="1"/>
  <c r="N114" i="9" s="1"/>
  <c r="O114" i="9" s="1"/>
  <c r="N115" i="9" s="1"/>
  <c r="O115" i="9" s="1"/>
  <c r="N116" i="9" s="1"/>
  <c r="O116" i="9" s="1"/>
  <c r="N117" i="9" s="1"/>
  <c r="O117" i="9" s="1"/>
  <c r="N118" i="9" s="1"/>
  <c r="O118" i="9" s="1"/>
  <c r="N119" i="9" s="1"/>
  <c r="O119" i="9" s="1"/>
  <c r="N120" i="9" s="1"/>
  <c r="O120" i="9" s="1"/>
  <c r="N121" i="9" s="1"/>
  <c r="O121" i="9" s="1"/>
  <c r="N122" i="9" s="1"/>
  <c r="O122" i="9" s="1"/>
  <c r="N123" i="9" s="1"/>
  <c r="O123" i="9" s="1"/>
  <c r="N124" i="9" s="1"/>
  <c r="O124" i="9" s="1"/>
  <c r="N125" i="9" s="1"/>
  <c r="O125" i="9" s="1"/>
  <c r="N126" i="9" s="1"/>
  <c r="O126" i="9" s="1"/>
  <c r="N127" i="9" s="1"/>
  <c r="O127" i="9" s="1"/>
  <c r="N128" i="9" s="1"/>
  <c r="O128" i="9" s="1"/>
  <c r="N129" i="9" s="1"/>
  <c r="O129" i="9" s="1"/>
  <c r="N130" i="9" s="1"/>
  <c r="O130" i="9" s="1"/>
  <c r="N131" i="9" s="1"/>
  <c r="O131" i="9" s="1"/>
  <c r="N132" i="9" s="1"/>
  <c r="O132" i="9" s="1"/>
  <c r="N133" i="9" s="1"/>
  <c r="O133" i="9" s="1"/>
  <c r="N134" i="9" s="1"/>
  <c r="O134" i="9" s="1"/>
  <c r="N135" i="9" s="1"/>
  <c r="O135" i="9" s="1"/>
  <c r="N136" i="9" s="1"/>
  <c r="O136" i="9" s="1"/>
  <c r="N137" i="9" s="1"/>
  <c r="O137" i="9" s="1"/>
  <c r="N138" i="9" s="1"/>
  <c r="O138" i="9" s="1"/>
  <c r="N139" i="9" s="1"/>
  <c r="O139" i="9" s="1"/>
  <c r="N140" i="9" s="1"/>
  <c r="O140" i="9" s="1"/>
  <c r="N141" i="9" s="1"/>
  <c r="O141" i="9" s="1"/>
  <c r="N142" i="9" s="1"/>
  <c r="O142" i="9" s="1"/>
  <c r="N143" i="9" s="1"/>
  <c r="O143" i="9" s="1"/>
  <c r="N144" i="9" s="1"/>
  <c r="O144" i="9" s="1"/>
  <c r="N145" i="9" s="1"/>
  <c r="O145" i="9" s="1"/>
  <c r="N146" i="9" s="1"/>
  <c r="O146" i="9" s="1"/>
  <c r="N147" i="9" s="1"/>
  <c r="O147" i="9" s="1"/>
  <c r="N148" i="9" s="1"/>
  <c r="O148" i="9" s="1"/>
  <c r="N149" i="9" s="1"/>
  <c r="O149" i="9" s="1"/>
  <c r="N150" i="9" s="1"/>
  <c r="O150" i="9" s="1"/>
  <c r="N151" i="9" s="1"/>
  <c r="O151" i="9" s="1"/>
  <c r="N152" i="9" s="1"/>
  <c r="O152" i="9" s="1"/>
  <c r="N153" i="9" s="1"/>
  <c r="O153" i="9" s="1"/>
  <c r="N154" i="9" s="1"/>
  <c r="O154" i="9" s="1"/>
  <c r="N155" i="9" s="1"/>
  <c r="O155" i="9" s="1"/>
  <c r="N156" i="9" s="1"/>
  <c r="O156" i="9" s="1"/>
  <c r="N157" i="9" s="1"/>
  <c r="O157" i="9" s="1"/>
  <c r="N158" i="9" s="1"/>
  <c r="O158" i="9" s="1"/>
  <c r="N159" i="9" s="1"/>
  <c r="O159" i="9" s="1"/>
  <c r="N160" i="9" s="1"/>
  <c r="O160" i="9" s="1"/>
  <c r="N161" i="9" s="1"/>
  <c r="O161" i="9" s="1"/>
  <c r="N162" i="9" s="1"/>
  <c r="O162" i="9" s="1"/>
  <c r="N163" i="9" s="1"/>
  <c r="O163" i="9" s="1"/>
  <c r="N164" i="9" s="1"/>
  <c r="O164" i="9" s="1"/>
  <c r="N165" i="9" s="1"/>
  <c r="O165" i="9" s="1"/>
  <c r="N166" i="9" s="1"/>
  <c r="O166" i="9" s="1"/>
  <c r="N167" i="9" s="1"/>
  <c r="O167" i="9" s="1"/>
  <c r="N168" i="9" s="1"/>
  <c r="O168" i="9" s="1"/>
  <c r="N169" i="9" s="1"/>
  <c r="O169" i="9" s="1"/>
  <c r="N170" i="9" s="1"/>
  <c r="O170" i="9" s="1"/>
  <c r="N171" i="9" s="1"/>
  <c r="O171" i="9" s="1"/>
  <c r="N172" i="9" s="1"/>
  <c r="O172" i="9" s="1"/>
  <c r="N173" i="9" s="1"/>
  <c r="O173" i="9" s="1"/>
  <c r="N174" i="9" s="1"/>
  <c r="O174" i="9" s="1"/>
  <c r="N175" i="9" s="1"/>
  <c r="O175" i="9" s="1"/>
  <c r="N176" i="9" s="1"/>
  <c r="O176" i="9" s="1"/>
  <c r="N177" i="9" s="1"/>
  <c r="O177" i="9" s="1"/>
  <c r="N178" i="9" s="1"/>
  <c r="O178" i="9" s="1"/>
  <c r="N179" i="9" s="1"/>
  <c r="O179" i="9" s="1"/>
  <c r="N180" i="9" s="1"/>
  <c r="O180" i="9" s="1"/>
  <c r="N181" i="9" s="1"/>
  <c r="O181" i="9" s="1"/>
  <c r="N182" i="9" s="1"/>
  <c r="O182" i="9" s="1"/>
  <c r="N183" i="9" s="1"/>
  <c r="O183" i="9" s="1"/>
  <c r="N184" i="9" s="1"/>
  <c r="O184" i="9" s="1"/>
  <c r="N185" i="9" s="1"/>
  <c r="O185" i="9" s="1"/>
  <c r="N186" i="9" s="1"/>
  <c r="O186" i="9" s="1"/>
  <c r="N187" i="9" s="1"/>
  <c r="O187" i="9" s="1"/>
  <c r="N188" i="9" s="1"/>
  <c r="O188" i="9" s="1"/>
  <c r="N189" i="9" s="1"/>
  <c r="O189" i="9" s="1"/>
  <c r="N190" i="9" s="1"/>
  <c r="O190" i="9" s="1"/>
  <c r="N191" i="9" s="1"/>
  <c r="O191" i="9" s="1"/>
  <c r="N192" i="9" s="1"/>
  <c r="O192" i="9" s="1"/>
  <c r="N193" i="9" s="1"/>
  <c r="O193" i="9" s="1"/>
  <c r="N194" i="9" s="1"/>
  <c r="O194" i="9" s="1"/>
  <c r="N195" i="9" s="1"/>
  <c r="O195" i="9" s="1"/>
  <c r="N196" i="9" s="1"/>
  <c r="O196" i="9" s="1"/>
  <c r="N197" i="9" s="1"/>
  <c r="O197" i="9" s="1"/>
  <c r="N198" i="9" s="1"/>
  <c r="O198" i="9" s="1"/>
  <c r="N199" i="9" s="1"/>
  <c r="O199" i="9" s="1"/>
  <c r="N200" i="9" s="1"/>
  <c r="O200" i="9" s="1"/>
  <c r="N201" i="9" s="1"/>
  <c r="O201" i="9" s="1"/>
  <c r="N202" i="9" s="1"/>
  <c r="O202" i="9" s="1"/>
  <c r="N203" i="9" s="1"/>
  <c r="O203" i="9" s="1"/>
  <c r="N204" i="9" s="1"/>
  <c r="O204" i="9" s="1"/>
  <c r="N205" i="9" s="1"/>
  <c r="O205" i="9" s="1"/>
  <c r="N206" i="9" s="1"/>
  <c r="O206" i="9" s="1"/>
  <c r="N207" i="9" s="1"/>
  <c r="O207" i="9" s="1"/>
  <c r="N208" i="9" s="1"/>
  <c r="O208" i="9" s="1"/>
  <c r="N209" i="9" s="1"/>
  <c r="O209" i="9" s="1"/>
  <c r="N210" i="9" s="1"/>
  <c r="O210" i="9" s="1"/>
  <c r="N211" i="9" s="1"/>
  <c r="O211" i="9" s="1"/>
  <c r="N212" i="9" s="1"/>
  <c r="O212" i="9" s="1"/>
  <c r="N213" i="9" s="1"/>
  <c r="O213" i="9" s="1"/>
  <c r="N214" i="9" s="1"/>
  <c r="O214" i="9" s="1"/>
  <c r="N215" i="9" s="1"/>
  <c r="O215" i="9" s="1"/>
  <c r="N216" i="9" s="1"/>
  <c r="O216" i="9" s="1"/>
  <c r="N217" i="9" s="1"/>
  <c r="O217" i="9" s="1"/>
  <c r="N218" i="9" s="1"/>
  <c r="O218" i="9" s="1"/>
  <c r="N219" i="9" s="1"/>
  <c r="O219" i="9" s="1"/>
  <c r="N220" i="9" s="1"/>
  <c r="O220" i="9" s="1"/>
  <c r="N221" i="9" s="1"/>
  <c r="O221" i="9" s="1"/>
  <c r="N222" i="9" s="1"/>
  <c r="O222" i="9" s="1"/>
  <c r="N223" i="9" s="1"/>
  <c r="O223" i="9" s="1"/>
  <c r="N224" i="9" s="1"/>
  <c r="O224" i="9" s="1"/>
  <c r="N225" i="9" s="1"/>
  <c r="O225" i="9" s="1"/>
  <c r="N226" i="9" s="1"/>
  <c r="O226" i="9" s="1"/>
  <c r="N227" i="9" s="1"/>
  <c r="O227" i="9" s="1"/>
  <c r="N228" i="9" s="1"/>
  <c r="O228" i="9" s="1"/>
  <c r="N229" i="9" s="1"/>
  <c r="O229" i="9" s="1"/>
  <c r="N230" i="9" s="1"/>
  <c r="O230" i="9" s="1"/>
  <c r="N231" i="9" s="1"/>
  <c r="O231" i="9" s="1"/>
  <c r="N232" i="9" s="1"/>
  <c r="O232" i="9" s="1"/>
  <c r="N233" i="9" s="1"/>
  <c r="O233" i="9" s="1"/>
  <c r="N234" i="9" s="1"/>
  <c r="O234" i="9" s="1"/>
  <c r="N235" i="9" s="1"/>
  <c r="O235" i="9" s="1"/>
  <c r="N236" i="9" s="1"/>
  <c r="O236" i="9" s="1"/>
  <c r="N237" i="9" s="1"/>
  <c r="O237" i="9" s="1"/>
  <c r="N238" i="9" s="1"/>
  <c r="O238" i="9" s="1"/>
  <c r="N239" i="9" s="1"/>
  <c r="O239" i="9" s="1"/>
  <c r="N240" i="9" s="1"/>
  <c r="O240" i="9" s="1"/>
  <c r="N241" i="9" s="1"/>
  <c r="O241" i="9" s="1"/>
  <c r="N242" i="9" s="1"/>
  <c r="O242" i="9" s="1"/>
  <c r="N243" i="9" s="1"/>
  <c r="O243" i="9" s="1"/>
  <c r="N244" i="9" s="1"/>
  <c r="O244" i="9" s="1"/>
  <c r="N245" i="9" s="1"/>
  <c r="O245" i="9" s="1"/>
  <c r="N246" i="9" s="1"/>
  <c r="O246" i="9" s="1"/>
  <c r="N247" i="9" s="1"/>
  <c r="O247" i="9" s="1"/>
  <c r="N248" i="9" s="1"/>
  <c r="O248" i="9" s="1"/>
  <c r="N249" i="9" s="1"/>
  <c r="O249" i="9" s="1"/>
  <c r="N250" i="9" s="1"/>
  <c r="O250" i="9" s="1"/>
  <c r="N251" i="9" s="1"/>
  <c r="O251" i="9" s="1"/>
  <c r="N252" i="9" s="1"/>
  <c r="O252" i="9" s="1"/>
  <c r="N253" i="9" s="1"/>
  <c r="O253" i="9" s="1"/>
  <c r="N254" i="9" s="1"/>
  <c r="O254" i="9" s="1"/>
  <c r="N255" i="9" s="1"/>
  <c r="O255" i="9" s="1"/>
  <c r="N256" i="9" s="1"/>
  <c r="O256" i="9" s="1"/>
  <c r="N257" i="9" s="1"/>
  <c r="O257" i="9" s="1"/>
  <c r="N258" i="9" s="1"/>
  <c r="O258" i="9" s="1"/>
  <c r="N259" i="9" s="1"/>
  <c r="O259" i="9" s="1"/>
  <c r="N260" i="9" s="1"/>
  <c r="O260" i="9" s="1"/>
  <c r="N261" i="9" s="1"/>
  <c r="O261" i="9" s="1"/>
  <c r="N262" i="9" s="1"/>
  <c r="O262" i="9" s="1"/>
  <c r="N263" i="9" s="1"/>
  <c r="O263" i="9" s="1"/>
  <c r="N264" i="9" s="1"/>
  <c r="O264" i="9" s="1"/>
  <c r="N265" i="9" s="1"/>
  <c r="O265" i="9" s="1"/>
  <c r="N266" i="9" s="1"/>
  <c r="O266" i="9" s="1"/>
  <c r="N267" i="9" s="1"/>
  <c r="O267" i="9" s="1"/>
  <c r="N268" i="9" s="1"/>
  <c r="O268" i="9" s="1"/>
  <c r="N269" i="9" s="1"/>
  <c r="O269" i="9" s="1"/>
  <c r="N270" i="9" s="1"/>
  <c r="O270" i="9" s="1"/>
  <c r="N271" i="9" s="1"/>
  <c r="O271" i="9" s="1"/>
  <c r="N272" i="9" s="1"/>
  <c r="O272" i="9" s="1"/>
  <c r="N273" i="9" s="1"/>
  <c r="O273" i="9" s="1"/>
  <c r="N274" i="9" s="1"/>
  <c r="O274" i="9" s="1"/>
  <c r="N275" i="9" s="1"/>
  <c r="O275" i="9" s="1"/>
  <c r="N276" i="9" s="1"/>
  <c r="O276" i="9" s="1"/>
  <c r="N277" i="9" s="1"/>
  <c r="O277" i="9" s="1"/>
  <c r="N278" i="9" s="1"/>
  <c r="O278" i="9" s="1"/>
  <c r="N279" i="9" s="1"/>
  <c r="O279" i="9" s="1"/>
  <c r="N280" i="9" s="1"/>
  <c r="O280" i="9" s="1"/>
  <c r="N281" i="9" s="1"/>
  <c r="O281" i="9" s="1"/>
  <c r="N282" i="9" s="1"/>
  <c r="O282" i="9" s="1"/>
  <c r="N283" i="9" s="1"/>
  <c r="O283" i="9" s="1"/>
  <c r="N284" i="9" s="1"/>
  <c r="O284" i="9" s="1"/>
  <c r="N285" i="9" s="1"/>
  <c r="O285" i="9" s="1"/>
  <c r="N286" i="9" s="1"/>
  <c r="O286" i="9" s="1"/>
  <c r="N287" i="9" s="1"/>
  <c r="O287" i="9" s="1"/>
  <c r="N288" i="9" s="1"/>
  <c r="O288" i="9" s="1"/>
  <c r="N289" i="9" s="1"/>
  <c r="O289" i="9" s="1"/>
  <c r="N290" i="9" s="1"/>
  <c r="O290" i="9" s="1"/>
  <c r="N291" i="9" s="1"/>
  <c r="O291" i="9" s="1"/>
  <c r="N292" i="9" s="1"/>
  <c r="O292" i="9" s="1"/>
  <c r="N293" i="9" s="1"/>
  <c r="O293" i="9" s="1"/>
  <c r="N294" i="9" s="1"/>
  <c r="O294" i="9" s="1"/>
  <c r="N295" i="9" s="1"/>
  <c r="O295" i="9" s="1"/>
  <c r="N296" i="9" s="1"/>
  <c r="O296" i="9" s="1"/>
  <c r="N297" i="9" s="1"/>
  <c r="O297" i="9" s="1"/>
  <c r="N298" i="9" s="1"/>
  <c r="O298" i="9" s="1"/>
  <c r="N299" i="9" s="1"/>
  <c r="O299" i="9" s="1"/>
  <c r="N300" i="9" s="1"/>
  <c r="O300" i="9" s="1"/>
  <c r="N301" i="9" s="1"/>
  <c r="O301" i="9" s="1"/>
  <c r="N302" i="9" s="1"/>
  <c r="O302" i="9" s="1"/>
  <c r="N303" i="9" s="1"/>
  <c r="O303" i="9" s="1"/>
  <c r="N304" i="9" s="1"/>
  <c r="O304" i="9" s="1"/>
  <c r="N305" i="9" s="1"/>
  <c r="O305" i="9" s="1"/>
  <c r="N306" i="9" s="1"/>
  <c r="O306" i="9" s="1"/>
  <c r="N307" i="9" s="1"/>
  <c r="O307" i="9" s="1"/>
  <c r="N308" i="9" s="1"/>
  <c r="O308" i="9" s="1"/>
  <c r="N309" i="9" s="1"/>
  <c r="O309" i="9" s="1"/>
  <c r="N310" i="9" s="1"/>
  <c r="O310" i="9" s="1"/>
  <c r="N311" i="9" s="1"/>
  <c r="O311" i="9" s="1"/>
  <c r="N312" i="9" s="1"/>
  <c r="O312" i="9" s="1"/>
  <c r="N313" i="9" s="1"/>
  <c r="O313" i="9" s="1"/>
  <c r="N314" i="9" s="1"/>
  <c r="O314" i="9" s="1"/>
  <c r="N315" i="9" s="1"/>
  <c r="O315" i="9" s="1"/>
  <c r="N316" i="9" s="1"/>
  <c r="O316" i="9" s="1"/>
  <c r="N317" i="9" s="1"/>
  <c r="O317" i="9" s="1"/>
  <c r="N318" i="9" s="1"/>
  <c r="O318" i="9" s="1"/>
  <c r="N319" i="9" s="1"/>
  <c r="O319" i="9" s="1"/>
  <c r="N320" i="9" s="1"/>
  <c r="O320" i="9" s="1"/>
  <c r="N321" i="9" s="1"/>
  <c r="O321" i="9" s="1"/>
  <c r="N322" i="9" s="1"/>
  <c r="O322" i="9" s="1"/>
  <c r="N323" i="9" s="1"/>
  <c r="O323" i="9" s="1"/>
  <c r="N324" i="9" s="1"/>
  <c r="O324" i="9" s="1"/>
  <c r="N325" i="9" s="1"/>
  <c r="O325" i="9" s="1"/>
  <c r="N326" i="9" s="1"/>
  <c r="O326" i="9" s="1"/>
  <c r="N327" i="9" s="1"/>
  <c r="O327" i="9" s="1"/>
  <c r="N328" i="9" s="1"/>
  <c r="O328" i="9" s="1"/>
  <c r="N329" i="9" s="1"/>
  <c r="O329" i="9" s="1"/>
  <c r="N330" i="9" s="1"/>
  <c r="O330" i="9" s="1"/>
  <c r="N331" i="9" s="1"/>
  <c r="O331" i="9" s="1"/>
  <c r="N332" i="9" s="1"/>
  <c r="O332" i="9" s="1"/>
  <c r="N333" i="9" s="1"/>
  <c r="O333" i="9" s="1"/>
  <c r="N334" i="9" s="1"/>
  <c r="O334" i="9" s="1"/>
  <c r="N335" i="9" s="1"/>
  <c r="O335" i="9" s="1"/>
  <c r="N336" i="9" s="1"/>
  <c r="O336" i="9" s="1"/>
  <c r="N337" i="9" s="1"/>
  <c r="O337" i="9" s="1"/>
  <c r="N338" i="9" s="1"/>
  <c r="O338" i="9" s="1"/>
  <c r="N339" i="9" s="1"/>
  <c r="O339" i="9" s="1"/>
  <c r="N340" i="9" s="1"/>
  <c r="O340" i="9" s="1"/>
  <c r="N341" i="9" s="1"/>
  <c r="O341" i="9" s="1"/>
  <c r="N342" i="9" s="1"/>
  <c r="O342" i="9" s="1"/>
  <c r="N343" i="9" s="1"/>
  <c r="O343" i="9" s="1"/>
  <c r="N344" i="9" s="1"/>
  <c r="O344" i="9" s="1"/>
  <c r="N345" i="9" s="1"/>
  <c r="O345" i="9" s="1"/>
  <c r="N346" i="9" s="1"/>
  <c r="O346" i="9" s="1"/>
  <c r="N347" i="9" s="1"/>
  <c r="O347" i="9" s="1"/>
  <c r="N348" i="9" s="1"/>
  <c r="O348" i="9" s="1"/>
  <c r="N349" i="9" s="1"/>
  <c r="O349" i="9" s="1"/>
  <c r="N350" i="9" s="1"/>
  <c r="O350" i="9" s="1"/>
  <c r="N351" i="9" s="1"/>
  <c r="O351" i="9" s="1"/>
  <c r="N352" i="9" s="1"/>
  <c r="O352" i="9" s="1"/>
  <c r="N353" i="9" s="1"/>
  <c r="O353" i="9" s="1"/>
  <c r="N354" i="9" s="1"/>
  <c r="O354" i="9" s="1"/>
  <c r="N355" i="9" s="1"/>
  <c r="O355" i="9" s="1"/>
  <c r="N356" i="9" s="1"/>
  <c r="O356" i="9" s="1"/>
  <c r="N357" i="9" s="1"/>
  <c r="O357" i="9" s="1"/>
  <c r="N358" i="9" s="1"/>
  <c r="O358" i="9" s="1"/>
  <c r="N359" i="9" s="1"/>
  <c r="O359" i="9" s="1"/>
  <c r="N360" i="9" s="1"/>
  <c r="O360" i="9" s="1"/>
  <c r="N361" i="9" s="1"/>
  <c r="O361" i="9" s="1"/>
  <c r="N362" i="9" s="1"/>
  <c r="O362" i="9" s="1"/>
  <c r="N363" i="9" s="1"/>
  <c r="O363" i="9" s="1"/>
  <c r="N364" i="9" s="1"/>
  <c r="O364" i="9" s="1"/>
  <c r="N365" i="9" s="1"/>
  <c r="O365" i="9" s="1"/>
  <c r="N366" i="9" s="1"/>
  <c r="O366" i="9" s="1"/>
  <c r="N367" i="9" s="1"/>
  <c r="O367" i="9" s="1"/>
  <c r="N368" i="9" s="1"/>
  <c r="O368" i="9" s="1"/>
  <c r="N369" i="9" s="1"/>
  <c r="O369" i="9" s="1"/>
  <c r="N370" i="9" s="1"/>
  <c r="O370" i="9" s="1"/>
  <c r="N371" i="9" s="1"/>
  <c r="O371" i="9" s="1"/>
  <c r="N372" i="9" s="1"/>
  <c r="O372" i="9" s="1"/>
  <c r="N373" i="9" s="1"/>
  <c r="O373" i="9" s="1"/>
  <c r="N374" i="9" s="1"/>
  <c r="O374" i="9" s="1"/>
  <c r="N375" i="9" s="1"/>
  <c r="O375" i="9" s="1"/>
  <c r="N376" i="9" s="1"/>
  <c r="O376" i="9" s="1"/>
  <c r="N377" i="9" s="1"/>
  <c r="O377" i="9" s="1"/>
  <c r="N378" i="9" s="1"/>
  <c r="O378" i="9" s="1"/>
  <c r="C5" i="10"/>
  <c r="D5" i="10"/>
  <c r="E5" i="10"/>
  <c r="F4" i="10"/>
  <c r="I8" i="11"/>
  <c r="A6" i="6"/>
  <c r="B6" i="6" s="1"/>
  <c r="C5" i="6" s="1"/>
  <c r="D4" i="6" s="1"/>
  <c r="C10" i="4"/>
  <c r="D9" i="13"/>
  <c r="H9" i="13" s="1"/>
  <c r="J8" i="13"/>
  <c r="B10" i="13"/>
  <c r="D9" i="14"/>
  <c r="E9" i="14" s="1"/>
  <c r="C10" i="14" s="1"/>
  <c r="E10" i="12"/>
  <c r="C11" i="12" s="1"/>
  <c r="D10" i="12"/>
  <c r="F9" i="12"/>
  <c r="G15" i="11"/>
  <c r="E15" i="11"/>
  <c r="L15" i="11"/>
  <c r="I16" i="11" s="1"/>
  <c r="F15" i="11"/>
  <c r="D16" i="11"/>
  <c r="B16" i="11"/>
  <c r="C13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1" i="9"/>
  <c r="C12" i="9"/>
  <c r="C10" i="9"/>
  <c r="B9" i="8"/>
  <c r="A7" i="6"/>
  <c r="A16" i="5"/>
  <c r="B15" i="5"/>
  <c r="C5" i="5"/>
  <c r="E4" i="5"/>
  <c r="B14" i="5"/>
  <c r="B5" i="5"/>
  <c r="A11" i="4"/>
  <c r="B11" i="4" s="1"/>
  <c r="D10" i="4"/>
  <c r="C11" i="4"/>
  <c r="D6" i="1"/>
  <c r="F5" i="10" l="1"/>
  <c r="B6" i="10"/>
  <c r="C10" i="13"/>
  <c r="G10" i="13" s="1"/>
  <c r="E9" i="13"/>
  <c r="I9" i="13" s="1"/>
  <c r="K8" i="13"/>
  <c r="F9" i="14"/>
  <c r="B10" i="14"/>
  <c r="D10" i="14" s="1"/>
  <c r="E10" i="14" s="1"/>
  <c r="B11" i="12"/>
  <c r="E11" i="12" s="1"/>
  <c r="F10" i="12"/>
  <c r="M15" i="11"/>
  <c r="J16" i="11" s="1"/>
  <c r="F16" i="11"/>
  <c r="C17" i="11" s="1"/>
  <c r="H15" i="11"/>
  <c r="C16" i="11"/>
  <c r="E16" i="11" s="1"/>
  <c r="D11" i="9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C9" i="8"/>
  <c r="D9" i="8" s="1"/>
  <c r="B7" i="6"/>
  <c r="C6" i="6" s="1"/>
  <c r="D5" i="6" s="1"/>
  <c r="E4" i="6" s="1"/>
  <c r="A8" i="6"/>
  <c r="D5" i="5"/>
  <c r="B6" i="5"/>
  <c r="B16" i="5"/>
  <c r="A17" i="5"/>
  <c r="D11" i="4"/>
  <c r="A12" i="4"/>
  <c r="B12" i="4" s="1"/>
  <c r="C12" i="4" s="1"/>
  <c r="C6" i="10" l="1"/>
  <c r="D6" i="10"/>
  <c r="E6" i="10" s="1"/>
  <c r="D10" i="13"/>
  <c r="H10" i="13" s="1"/>
  <c r="B11" i="13"/>
  <c r="F9" i="13"/>
  <c r="J9" i="13" s="1"/>
  <c r="L8" i="13"/>
  <c r="C11" i="14"/>
  <c r="B11" i="14"/>
  <c r="F10" i="14"/>
  <c r="D11" i="12"/>
  <c r="C12" i="12"/>
  <c r="N15" i="11"/>
  <c r="K16" i="11" s="1"/>
  <c r="L16" i="11" s="1"/>
  <c r="I17" i="11" s="1"/>
  <c r="G16" i="11"/>
  <c r="D17" i="11" s="1"/>
  <c r="E17" i="11" s="1"/>
  <c r="E9" i="8"/>
  <c r="F9" i="8" s="1"/>
  <c r="B8" i="6"/>
  <c r="C7" i="6" s="1"/>
  <c r="D6" i="6" s="1"/>
  <c r="E5" i="6" s="1"/>
  <c r="A9" i="6"/>
  <c r="E5" i="5"/>
  <c r="C6" i="5"/>
  <c r="B17" i="5"/>
  <c r="A18" i="5"/>
  <c r="A13" i="4"/>
  <c r="B13" i="4" s="1"/>
  <c r="C13" i="4" s="1"/>
  <c r="D12" i="4"/>
  <c r="D11" i="14" l="1"/>
  <c r="E11" i="14" s="1"/>
  <c r="F11" i="14" s="1"/>
  <c r="F6" i="10"/>
  <c r="B7" i="10"/>
  <c r="B10" i="8"/>
  <c r="K9" i="13"/>
  <c r="F10" i="13" s="1"/>
  <c r="E10" i="13"/>
  <c r="I10" i="13" s="1"/>
  <c r="L9" i="13"/>
  <c r="C11" i="13"/>
  <c r="G11" i="13" s="1"/>
  <c r="C12" i="14"/>
  <c r="B12" i="14"/>
  <c r="F11" i="12"/>
  <c r="B12" i="12"/>
  <c r="E12" i="12" s="1"/>
  <c r="O15" i="11"/>
  <c r="M16" i="11"/>
  <c r="N16" i="11" s="1"/>
  <c r="H16" i="11"/>
  <c r="B17" i="11"/>
  <c r="C10" i="8"/>
  <c r="D10" i="8" s="1"/>
  <c r="E10" i="8" s="1"/>
  <c r="F10" i="8" s="1"/>
  <c r="B9" i="6"/>
  <c r="C8" i="6" s="1"/>
  <c r="D7" i="6" s="1"/>
  <c r="E6" i="6" s="1"/>
  <c r="A10" i="6"/>
  <c r="A19" i="5"/>
  <c r="B18" i="5"/>
  <c r="B7" i="5"/>
  <c r="D6" i="5"/>
  <c r="A14" i="4"/>
  <c r="B14" i="4" s="1"/>
  <c r="C14" i="4" s="1"/>
  <c r="D13" i="4"/>
  <c r="D7" i="10" l="1"/>
  <c r="C7" i="10"/>
  <c r="E7" i="10" s="1"/>
  <c r="J10" i="13"/>
  <c r="D11" i="13"/>
  <c r="H11" i="13" s="1"/>
  <c r="B12" i="13"/>
  <c r="D12" i="14"/>
  <c r="E12" i="14" s="1"/>
  <c r="C13" i="14" s="1"/>
  <c r="D12" i="12"/>
  <c r="J17" i="11"/>
  <c r="K17" i="11"/>
  <c r="L17" i="11" s="1"/>
  <c r="O16" i="11"/>
  <c r="G17" i="11"/>
  <c r="D18" i="11" s="1"/>
  <c r="F17" i="11"/>
  <c r="B18" i="11"/>
  <c r="B11" i="8"/>
  <c r="B10" i="6"/>
  <c r="C9" i="6" s="1"/>
  <c r="D8" i="6" s="1"/>
  <c r="E7" i="6" s="1"/>
  <c r="A11" i="6"/>
  <c r="C7" i="5"/>
  <c r="E6" i="5"/>
  <c r="A20" i="5"/>
  <c r="B19" i="5"/>
  <c r="A15" i="4"/>
  <c r="B15" i="4" s="1"/>
  <c r="C15" i="4" s="1"/>
  <c r="D14" i="4"/>
  <c r="B13" i="14" l="1"/>
  <c r="F7" i="10"/>
  <c r="B8" i="10"/>
  <c r="C12" i="13"/>
  <c r="G12" i="13" s="1"/>
  <c r="B13" i="13" s="1"/>
  <c r="E11" i="13"/>
  <c r="I11" i="13" s="1"/>
  <c r="K10" i="13"/>
  <c r="F12" i="14"/>
  <c r="D13" i="14"/>
  <c r="E13" i="14" s="1"/>
  <c r="C14" i="14" s="1"/>
  <c r="B13" i="12"/>
  <c r="C13" i="12"/>
  <c r="M17" i="11"/>
  <c r="J18" i="11" s="1"/>
  <c r="I18" i="11"/>
  <c r="F18" i="11"/>
  <c r="C18" i="11"/>
  <c r="E18" i="11" s="1"/>
  <c r="H17" i="11"/>
  <c r="C11" i="8"/>
  <c r="D11" i="8" s="1"/>
  <c r="B11" i="6"/>
  <c r="C10" i="6" s="1"/>
  <c r="D9" i="6" s="1"/>
  <c r="E8" i="6" s="1"/>
  <c r="A12" i="6"/>
  <c r="B20" i="5"/>
  <c r="A21" i="5"/>
  <c r="D7" i="5"/>
  <c r="B8" i="5"/>
  <c r="A16" i="4"/>
  <c r="B16" i="4" s="1"/>
  <c r="C16" i="4" s="1"/>
  <c r="D15" i="4"/>
  <c r="D8" i="10" l="1"/>
  <c r="C8" i="10"/>
  <c r="E8" i="10" s="1"/>
  <c r="F11" i="13"/>
  <c r="J11" i="13" s="1"/>
  <c r="L10" i="13"/>
  <c r="D12" i="13"/>
  <c r="H12" i="13" s="1"/>
  <c r="B14" i="14"/>
  <c r="F13" i="14"/>
  <c r="D14" i="14"/>
  <c r="E14" i="14" s="1"/>
  <c r="E13" i="12"/>
  <c r="D13" i="12"/>
  <c r="F12" i="12"/>
  <c r="N17" i="11"/>
  <c r="K18" i="11" s="1"/>
  <c r="L18" i="11" s="1"/>
  <c r="G18" i="11"/>
  <c r="D19" i="11" s="1"/>
  <c r="C19" i="11"/>
  <c r="E11" i="8"/>
  <c r="F11" i="8" s="1"/>
  <c r="B12" i="6"/>
  <c r="C11" i="6" s="1"/>
  <c r="D10" i="6" s="1"/>
  <c r="E9" i="6" s="1"/>
  <c r="A13" i="6"/>
  <c r="E7" i="5"/>
  <c r="C8" i="5"/>
  <c r="B21" i="5"/>
  <c r="A22" i="5"/>
  <c r="A17" i="4"/>
  <c r="B17" i="4" s="1"/>
  <c r="C17" i="4" s="1"/>
  <c r="D16" i="4"/>
  <c r="B9" i="10" l="1"/>
  <c r="F8" i="10"/>
  <c r="E12" i="13"/>
  <c r="K11" i="13"/>
  <c r="F12" i="13" s="1"/>
  <c r="L11" i="13"/>
  <c r="C13" i="13"/>
  <c r="G13" i="13" s="1"/>
  <c r="I12" i="13"/>
  <c r="F14" i="14"/>
  <c r="C15" i="14"/>
  <c r="B15" i="14"/>
  <c r="B14" i="12"/>
  <c r="C14" i="12"/>
  <c r="D14" i="12" s="1"/>
  <c r="F13" i="12"/>
  <c r="O17" i="11"/>
  <c r="M18" i="11"/>
  <c r="J19" i="11" s="1"/>
  <c r="I19" i="11"/>
  <c r="E19" i="11"/>
  <c r="B19" i="11"/>
  <c r="H18" i="11"/>
  <c r="B12" i="8"/>
  <c r="B13" i="6"/>
  <c r="C12" i="6" s="1"/>
  <c r="D11" i="6" s="1"/>
  <c r="E10" i="6" s="1"/>
  <c r="A14" i="6"/>
  <c r="B22" i="5"/>
  <c r="A23" i="5"/>
  <c r="D8" i="5"/>
  <c r="B9" i="5"/>
  <c r="D17" i="4"/>
  <c r="A18" i="4"/>
  <c r="B18" i="4" s="1"/>
  <c r="C18" i="4" s="1"/>
  <c r="D15" i="14" l="1"/>
  <c r="F15" i="14" s="1"/>
  <c r="C9" i="10"/>
  <c r="E9" i="10" s="1"/>
  <c r="D9" i="10"/>
  <c r="D13" i="13"/>
  <c r="H13" i="13" s="1"/>
  <c r="J12" i="13"/>
  <c r="B14" i="13"/>
  <c r="B16" i="14"/>
  <c r="E15" i="14"/>
  <c r="C16" i="14" s="1"/>
  <c r="E14" i="12"/>
  <c r="F14" i="12" s="1"/>
  <c r="B15" i="12"/>
  <c r="N18" i="11"/>
  <c r="K19" i="11" s="1"/>
  <c r="L19" i="11" s="1"/>
  <c r="I20" i="11" s="1"/>
  <c r="F19" i="11"/>
  <c r="C20" i="11" s="1"/>
  <c r="G19" i="11"/>
  <c r="D20" i="11" s="1"/>
  <c r="B20" i="11"/>
  <c r="C12" i="8"/>
  <c r="D12" i="8"/>
  <c r="E12" i="8" s="1"/>
  <c r="F12" i="8" s="1"/>
  <c r="B14" i="6"/>
  <c r="C13" i="6" s="1"/>
  <c r="D12" i="6" s="1"/>
  <c r="E11" i="6" s="1"/>
  <c r="A15" i="6"/>
  <c r="C9" i="5"/>
  <c r="E8" i="5"/>
  <c r="B23" i="5"/>
  <c r="A24" i="5"/>
  <c r="D18" i="4"/>
  <c r="A19" i="4"/>
  <c r="B19" i="4" s="1"/>
  <c r="C19" i="4" s="1"/>
  <c r="B10" i="10" l="1"/>
  <c r="F9" i="10"/>
  <c r="C15" i="12"/>
  <c r="D16" i="14"/>
  <c r="E16" i="14" s="1"/>
  <c r="C17" i="14" s="1"/>
  <c r="D17" i="14" s="1"/>
  <c r="C14" i="13"/>
  <c r="G14" i="13" s="1"/>
  <c r="K12" i="13"/>
  <c r="F13" i="13" s="1"/>
  <c r="E13" i="13"/>
  <c r="I13" i="13" s="1"/>
  <c r="B17" i="14"/>
  <c r="E15" i="12"/>
  <c r="D15" i="12"/>
  <c r="B16" i="12"/>
  <c r="M19" i="11"/>
  <c r="J20" i="11" s="1"/>
  <c r="O18" i="11"/>
  <c r="E20" i="11"/>
  <c r="B21" i="11" s="1"/>
  <c r="F20" i="11"/>
  <c r="C21" i="11" s="1"/>
  <c r="G20" i="11"/>
  <c r="D21" i="11" s="1"/>
  <c r="H19" i="11"/>
  <c r="B13" i="8"/>
  <c r="B15" i="6"/>
  <c r="C14" i="6" s="1"/>
  <c r="D13" i="6" s="1"/>
  <c r="E12" i="6" s="1"/>
  <c r="A16" i="6"/>
  <c r="A25" i="5"/>
  <c r="B24" i="5"/>
  <c r="B10" i="5"/>
  <c r="D9" i="5"/>
  <c r="D19" i="4"/>
  <c r="A20" i="4"/>
  <c r="B20" i="4" s="1"/>
  <c r="C20" i="4" s="1"/>
  <c r="C10" i="10" l="1"/>
  <c r="D10" i="10"/>
  <c r="E10" i="10"/>
  <c r="L12" i="13"/>
  <c r="B15" i="13"/>
  <c r="J13" i="13"/>
  <c r="D14" i="13"/>
  <c r="H14" i="13" s="1"/>
  <c r="E17" i="14"/>
  <c r="C18" i="14" s="1"/>
  <c r="F16" i="14"/>
  <c r="B18" i="14"/>
  <c r="C16" i="12"/>
  <c r="D16" i="12" s="1"/>
  <c r="N19" i="11"/>
  <c r="K20" i="11" s="1"/>
  <c r="L20" i="11" s="1"/>
  <c r="M20" i="11" s="1"/>
  <c r="J21" i="11" s="1"/>
  <c r="E21" i="11"/>
  <c r="B22" i="11" s="1"/>
  <c r="G21" i="11"/>
  <c r="D22" i="11" s="1"/>
  <c r="F21" i="11"/>
  <c r="C22" i="11" s="1"/>
  <c r="H20" i="11"/>
  <c r="C13" i="8"/>
  <c r="B16" i="6"/>
  <c r="C15" i="6" s="1"/>
  <c r="D14" i="6" s="1"/>
  <c r="E13" i="6" s="1"/>
  <c r="A17" i="6"/>
  <c r="E9" i="5"/>
  <c r="C10" i="5"/>
  <c r="D10" i="5" s="1"/>
  <c r="E10" i="5" s="1"/>
  <c r="B25" i="5"/>
  <c r="A26" i="5"/>
  <c r="D20" i="4"/>
  <c r="A21" i="4"/>
  <c r="B21" i="4" s="1"/>
  <c r="C21" i="4" s="1"/>
  <c r="B11" i="10" l="1"/>
  <c r="F10" i="10"/>
  <c r="C15" i="13"/>
  <c r="G15" i="13" s="1"/>
  <c r="E14" i="13"/>
  <c r="I14" i="13" s="1"/>
  <c r="K13" i="13"/>
  <c r="F14" i="13" s="1"/>
  <c r="F17" i="14"/>
  <c r="D18" i="14"/>
  <c r="E18" i="14" s="1"/>
  <c r="C19" i="14" s="1"/>
  <c r="E16" i="12"/>
  <c r="C17" i="12" s="1"/>
  <c r="F15" i="12"/>
  <c r="B17" i="12"/>
  <c r="I21" i="11"/>
  <c r="O19" i="11"/>
  <c r="E22" i="11"/>
  <c r="B23" i="11" s="1"/>
  <c r="N20" i="11"/>
  <c r="K21" i="11" s="1"/>
  <c r="L21" i="11" s="1"/>
  <c r="F22" i="11"/>
  <c r="C23" i="11" s="1"/>
  <c r="G22" i="11"/>
  <c r="D23" i="11" s="1"/>
  <c r="H21" i="11"/>
  <c r="D13" i="8"/>
  <c r="E13" i="8" s="1"/>
  <c r="F13" i="8" s="1"/>
  <c r="B17" i="6"/>
  <c r="C16" i="6" s="1"/>
  <c r="D15" i="6" s="1"/>
  <c r="E14" i="6" s="1"/>
  <c r="A18" i="6"/>
  <c r="B26" i="5"/>
  <c r="A27" i="5"/>
  <c r="D21" i="4"/>
  <c r="A22" i="4"/>
  <c r="B22" i="4" s="1"/>
  <c r="C22" i="4" s="1"/>
  <c r="C11" i="10" l="1"/>
  <c r="E11" i="10" s="1"/>
  <c r="D11" i="10"/>
  <c r="L13" i="13"/>
  <c r="B16" i="13"/>
  <c r="J14" i="13"/>
  <c r="D15" i="13"/>
  <c r="H15" i="13" s="1"/>
  <c r="C16" i="13" s="1"/>
  <c r="F18" i="14"/>
  <c r="B19" i="14"/>
  <c r="E17" i="12"/>
  <c r="D17" i="12"/>
  <c r="F16" i="12"/>
  <c r="I22" i="11"/>
  <c r="M21" i="11"/>
  <c r="J22" i="11" s="1"/>
  <c r="O20" i="11"/>
  <c r="F23" i="11"/>
  <c r="C24" i="11" s="1"/>
  <c r="G23" i="11"/>
  <c r="D24" i="11" s="1"/>
  <c r="E23" i="11"/>
  <c r="H22" i="11"/>
  <c r="B14" i="8"/>
  <c r="B18" i="6"/>
  <c r="C17" i="6" s="1"/>
  <c r="D16" i="6" s="1"/>
  <c r="E15" i="6" s="1"/>
  <c r="A19" i="6"/>
  <c r="B27" i="5"/>
  <c r="A28" i="5"/>
  <c r="D22" i="4"/>
  <c r="A23" i="4"/>
  <c r="B23" i="4" s="1"/>
  <c r="C23" i="4" s="1"/>
  <c r="F11" i="10" l="1"/>
  <c r="B12" i="10"/>
  <c r="K14" i="13"/>
  <c r="F15" i="13" s="1"/>
  <c r="E15" i="13"/>
  <c r="I15" i="13" s="1"/>
  <c r="L14" i="13"/>
  <c r="G16" i="13"/>
  <c r="D19" i="14"/>
  <c r="E19" i="14" s="1"/>
  <c r="C20" i="14" s="1"/>
  <c r="C18" i="12"/>
  <c r="F17" i="12"/>
  <c r="B18" i="12"/>
  <c r="N21" i="11"/>
  <c r="K22" i="11" s="1"/>
  <c r="L22" i="11" s="1"/>
  <c r="E24" i="11"/>
  <c r="B24" i="11"/>
  <c r="H23" i="11"/>
  <c r="C14" i="8"/>
  <c r="D14" i="8" s="1"/>
  <c r="E14" i="8" s="1"/>
  <c r="F14" i="8" s="1"/>
  <c r="B19" i="6"/>
  <c r="C18" i="6" s="1"/>
  <c r="D17" i="6" s="1"/>
  <c r="E16" i="6" s="1"/>
  <c r="A20" i="6"/>
  <c r="A29" i="5"/>
  <c r="B28" i="5"/>
  <c r="D23" i="4"/>
  <c r="A24" i="4"/>
  <c r="B24" i="4" s="1"/>
  <c r="C24" i="4" s="1"/>
  <c r="E18" i="12" l="1"/>
  <c r="C12" i="10"/>
  <c r="D12" i="10"/>
  <c r="E12" i="10"/>
  <c r="F12" i="10" s="1"/>
  <c r="J15" i="13"/>
  <c r="D16" i="13"/>
  <c r="H16" i="13" s="1"/>
  <c r="B17" i="13"/>
  <c r="F19" i="14"/>
  <c r="B20" i="14"/>
  <c r="D18" i="12"/>
  <c r="I23" i="11"/>
  <c r="M22" i="11"/>
  <c r="J23" i="11" s="1"/>
  <c r="O21" i="11"/>
  <c r="F24" i="11"/>
  <c r="C25" i="11" s="1"/>
  <c r="G24" i="11"/>
  <c r="D25" i="11" s="1"/>
  <c r="B25" i="11"/>
  <c r="B15" i="8"/>
  <c r="A21" i="6"/>
  <c r="B20" i="6"/>
  <c r="C19" i="6" s="1"/>
  <c r="D18" i="6" s="1"/>
  <c r="E17" i="6" s="1"/>
  <c r="A30" i="5"/>
  <c r="B29" i="5"/>
  <c r="D24" i="4"/>
  <c r="A25" i="4"/>
  <c r="B25" i="4" s="1"/>
  <c r="C25" i="4" s="1"/>
  <c r="C17" i="13" l="1"/>
  <c r="G17" i="13" s="1"/>
  <c r="E16" i="13"/>
  <c r="I16" i="13" s="1"/>
  <c r="K15" i="13"/>
  <c r="D20" i="14"/>
  <c r="E20" i="14" s="1"/>
  <c r="C21" i="14" s="1"/>
  <c r="F18" i="12"/>
  <c r="B19" i="12"/>
  <c r="C19" i="12"/>
  <c r="D19" i="12" s="1"/>
  <c r="N22" i="11"/>
  <c r="K23" i="11" s="1"/>
  <c r="L23" i="11" s="1"/>
  <c r="E25" i="11"/>
  <c r="B26" i="11" s="1"/>
  <c r="G25" i="11"/>
  <c r="D26" i="11" s="1"/>
  <c r="F25" i="11"/>
  <c r="C26" i="11" s="1"/>
  <c r="H24" i="11"/>
  <c r="C15" i="8"/>
  <c r="D15" i="8" s="1"/>
  <c r="E15" i="8" s="1"/>
  <c r="F15" i="8" s="1"/>
  <c r="B21" i="6"/>
  <c r="C20" i="6" s="1"/>
  <c r="D19" i="6" s="1"/>
  <c r="E18" i="6" s="1"/>
  <c r="A22" i="6"/>
  <c r="B30" i="5"/>
  <c r="A31" i="5"/>
  <c r="D25" i="4"/>
  <c r="A26" i="4"/>
  <c r="B26" i="4" s="1"/>
  <c r="C26" i="4" s="1"/>
  <c r="D17" i="13" l="1"/>
  <c r="F16" i="13"/>
  <c r="J16" i="13" s="1"/>
  <c r="L15" i="13"/>
  <c r="B18" i="13"/>
  <c r="H17" i="13"/>
  <c r="B21" i="14"/>
  <c r="F20" i="14"/>
  <c r="E19" i="12"/>
  <c r="F19" i="12" s="1"/>
  <c r="B20" i="12"/>
  <c r="O22" i="11"/>
  <c r="I24" i="11"/>
  <c r="M23" i="11"/>
  <c r="J24" i="11" s="1"/>
  <c r="E26" i="11"/>
  <c r="B27" i="11" s="1"/>
  <c r="F26" i="11"/>
  <c r="C27" i="11" s="1"/>
  <c r="G26" i="11"/>
  <c r="D27" i="11" s="1"/>
  <c r="H25" i="11"/>
  <c r="B16" i="8"/>
  <c r="B22" i="6"/>
  <c r="C21" i="6" s="1"/>
  <c r="D20" i="6" s="1"/>
  <c r="E19" i="6" s="1"/>
  <c r="A23" i="6"/>
  <c r="B31" i="5"/>
  <c r="A32" i="5"/>
  <c r="D26" i="4"/>
  <c r="A27" i="4"/>
  <c r="B27" i="4" s="1"/>
  <c r="C27" i="4" s="1"/>
  <c r="K16" i="13" l="1"/>
  <c r="F17" i="13" s="1"/>
  <c r="E17" i="13"/>
  <c r="I17" i="13" s="1"/>
  <c r="C18" i="13"/>
  <c r="G18" i="13" s="1"/>
  <c r="D21" i="14"/>
  <c r="E21" i="14" s="1"/>
  <c r="C22" i="14" s="1"/>
  <c r="C20" i="12"/>
  <c r="E20" i="12" s="1"/>
  <c r="D20" i="12"/>
  <c r="N23" i="11"/>
  <c r="K24" i="11" s="1"/>
  <c r="L24" i="11" s="1"/>
  <c r="E27" i="11"/>
  <c r="B28" i="11" s="1"/>
  <c r="F27" i="11"/>
  <c r="C28" i="11" s="1"/>
  <c r="G27" i="11"/>
  <c r="D28" i="11" s="1"/>
  <c r="H26" i="11"/>
  <c r="C16" i="8"/>
  <c r="D16" i="8" s="1"/>
  <c r="B23" i="6"/>
  <c r="C22" i="6" s="1"/>
  <c r="D21" i="6" s="1"/>
  <c r="E20" i="6" s="1"/>
  <c r="A24" i="6"/>
  <c r="A33" i="5"/>
  <c r="B33" i="5" s="1"/>
  <c r="B32" i="5"/>
  <c r="A28" i="4"/>
  <c r="B28" i="4" s="1"/>
  <c r="C28" i="4" s="1"/>
  <c r="D27" i="4"/>
  <c r="B22" i="14" l="1"/>
  <c r="B19" i="13"/>
  <c r="D18" i="13"/>
  <c r="H18" i="13" s="1"/>
  <c r="J17" i="13"/>
  <c r="L16" i="13"/>
  <c r="F21" i="14"/>
  <c r="D22" i="14"/>
  <c r="E22" i="14" s="1"/>
  <c r="C23" i="14" s="1"/>
  <c r="C21" i="12"/>
  <c r="F20" i="12"/>
  <c r="B21" i="12"/>
  <c r="O23" i="11"/>
  <c r="I25" i="11"/>
  <c r="M24" i="11"/>
  <c r="J25" i="11" s="1"/>
  <c r="E28" i="11"/>
  <c r="B29" i="11" s="1"/>
  <c r="F28" i="11"/>
  <c r="C29" i="11" s="1"/>
  <c r="G28" i="11"/>
  <c r="D29" i="11" s="1"/>
  <c r="H27" i="11"/>
  <c r="E16" i="8"/>
  <c r="F16" i="8" s="1"/>
  <c r="B24" i="6"/>
  <c r="C23" i="6" s="1"/>
  <c r="D22" i="6" s="1"/>
  <c r="E21" i="6" s="1"/>
  <c r="A25" i="6"/>
  <c r="D28" i="4"/>
  <c r="A29" i="4"/>
  <c r="B29" i="4" s="1"/>
  <c r="C29" i="4" s="1"/>
  <c r="E21" i="12" l="1"/>
  <c r="C19" i="13"/>
  <c r="G19" i="13" s="1"/>
  <c r="K17" i="13"/>
  <c r="E18" i="13"/>
  <c r="I18" i="13" s="1"/>
  <c r="B23" i="14"/>
  <c r="F22" i="14"/>
  <c r="D21" i="12"/>
  <c r="N24" i="11"/>
  <c r="E29" i="11"/>
  <c r="I5" i="11" s="1"/>
  <c r="G29" i="11"/>
  <c r="I7" i="11" s="1"/>
  <c r="F29" i="11"/>
  <c r="I6" i="11" s="1"/>
  <c r="H28" i="11"/>
  <c r="B17" i="8"/>
  <c r="B25" i="6"/>
  <c r="C24" i="6" s="1"/>
  <c r="D23" i="6" s="1"/>
  <c r="E22" i="6" s="1"/>
  <c r="A26" i="6"/>
  <c r="D29" i="4"/>
  <c r="A30" i="4"/>
  <c r="B30" i="4" s="1"/>
  <c r="C30" i="4" s="1"/>
  <c r="D19" i="13" l="1"/>
  <c r="H19" i="13" s="1"/>
  <c r="F18" i="13"/>
  <c r="J18" i="13" s="1"/>
  <c r="L17" i="13"/>
  <c r="B20" i="13"/>
  <c r="D23" i="14"/>
  <c r="E23" i="14" s="1"/>
  <c r="C24" i="14" s="1"/>
  <c r="C22" i="12"/>
  <c r="B22" i="12"/>
  <c r="E22" i="12" s="1"/>
  <c r="K25" i="11"/>
  <c r="L25" i="11" s="1"/>
  <c r="I26" i="11" s="1"/>
  <c r="O24" i="11"/>
  <c r="H29" i="11"/>
  <c r="I9" i="11" s="1"/>
  <c r="C17" i="8"/>
  <c r="B26" i="6"/>
  <c r="C25" i="6" s="1"/>
  <c r="D24" i="6" s="1"/>
  <c r="E23" i="6" s="1"/>
  <c r="A27" i="6"/>
  <c r="D30" i="4"/>
  <c r="A31" i="4"/>
  <c r="B31" i="4" s="1"/>
  <c r="C31" i="4" s="1"/>
  <c r="K18" i="13" l="1"/>
  <c r="F19" i="13" s="1"/>
  <c r="E19" i="13"/>
  <c r="I19" i="13" s="1"/>
  <c r="L18" i="13"/>
  <c r="C20" i="13"/>
  <c r="G20" i="13" s="1"/>
  <c r="F23" i="14"/>
  <c r="B24" i="14"/>
  <c r="D24" i="14" s="1"/>
  <c r="E24" i="14" s="1"/>
  <c r="F21" i="12"/>
  <c r="D22" i="12"/>
  <c r="M25" i="11"/>
  <c r="J26" i="11" s="1"/>
  <c r="D17" i="8"/>
  <c r="E17" i="8" s="1"/>
  <c r="F17" i="8" s="1"/>
  <c r="B27" i="6"/>
  <c r="A28" i="6"/>
  <c r="D31" i="4"/>
  <c r="A32" i="4"/>
  <c r="B32" i="4" s="1"/>
  <c r="C32" i="4" s="1"/>
  <c r="B21" i="13" l="1"/>
  <c r="D20" i="13"/>
  <c r="H20" i="13" s="1"/>
  <c r="J19" i="13"/>
  <c r="C25" i="14"/>
  <c r="D25" i="14" s="1"/>
  <c r="E25" i="14" s="1"/>
  <c r="F24" i="14"/>
  <c r="B25" i="14"/>
  <c r="B23" i="12"/>
  <c r="F22" i="12"/>
  <c r="N25" i="11"/>
  <c r="K26" i="11" s="1"/>
  <c r="L26" i="11" s="1"/>
  <c r="I27" i="11" s="1"/>
  <c r="B18" i="8"/>
  <c r="B28" i="6"/>
  <c r="A29" i="6"/>
  <c r="C26" i="6"/>
  <c r="D25" i="6" s="1"/>
  <c r="E24" i="6" s="1"/>
  <c r="C28" i="6"/>
  <c r="D32" i="4"/>
  <c r="A33" i="4"/>
  <c r="B33" i="4" s="1"/>
  <c r="C33" i="4" s="1"/>
  <c r="C21" i="13" l="1"/>
  <c r="G21" i="13" s="1"/>
  <c r="E20" i="13"/>
  <c r="I20" i="13" s="1"/>
  <c r="K19" i="13"/>
  <c r="C26" i="14"/>
  <c r="F25" i="14"/>
  <c r="B26" i="14"/>
  <c r="C23" i="12"/>
  <c r="D23" i="12" s="1"/>
  <c r="O25" i="11"/>
  <c r="M26" i="11"/>
  <c r="J27" i="11" s="1"/>
  <c r="C18" i="8"/>
  <c r="D18" i="8" s="1"/>
  <c r="E18" i="8" s="1"/>
  <c r="F18" i="8" s="1"/>
  <c r="C29" i="6"/>
  <c r="C27" i="6"/>
  <c r="D26" i="6" s="1"/>
  <c r="E25" i="6" s="1"/>
  <c r="A34" i="4"/>
  <c r="B34" i="4" s="1"/>
  <c r="C34" i="4" s="1"/>
  <c r="D33" i="4"/>
  <c r="D26" i="14" l="1"/>
  <c r="E26" i="14" s="1"/>
  <c r="F20" i="13"/>
  <c r="L19" i="13"/>
  <c r="B22" i="13"/>
  <c r="D21" i="13"/>
  <c r="H21" i="13" s="1"/>
  <c r="J20" i="13"/>
  <c r="C27" i="14"/>
  <c r="D27" i="14" s="1"/>
  <c r="E27" i="14" s="1"/>
  <c r="B27" i="14"/>
  <c r="F26" i="14"/>
  <c r="E23" i="12"/>
  <c r="F23" i="12"/>
  <c r="B24" i="12"/>
  <c r="N26" i="11"/>
  <c r="K27" i="11" s="1"/>
  <c r="L27" i="11" s="1"/>
  <c r="M27" i="11" s="1"/>
  <c r="J28" i="11" s="1"/>
  <c r="B19" i="8"/>
  <c r="D28" i="6"/>
  <c r="D29" i="6"/>
  <c r="D27" i="6"/>
  <c r="E26" i="6" s="1"/>
  <c r="D34" i="4"/>
  <c r="A35" i="4"/>
  <c r="B35" i="4" s="1"/>
  <c r="C35" i="4" s="1"/>
  <c r="E21" i="13" l="1"/>
  <c r="I21" i="13" s="1"/>
  <c r="K20" i="13"/>
  <c r="C22" i="13"/>
  <c r="G22" i="13" s="1"/>
  <c r="C28" i="14"/>
  <c r="F27" i="14"/>
  <c r="B28" i="14"/>
  <c r="D28" i="14"/>
  <c r="E28" i="14" s="1"/>
  <c r="C24" i="12"/>
  <c r="E24" i="12" s="1"/>
  <c r="I28" i="11"/>
  <c r="O26" i="11"/>
  <c r="N27" i="11"/>
  <c r="C19" i="8"/>
  <c r="D19" i="8" s="1"/>
  <c r="E19" i="8" s="1"/>
  <c r="F19" i="8" s="1"/>
  <c r="E28" i="6"/>
  <c r="E29" i="6"/>
  <c r="E27" i="6"/>
  <c r="D35" i="4"/>
  <c r="A36" i="4"/>
  <c r="B36" i="4" s="1"/>
  <c r="C36" i="4" s="1"/>
  <c r="D24" i="12" l="1"/>
  <c r="D22" i="13"/>
  <c r="H22" i="13" s="1"/>
  <c r="F21" i="13"/>
  <c r="J21" i="13" s="1"/>
  <c r="L20" i="13"/>
  <c r="B23" i="13"/>
  <c r="C29" i="14"/>
  <c r="D29" i="14" s="1"/>
  <c r="E29" i="14" s="1"/>
  <c r="F28" i="14"/>
  <c r="B29" i="14"/>
  <c r="B25" i="12"/>
  <c r="F24" i="12"/>
  <c r="K28" i="11"/>
  <c r="L28" i="11" s="1"/>
  <c r="O27" i="11"/>
  <c r="B20" i="8"/>
  <c r="D36" i="4"/>
  <c r="A37" i="4"/>
  <c r="B37" i="4" s="1"/>
  <c r="C37" i="4" s="1"/>
  <c r="K21" i="13" l="1"/>
  <c r="F22" i="13" s="1"/>
  <c r="E22" i="13"/>
  <c r="I22" i="13" s="1"/>
  <c r="L21" i="13"/>
  <c r="C23" i="13"/>
  <c r="G23" i="13" s="1"/>
  <c r="C30" i="14"/>
  <c r="F29" i="14"/>
  <c r="B30" i="14"/>
  <c r="D30" i="14"/>
  <c r="E30" i="14" s="1"/>
  <c r="C25" i="12"/>
  <c r="D25" i="12" s="1"/>
  <c r="M28" i="11"/>
  <c r="J29" i="11" s="1"/>
  <c r="I29" i="11"/>
  <c r="C20" i="8"/>
  <c r="D20" i="8" s="1"/>
  <c r="D37" i="4"/>
  <c r="A38" i="4"/>
  <c r="B38" i="4" s="1"/>
  <c r="C38" i="4" s="1"/>
  <c r="D23" i="13" l="1"/>
  <c r="H23" i="13" s="1"/>
  <c r="J22" i="13"/>
  <c r="B24" i="13"/>
  <c r="C31" i="14"/>
  <c r="F30" i="14"/>
  <c r="B31" i="14"/>
  <c r="D31" i="14"/>
  <c r="E31" i="14" s="1"/>
  <c r="E25" i="12"/>
  <c r="B26" i="12"/>
  <c r="N28" i="11"/>
  <c r="K29" i="11" s="1"/>
  <c r="L29" i="11" s="1"/>
  <c r="E20" i="8"/>
  <c r="F20" i="8" s="1"/>
  <c r="B21" i="8" s="1"/>
  <c r="D38" i="4"/>
  <c r="A39" i="4"/>
  <c r="B39" i="4" s="1"/>
  <c r="C39" i="4" s="1"/>
  <c r="K22" i="13" l="1"/>
  <c r="E23" i="13"/>
  <c r="I23" i="13" s="1"/>
  <c r="C24" i="13"/>
  <c r="G24" i="13" s="1"/>
  <c r="C32" i="14"/>
  <c r="B32" i="14"/>
  <c r="F31" i="14"/>
  <c r="C26" i="12"/>
  <c r="D26" i="12" s="1"/>
  <c r="F25" i="12"/>
  <c r="J5" i="11"/>
  <c r="O28" i="11"/>
  <c r="M29" i="11"/>
  <c r="C21" i="8"/>
  <c r="D21" i="8" s="1"/>
  <c r="E21" i="8" s="1"/>
  <c r="F21" i="8" s="1"/>
  <c r="D39" i="4"/>
  <c r="A40" i="4"/>
  <c r="B40" i="4" s="1"/>
  <c r="C40" i="4" s="1"/>
  <c r="D24" i="13" l="1"/>
  <c r="H24" i="13" s="1"/>
  <c r="C25" i="13" s="1"/>
  <c r="B25" i="13"/>
  <c r="F23" i="13"/>
  <c r="J23" i="13" s="1"/>
  <c r="L22" i="13"/>
  <c r="D32" i="14"/>
  <c r="E32" i="14" s="1"/>
  <c r="C33" i="14" s="1"/>
  <c r="E26" i="12"/>
  <c r="F26" i="12" s="1"/>
  <c r="B27" i="12"/>
  <c r="J6" i="11"/>
  <c r="N29" i="11"/>
  <c r="J7" i="11" s="1"/>
  <c r="B22" i="8"/>
  <c r="D40" i="4"/>
  <c r="A41" i="4"/>
  <c r="B41" i="4" s="1"/>
  <c r="C41" i="4" s="1"/>
  <c r="C27" i="12" l="1"/>
  <c r="E27" i="12" s="1"/>
  <c r="C28" i="12" s="1"/>
  <c r="E24" i="13"/>
  <c r="I24" i="13" s="1"/>
  <c r="K23" i="13"/>
  <c r="F24" i="13" s="1"/>
  <c r="G25" i="13"/>
  <c r="F32" i="14"/>
  <c r="B33" i="14"/>
  <c r="D27" i="12"/>
  <c r="B28" i="12" s="1"/>
  <c r="E28" i="12" s="1"/>
  <c r="O29" i="11"/>
  <c r="J9" i="11" s="1"/>
  <c r="C22" i="8"/>
  <c r="D22" i="8" s="1"/>
  <c r="E22" i="8" s="1"/>
  <c r="F22" i="8" s="1"/>
  <c r="A42" i="4"/>
  <c r="B42" i="4" s="1"/>
  <c r="C42" i="4" s="1"/>
  <c r="D41" i="4"/>
  <c r="B26" i="13" l="1"/>
  <c r="D25" i="13"/>
  <c r="H25" i="13" s="1"/>
  <c r="C26" i="13" s="1"/>
  <c r="J24" i="13"/>
  <c r="L23" i="13"/>
  <c r="D33" i="14"/>
  <c r="E33" i="14" s="1"/>
  <c r="C34" i="14" s="1"/>
  <c r="D28" i="12"/>
  <c r="B29" i="12" s="1"/>
  <c r="C29" i="12"/>
  <c r="F27" i="12"/>
  <c r="B23" i="8"/>
  <c r="A43" i="4"/>
  <c r="B43" i="4" s="1"/>
  <c r="C43" i="4" s="1"/>
  <c r="D42" i="4"/>
  <c r="G26" i="13" l="1"/>
  <c r="B27" i="13" s="1"/>
  <c r="E25" i="13"/>
  <c r="I25" i="13" s="1"/>
  <c r="D26" i="13" s="1"/>
  <c r="H26" i="13" s="1"/>
  <c r="K24" i="13"/>
  <c r="F25" i="13" s="1"/>
  <c r="F33" i="14"/>
  <c r="B34" i="14"/>
  <c r="D34" i="14"/>
  <c r="E34" i="14" s="1"/>
  <c r="E29" i="12"/>
  <c r="F28" i="12"/>
  <c r="D29" i="12"/>
  <c r="C23" i="8"/>
  <c r="D23" i="8" s="1"/>
  <c r="E23" i="8" s="1"/>
  <c r="F23" i="8" s="1"/>
  <c r="D43" i="4"/>
  <c r="A44" i="4"/>
  <c r="B44" i="4" s="1"/>
  <c r="C44" i="4" s="1"/>
  <c r="L24" i="13" l="1"/>
  <c r="J25" i="13"/>
  <c r="E26" i="13" s="1"/>
  <c r="I26" i="13" s="1"/>
  <c r="C27" i="13"/>
  <c r="G27" i="13" s="1"/>
  <c r="O3" i="13" s="1"/>
  <c r="C35" i="14"/>
  <c r="F34" i="14"/>
  <c r="B35" i="14"/>
  <c r="C30" i="12"/>
  <c r="B30" i="12"/>
  <c r="E30" i="12" s="1"/>
  <c r="B24" i="8"/>
  <c r="A45" i="4"/>
  <c r="B45" i="4" s="1"/>
  <c r="C45" i="4" s="1"/>
  <c r="D44" i="4"/>
  <c r="K25" i="13" l="1"/>
  <c r="F26" i="13" s="1"/>
  <c r="J26" i="13" s="1"/>
  <c r="D27" i="13"/>
  <c r="H27" i="13" s="1"/>
  <c r="O4" i="13" s="1"/>
  <c r="L25" i="13"/>
  <c r="D35" i="14"/>
  <c r="E35" i="14" s="1"/>
  <c r="C36" i="14" s="1"/>
  <c r="F29" i="12"/>
  <c r="D30" i="12"/>
  <c r="C24" i="8"/>
  <c r="D24" i="8" s="1"/>
  <c r="D45" i="4"/>
  <c r="A46" i="4"/>
  <c r="B46" i="4" s="1"/>
  <c r="C46" i="4" s="1"/>
  <c r="E27" i="13" l="1"/>
  <c r="I27" i="13" s="1"/>
  <c r="O5" i="13" s="1"/>
  <c r="K26" i="13"/>
  <c r="F27" i="13" s="1"/>
  <c r="L26" i="13"/>
  <c r="B36" i="14"/>
  <c r="F35" i="14"/>
  <c r="C31" i="12"/>
  <c r="B31" i="12"/>
  <c r="E31" i="12" s="1"/>
  <c r="E24" i="8"/>
  <c r="F24" i="8" s="1"/>
  <c r="B25" i="8" s="1"/>
  <c r="A47" i="4"/>
  <c r="B47" i="4" s="1"/>
  <c r="C47" i="4" s="1"/>
  <c r="D46" i="4"/>
  <c r="J27" i="13" l="1"/>
  <c r="D36" i="14"/>
  <c r="E36" i="14" s="1"/>
  <c r="C37" i="14" s="1"/>
  <c r="F30" i="12"/>
  <c r="D31" i="12"/>
  <c r="C25" i="8"/>
  <c r="D25" i="8" s="1"/>
  <c r="E25" i="8" s="1"/>
  <c r="F25" i="8" s="1"/>
  <c r="D47" i="4"/>
  <c r="A48" i="4"/>
  <c r="B48" i="4" s="1"/>
  <c r="C48" i="4" s="1"/>
  <c r="K27" i="13" l="1"/>
  <c r="O7" i="13" s="1"/>
  <c r="O6" i="13"/>
  <c r="B37" i="14"/>
  <c r="F36" i="14"/>
  <c r="D37" i="14"/>
  <c r="E37" i="14" s="1"/>
  <c r="C32" i="12"/>
  <c r="B32" i="12"/>
  <c r="E32" i="12" s="1"/>
  <c r="B26" i="8"/>
  <c r="A49" i="4"/>
  <c r="B49" i="4" s="1"/>
  <c r="C49" i="4" s="1"/>
  <c r="D48" i="4"/>
  <c r="L27" i="13" l="1"/>
  <c r="O10" i="13" s="1"/>
  <c r="C38" i="14"/>
  <c r="F37" i="14"/>
  <c r="B38" i="14"/>
  <c r="D38" i="14"/>
  <c r="E38" i="14" s="1"/>
  <c r="F31" i="12"/>
  <c r="D32" i="12"/>
  <c r="C26" i="8"/>
  <c r="D26" i="8" s="1"/>
  <c r="E26" i="8" s="1"/>
  <c r="F26" i="8" s="1"/>
  <c r="A50" i="4"/>
  <c r="B50" i="4" s="1"/>
  <c r="C50" i="4" s="1"/>
  <c r="D49" i="4"/>
  <c r="C39" i="14" l="1"/>
  <c r="B39" i="14"/>
  <c r="F38" i="14"/>
  <c r="D39" i="14"/>
  <c r="E39" i="14" s="1"/>
  <c r="C33" i="12"/>
  <c r="B33" i="12"/>
  <c r="E33" i="12" s="1"/>
  <c r="B27" i="8"/>
  <c r="A51" i="4"/>
  <c r="B51" i="4" s="1"/>
  <c r="C51" i="4" s="1"/>
  <c r="D50" i="4"/>
  <c r="C40" i="14" l="1"/>
  <c r="B40" i="14"/>
  <c r="F39" i="14"/>
  <c r="D40" i="14"/>
  <c r="E40" i="14" s="1"/>
  <c r="F32" i="12"/>
  <c r="D33" i="12"/>
  <c r="C27" i="8"/>
  <c r="D27" i="8" s="1"/>
  <c r="E27" i="8" s="1"/>
  <c r="F27" i="8" s="1"/>
  <c r="D51" i="4"/>
  <c r="A52" i="4"/>
  <c r="B52" i="4" s="1"/>
  <c r="C52" i="4" s="1"/>
  <c r="C41" i="14" l="1"/>
  <c r="F40" i="14"/>
  <c r="B41" i="14"/>
  <c r="D41" i="14"/>
  <c r="E41" i="14" s="1"/>
  <c r="C34" i="12"/>
  <c r="B34" i="12"/>
  <c r="E34" i="12" s="1"/>
  <c r="B28" i="8"/>
  <c r="D52" i="4"/>
  <c r="A53" i="4"/>
  <c r="B53" i="4" s="1"/>
  <c r="C53" i="4" s="1"/>
  <c r="C42" i="14" l="1"/>
  <c r="F41" i="14"/>
  <c r="B42" i="14"/>
  <c r="D42" i="14"/>
  <c r="E42" i="14" s="1"/>
  <c r="D34" i="12"/>
  <c r="F33" i="12"/>
  <c r="C28" i="8"/>
  <c r="D28" i="8" s="1"/>
  <c r="E28" i="8" s="1"/>
  <c r="F28" i="8" s="1"/>
  <c r="G2" i="8"/>
  <c r="H2" i="8" s="1"/>
  <c r="A54" i="4"/>
  <c r="B54" i="4" s="1"/>
  <c r="C54" i="4" s="1"/>
  <c r="D53" i="4"/>
  <c r="C43" i="14" l="1"/>
  <c r="F42" i="14"/>
  <c r="B43" i="14"/>
  <c r="B35" i="12"/>
  <c r="C35" i="12"/>
  <c r="D35" i="12" s="1"/>
  <c r="D54" i="4"/>
  <c r="A55" i="4"/>
  <c r="B55" i="4" s="1"/>
  <c r="C55" i="4" s="1"/>
  <c r="D43" i="14" l="1"/>
  <c r="E43" i="14" s="1"/>
  <c r="C44" i="14" s="1"/>
  <c r="E35" i="12"/>
  <c r="C36" i="12" s="1"/>
  <c r="F34" i="12"/>
  <c r="B36" i="12"/>
  <c r="D55" i="4"/>
  <c r="A56" i="4"/>
  <c r="B56" i="4" s="1"/>
  <c r="C56" i="4" s="1"/>
  <c r="F43" i="14" l="1"/>
  <c r="B44" i="14"/>
  <c r="D36" i="12"/>
  <c r="E36" i="12"/>
  <c r="C37" i="12" s="1"/>
  <c r="F35" i="12"/>
  <c r="B37" i="12"/>
  <c r="D56" i="4"/>
  <c r="A57" i="4"/>
  <c r="B57" i="4" s="1"/>
  <c r="C57" i="4" s="1"/>
  <c r="D44" i="14" l="1"/>
  <c r="E44" i="14" s="1"/>
  <c r="C45" i="14" s="1"/>
  <c r="E37" i="12"/>
  <c r="F36" i="12"/>
  <c r="D37" i="12"/>
  <c r="A58" i="4"/>
  <c r="B58" i="4" s="1"/>
  <c r="C58" i="4" s="1"/>
  <c r="D57" i="4"/>
  <c r="B45" i="14" l="1"/>
  <c r="F44" i="14"/>
  <c r="D45" i="14"/>
  <c r="E45" i="14" s="1"/>
  <c r="C38" i="12"/>
  <c r="B38" i="12"/>
  <c r="A59" i="4"/>
  <c r="B59" i="4" s="1"/>
  <c r="C59" i="4" s="1"/>
  <c r="D58" i="4"/>
  <c r="E38" i="12" l="1"/>
  <c r="C46" i="14"/>
  <c r="B46" i="14"/>
  <c r="F45" i="14"/>
  <c r="D46" i="14"/>
  <c r="E46" i="14" s="1"/>
  <c r="F37" i="12"/>
  <c r="D38" i="12"/>
  <c r="D59" i="4"/>
  <c r="A60" i="4"/>
  <c r="B60" i="4" s="1"/>
  <c r="C60" i="4" s="1"/>
  <c r="C47" i="14" l="1"/>
  <c r="B47" i="14"/>
  <c r="F46" i="14"/>
  <c r="D47" i="14"/>
  <c r="E47" i="14" s="1"/>
  <c r="F38" i="12"/>
  <c r="B39" i="12"/>
  <c r="D60" i="4"/>
  <c r="A61" i="4"/>
  <c r="B61" i="4" s="1"/>
  <c r="C61" i="4" s="1"/>
  <c r="C48" i="14" l="1"/>
  <c r="D48" i="14" s="1"/>
  <c r="E48" i="14" s="1"/>
  <c r="F47" i="14"/>
  <c r="B48" i="14"/>
  <c r="C39" i="12"/>
  <c r="E39" i="12" s="1"/>
  <c r="A62" i="4"/>
  <c r="B62" i="4" s="1"/>
  <c r="C62" i="4" s="1"/>
  <c r="D61" i="4"/>
  <c r="C49" i="14" l="1"/>
  <c r="F48" i="14"/>
  <c r="B49" i="14"/>
  <c r="D49" i="14" s="1"/>
  <c r="E49" i="14" s="1"/>
  <c r="D39" i="12"/>
  <c r="B40" i="12" s="1"/>
  <c r="C40" i="12"/>
  <c r="A63" i="4"/>
  <c r="B63" i="4" s="1"/>
  <c r="C63" i="4" s="1"/>
  <c r="D62" i="4"/>
  <c r="C50" i="14" l="1"/>
  <c r="D50" i="14" s="1"/>
  <c r="E50" i="14" s="1"/>
  <c r="B50" i="14"/>
  <c r="F49" i="14"/>
  <c r="E40" i="12"/>
  <c r="D40" i="12"/>
  <c r="F39" i="12"/>
  <c r="D63" i="4"/>
  <c r="A64" i="4"/>
  <c r="B64" i="4" s="1"/>
  <c r="C64" i="4" s="1"/>
  <c r="C51" i="14" l="1"/>
  <c r="F50" i="14"/>
  <c r="B51" i="14"/>
  <c r="D51" i="14"/>
  <c r="E51" i="14" s="1"/>
  <c r="C41" i="12"/>
  <c r="B41" i="12"/>
  <c r="E41" i="12" s="1"/>
  <c r="D64" i="4"/>
  <c r="A65" i="4"/>
  <c r="B65" i="4" s="1"/>
  <c r="C65" i="4" s="1"/>
  <c r="C52" i="14" l="1"/>
  <c r="D52" i="14" s="1"/>
  <c r="E52" i="14" s="1"/>
  <c r="B52" i="14"/>
  <c r="F51" i="14"/>
  <c r="D41" i="12"/>
  <c r="B42" i="12" s="1"/>
  <c r="F40" i="12"/>
  <c r="C42" i="12"/>
  <c r="A66" i="4"/>
  <c r="B66" i="4" s="1"/>
  <c r="C66" i="4" s="1"/>
  <c r="D65" i="4"/>
  <c r="D42" i="12" l="1"/>
  <c r="C53" i="14"/>
  <c r="B53" i="14"/>
  <c r="F52" i="14"/>
  <c r="D53" i="14"/>
  <c r="E53" i="14" s="1"/>
  <c r="E42" i="12"/>
  <c r="C43" i="12" s="1"/>
  <c r="F41" i="12"/>
  <c r="B43" i="12"/>
  <c r="A67" i="4"/>
  <c r="B67" i="4" s="1"/>
  <c r="C67" i="4" s="1"/>
  <c r="D66" i="4"/>
  <c r="E43" i="12" l="1"/>
  <c r="C54" i="14"/>
  <c r="F53" i="14"/>
  <c r="B54" i="14"/>
  <c r="D54" i="14" s="1"/>
  <c r="E54" i="14" s="1"/>
  <c r="D43" i="12"/>
  <c r="F42" i="12"/>
  <c r="D67" i="4"/>
  <c r="A68" i="4"/>
  <c r="B68" i="4" s="1"/>
  <c r="C68" i="4" s="1"/>
  <c r="C55" i="14" l="1"/>
  <c r="F54" i="14"/>
  <c r="B55" i="14"/>
  <c r="D55" i="14" s="1"/>
  <c r="E55" i="14" s="1"/>
  <c r="F43" i="12"/>
  <c r="B44" i="12"/>
  <c r="C44" i="12"/>
  <c r="D44" i="12"/>
  <c r="D68" i="4"/>
  <c r="A69" i="4"/>
  <c r="B69" i="4" s="1"/>
  <c r="C69" i="4" s="1"/>
  <c r="C56" i="14" l="1"/>
  <c r="B56" i="14"/>
  <c r="F55" i="14"/>
  <c r="D56" i="14"/>
  <c r="E56" i="14" s="1"/>
  <c r="E44" i="12"/>
  <c r="C45" i="12" s="1"/>
  <c r="B45" i="12"/>
  <c r="A70" i="4"/>
  <c r="B70" i="4" s="1"/>
  <c r="C70" i="4" s="1"/>
  <c r="D69" i="4"/>
  <c r="C57" i="14" l="1"/>
  <c r="B57" i="14"/>
  <c r="F56" i="14"/>
  <c r="D57" i="14"/>
  <c r="E57" i="14" s="1"/>
  <c r="E45" i="12"/>
  <c r="F44" i="12"/>
  <c r="D45" i="12"/>
  <c r="A71" i="4"/>
  <c r="B71" i="4" s="1"/>
  <c r="C71" i="4" s="1"/>
  <c r="D70" i="4"/>
  <c r="C58" i="14" l="1"/>
  <c r="F57" i="14"/>
  <c r="B58" i="14"/>
  <c r="C46" i="12"/>
  <c r="B46" i="12"/>
  <c r="E46" i="12" s="1"/>
  <c r="D71" i="4"/>
  <c r="A72" i="4"/>
  <c r="B72" i="4" s="1"/>
  <c r="C72" i="4" s="1"/>
  <c r="D58" i="14" l="1"/>
  <c r="E58" i="14" s="1"/>
  <c r="C59" i="14" s="1"/>
  <c r="D59" i="14" s="1"/>
  <c r="E59" i="14" s="1"/>
  <c r="F58" i="14"/>
  <c r="B59" i="14"/>
  <c r="F45" i="12"/>
  <c r="D46" i="12"/>
  <c r="D72" i="4"/>
  <c r="A73" i="4"/>
  <c r="B73" i="4" s="1"/>
  <c r="C73" i="4" s="1"/>
  <c r="C60" i="14" l="1"/>
  <c r="F59" i="14"/>
  <c r="B60" i="14"/>
  <c r="D60" i="14"/>
  <c r="E60" i="14" s="1"/>
  <c r="C47" i="12"/>
  <c r="D47" i="12" s="1"/>
  <c r="B47" i="12"/>
  <c r="E47" i="12" s="1"/>
  <c r="D73" i="4"/>
  <c r="A74" i="4"/>
  <c r="B74" i="4" s="1"/>
  <c r="C74" i="4" s="1"/>
  <c r="C61" i="14" l="1"/>
  <c r="D61" i="14" s="1"/>
  <c r="E61" i="14" s="1"/>
  <c r="B61" i="14"/>
  <c r="F60" i="14"/>
  <c r="B48" i="12"/>
  <c r="F47" i="12"/>
  <c r="F46" i="12"/>
  <c r="A75" i="4"/>
  <c r="B75" i="4" s="1"/>
  <c r="C75" i="4" s="1"/>
  <c r="D74" i="4"/>
  <c r="C62" i="14" l="1"/>
  <c r="F61" i="14"/>
  <c r="B62" i="14"/>
  <c r="C48" i="12"/>
  <c r="D48" i="12" s="1"/>
  <c r="D75" i="4"/>
  <c r="A76" i="4"/>
  <c r="B76" i="4" s="1"/>
  <c r="C76" i="4" s="1"/>
  <c r="D62" i="14" l="1"/>
  <c r="E62" i="14" s="1"/>
  <c r="C63" i="14" s="1"/>
  <c r="D63" i="14" s="1"/>
  <c r="E63" i="14" s="1"/>
  <c r="B63" i="14"/>
  <c r="E48" i="12"/>
  <c r="F48" i="12" s="1"/>
  <c r="B49" i="12"/>
  <c r="D76" i="4"/>
  <c r="A77" i="4"/>
  <c r="B77" i="4" s="1"/>
  <c r="C77" i="4" s="1"/>
  <c r="F62" i="14" l="1"/>
  <c r="C64" i="14"/>
  <c r="B64" i="14"/>
  <c r="F63" i="14"/>
  <c r="C49" i="12"/>
  <c r="D49" i="12" s="1"/>
  <c r="A78" i="4"/>
  <c r="B78" i="4" s="1"/>
  <c r="C78" i="4" s="1"/>
  <c r="D77" i="4"/>
  <c r="D64" i="14" l="1"/>
  <c r="E64" i="14" s="1"/>
  <c r="C65" i="14" s="1"/>
  <c r="E49" i="12"/>
  <c r="C50" i="12" s="1"/>
  <c r="D50" i="12" s="1"/>
  <c r="B50" i="12"/>
  <c r="D78" i="4"/>
  <c r="A79" i="4"/>
  <c r="B79" i="4" s="1"/>
  <c r="C79" i="4" s="1"/>
  <c r="F64" i="14" l="1"/>
  <c r="B65" i="14"/>
  <c r="E50" i="12"/>
  <c r="C51" i="12" s="1"/>
  <c r="F49" i="12"/>
  <c r="B51" i="12"/>
  <c r="D79" i="4"/>
  <c r="A80" i="4"/>
  <c r="B80" i="4" s="1"/>
  <c r="C80" i="4" s="1"/>
  <c r="D65" i="14" l="1"/>
  <c r="E65" i="14" s="1"/>
  <c r="C66" i="14" s="1"/>
  <c r="E51" i="12"/>
  <c r="F50" i="12"/>
  <c r="D51" i="12"/>
  <c r="A81" i="4"/>
  <c r="B81" i="4" s="1"/>
  <c r="C81" i="4" s="1"/>
  <c r="D80" i="4"/>
  <c r="F65" i="14" l="1"/>
  <c r="B66" i="14"/>
  <c r="D66" i="14"/>
  <c r="E66" i="14" s="1"/>
  <c r="C52" i="12"/>
  <c r="B52" i="12"/>
  <c r="E52" i="12" s="1"/>
  <c r="D81" i="4"/>
  <c r="A82" i="4"/>
  <c r="B82" i="4" s="1"/>
  <c r="C82" i="4" s="1"/>
  <c r="C67" i="14" l="1"/>
  <c r="F66" i="14"/>
  <c r="B67" i="14"/>
  <c r="D67" i="14"/>
  <c r="E67" i="14" s="1"/>
  <c r="F51" i="12"/>
  <c r="D52" i="12"/>
  <c r="D82" i="4"/>
  <c r="A83" i="4"/>
  <c r="B83" i="4" s="1"/>
  <c r="C83" i="4" s="1"/>
  <c r="C68" i="14" l="1"/>
  <c r="F67" i="14"/>
  <c r="B68" i="14"/>
  <c r="D68" i="14" s="1"/>
  <c r="E68" i="14" s="1"/>
  <c r="C53" i="12"/>
  <c r="B53" i="12"/>
  <c r="E53" i="12" s="1"/>
  <c r="D83" i="4"/>
  <c r="A84" i="4"/>
  <c r="B84" i="4" s="1"/>
  <c r="C84" i="4" s="1"/>
  <c r="C69" i="14" l="1"/>
  <c r="D69" i="14" s="1"/>
  <c r="E69" i="14" s="1"/>
  <c r="F68" i="14"/>
  <c r="B69" i="14"/>
  <c r="F52" i="12"/>
  <c r="D53" i="12"/>
  <c r="A85" i="4"/>
  <c r="B85" i="4" s="1"/>
  <c r="C85" i="4" s="1"/>
  <c r="D84" i="4"/>
  <c r="C70" i="14" l="1"/>
  <c r="F69" i="14"/>
  <c r="B70" i="14"/>
  <c r="C54" i="12"/>
  <c r="B54" i="12"/>
  <c r="E54" i="12" s="1"/>
  <c r="D85" i="4"/>
  <c r="A86" i="4"/>
  <c r="B86" i="4" s="1"/>
  <c r="C86" i="4" s="1"/>
  <c r="D70" i="14" l="1"/>
  <c r="E70" i="14" s="1"/>
  <c r="C71" i="14" s="1"/>
  <c r="F53" i="12"/>
  <c r="D54" i="12"/>
  <c r="D86" i="4"/>
  <c r="A87" i="4"/>
  <c r="B87" i="4" s="1"/>
  <c r="C87" i="4" s="1"/>
  <c r="F70" i="14" l="1"/>
  <c r="B71" i="14"/>
  <c r="C55" i="12"/>
  <c r="B55" i="12"/>
  <c r="A88" i="4"/>
  <c r="B88" i="4" s="1"/>
  <c r="C88" i="4" s="1"/>
  <c r="D87" i="4"/>
  <c r="E55" i="12" l="1"/>
  <c r="D71" i="14"/>
  <c r="E71" i="14" s="1"/>
  <c r="C72" i="14" s="1"/>
  <c r="F54" i="12"/>
  <c r="D55" i="12"/>
  <c r="A89" i="4"/>
  <c r="B89" i="4" s="1"/>
  <c r="C89" i="4" s="1"/>
  <c r="D88" i="4"/>
  <c r="B72" i="14" l="1"/>
  <c r="F71" i="14"/>
  <c r="D72" i="14"/>
  <c r="E72" i="14" s="1"/>
  <c r="C56" i="12"/>
  <c r="B56" i="12"/>
  <c r="E56" i="12" s="1"/>
  <c r="A90" i="4"/>
  <c r="B90" i="4" s="1"/>
  <c r="C90" i="4" s="1"/>
  <c r="D89" i="4"/>
  <c r="C73" i="14" l="1"/>
  <c r="F72" i="14"/>
  <c r="B73" i="14"/>
  <c r="D73" i="14"/>
  <c r="E73" i="14" s="1"/>
  <c r="F55" i="12"/>
  <c r="D56" i="12"/>
  <c r="D90" i="4"/>
  <c r="A91" i="4"/>
  <c r="B91" i="4" s="1"/>
  <c r="C91" i="4" s="1"/>
  <c r="C74" i="14" l="1"/>
  <c r="B74" i="14"/>
  <c r="F73" i="14"/>
  <c r="D74" i="14"/>
  <c r="E74" i="14" s="1"/>
  <c r="C57" i="12"/>
  <c r="B57" i="12"/>
  <c r="E57" i="12" s="1"/>
  <c r="A92" i="4"/>
  <c r="B92" i="4" s="1"/>
  <c r="C92" i="4" s="1"/>
  <c r="D91" i="4"/>
  <c r="C75" i="14" l="1"/>
  <c r="F74" i="14"/>
  <c r="B75" i="14"/>
  <c r="D75" i="14" s="1"/>
  <c r="E75" i="14" s="1"/>
  <c r="F56" i="12"/>
  <c r="D57" i="12"/>
  <c r="A93" i="4"/>
  <c r="B93" i="4" s="1"/>
  <c r="C93" i="4" s="1"/>
  <c r="D92" i="4"/>
  <c r="C76" i="14" l="1"/>
  <c r="F75" i="14"/>
  <c r="B76" i="14"/>
  <c r="D76" i="14"/>
  <c r="E76" i="14" s="1"/>
  <c r="C58" i="12"/>
  <c r="B58" i="12"/>
  <c r="A94" i="4"/>
  <c r="B94" i="4" s="1"/>
  <c r="C94" i="4" s="1"/>
  <c r="D93" i="4"/>
  <c r="E58" i="12" l="1"/>
  <c r="C77" i="14"/>
  <c r="B77" i="14"/>
  <c r="F76" i="14"/>
  <c r="D77" i="14"/>
  <c r="E77" i="14" s="1"/>
  <c r="F57" i="12"/>
  <c r="D58" i="12"/>
  <c r="D94" i="4"/>
  <c r="A95" i="4"/>
  <c r="B95" i="4" s="1"/>
  <c r="C95" i="4" s="1"/>
  <c r="C78" i="14" l="1"/>
  <c r="F77" i="14"/>
  <c r="B78" i="14"/>
  <c r="D78" i="14" s="1"/>
  <c r="E78" i="14" s="1"/>
  <c r="C59" i="12"/>
  <c r="B59" i="12"/>
  <c r="E59" i="12" s="1"/>
  <c r="A96" i="4"/>
  <c r="B96" i="4" s="1"/>
  <c r="C96" i="4" s="1"/>
  <c r="D95" i="4"/>
  <c r="C79" i="14" l="1"/>
  <c r="D79" i="14" s="1"/>
  <c r="E79" i="14" s="1"/>
  <c r="F78" i="14"/>
  <c r="B79" i="14"/>
  <c r="D59" i="12"/>
  <c r="B60" i="12" s="1"/>
  <c r="E60" i="12" s="1"/>
  <c r="F58" i="12"/>
  <c r="C60" i="12"/>
  <c r="F59" i="12"/>
  <c r="A97" i="4"/>
  <c r="B97" i="4" s="1"/>
  <c r="C97" i="4" s="1"/>
  <c r="D96" i="4"/>
  <c r="C80" i="14" l="1"/>
  <c r="B80" i="14"/>
  <c r="F79" i="14"/>
  <c r="D80" i="14"/>
  <c r="E80" i="14" s="1"/>
  <c r="D60" i="12"/>
  <c r="D97" i="4"/>
  <c r="A98" i="4"/>
  <c r="B98" i="4" s="1"/>
  <c r="C98" i="4" s="1"/>
  <c r="C81" i="14" l="1"/>
  <c r="F80" i="14"/>
  <c r="B81" i="14"/>
  <c r="D81" i="14"/>
  <c r="E81" i="14" s="1"/>
  <c r="C61" i="12"/>
  <c r="B61" i="12"/>
  <c r="E61" i="12" s="1"/>
  <c r="D98" i="4"/>
  <c r="A99" i="4"/>
  <c r="B99" i="4" s="1"/>
  <c r="C99" i="4" s="1"/>
  <c r="C82" i="14" l="1"/>
  <c r="F81" i="14"/>
  <c r="B82" i="14"/>
  <c r="D82" i="14"/>
  <c r="E82" i="14" s="1"/>
  <c r="F60" i="12"/>
  <c r="D61" i="12"/>
  <c r="D99" i="4"/>
  <c r="A100" i="4"/>
  <c r="B100" i="4" s="1"/>
  <c r="C100" i="4" s="1"/>
  <c r="C83" i="14" l="1"/>
  <c r="B83" i="14"/>
  <c r="F82" i="14"/>
  <c r="C62" i="12"/>
  <c r="B62" i="12"/>
  <c r="E62" i="12" s="1"/>
  <c r="A101" i="4"/>
  <c r="B101" i="4" s="1"/>
  <c r="C101" i="4" s="1"/>
  <c r="D100" i="4"/>
  <c r="D83" i="14" l="1"/>
  <c r="E83" i="14" s="1"/>
  <c r="C84" i="14" s="1"/>
  <c r="D62" i="12"/>
  <c r="F62" i="12" s="1"/>
  <c r="F61" i="12"/>
  <c r="C63" i="12"/>
  <c r="D101" i="4"/>
  <c r="A102" i="4"/>
  <c r="B102" i="4" s="1"/>
  <c r="C102" i="4" s="1"/>
  <c r="B63" i="12" l="1"/>
  <c r="F83" i="14"/>
  <c r="B84" i="14"/>
  <c r="E63" i="12"/>
  <c r="D63" i="12"/>
  <c r="D102" i="4"/>
  <c r="A103" i="4"/>
  <c r="B103" i="4" s="1"/>
  <c r="C103" i="4" s="1"/>
  <c r="D84" i="14" l="1"/>
  <c r="E84" i="14" s="1"/>
  <c r="C85" i="14" s="1"/>
  <c r="C64" i="12"/>
  <c r="B64" i="12"/>
  <c r="D103" i="4"/>
  <c r="A104" i="4"/>
  <c r="B104" i="4" s="1"/>
  <c r="C104" i="4" s="1"/>
  <c r="E64" i="12" l="1"/>
  <c r="F84" i="14"/>
  <c r="B85" i="14"/>
  <c r="D85" i="14" s="1"/>
  <c r="E85" i="14" s="1"/>
  <c r="F63" i="12"/>
  <c r="D64" i="12"/>
  <c r="A105" i="4"/>
  <c r="B105" i="4" s="1"/>
  <c r="C105" i="4" s="1"/>
  <c r="D104" i="4"/>
  <c r="C86" i="14" l="1"/>
  <c r="D86" i="14" s="1"/>
  <c r="E86" i="14" s="1"/>
  <c r="F85" i="14"/>
  <c r="B86" i="14"/>
  <c r="C65" i="12"/>
  <c r="D65" i="12" s="1"/>
  <c r="B65" i="12"/>
  <c r="D105" i="4"/>
  <c r="A106" i="4"/>
  <c r="B106" i="4" s="1"/>
  <c r="C106" i="4" s="1"/>
  <c r="E65" i="12" l="1"/>
  <c r="C87" i="14"/>
  <c r="F86" i="14"/>
  <c r="B87" i="14"/>
  <c r="D87" i="14"/>
  <c r="E87" i="14" s="1"/>
  <c r="F64" i="12"/>
  <c r="C66" i="12"/>
  <c r="D66" i="12" s="1"/>
  <c r="B66" i="12"/>
  <c r="E66" i="12" s="1"/>
  <c r="F65" i="12"/>
  <c r="D106" i="4"/>
  <c r="A107" i="4"/>
  <c r="B107" i="4" s="1"/>
  <c r="C107" i="4" s="1"/>
  <c r="C88" i="14" l="1"/>
  <c r="D88" i="14" s="1"/>
  <c r="E88" i="14" s="1"/>
  <c r="F87" i="14"/>
  <c r="B88" i="14"/>
  <c r="C67" i="12"/>
  <c r="F66" i="12"/>
  <c r="B67" i="12"/>
  <c r="E67" i="12" s="1"/>
  <c r="D107" i="4"/>
  <c r="A108" i="4"/>
  <c r="B108" i="4" s="1"/>
  <c r="C108" i="4" s="1"/>
  <c r="D67" i="12" l="1"/>
  <c r="F67" i="12" s="1"/>
  <c r="C89" i="14"/>
  <c r="F88" i="14"/>
  <c r="B89" i="14"/>
  <c r="D89" i="14"/>
  <c r="E89" i="14" s="1"/>
  <c r="C68" i="12"/>
  <c r="A109" i="4"/>
  <c r="B109" i="4" s="1"/>
  <c r="C109" i="4" s="1"/>
  <c r="D108" i="4"/>
  <c r="B68" i="12" l="1"/>
  <c r="E68" i="12" s="1"/>
  <c r="C90" i="14"/>
  <c r="D90" i="14" s="1"/>
  <c r="E90" i="14" s="1"/>
  <c r="F89" i="14"/>
  <c r="B90" i="14"/>
  <c r="A110" i="4"/>
  <c r="B110" i="4" s="1"/>
  <c r="C110" i="4" s="1"/>
  <c r="D109" i="4"/>
  <c r="D68" i="12" l="1"/>
  <c r="C69" i="12" s="1"/>
  <c r="C91" i="14"/>
  <c r="D91" i="14" s="1"/>
  <c r="E91" i="14" s="1"/>
  <c r="B91" i="14"/>
  <c r="F90" i="14"/>
  <c r="D110" i="4"/>
  <c r="A111" i="4"/>
  <c r="B111" i="4" s="1"/>
  <c r="C111" i="4" s="1"/>
  <c r="D69" i="12" l="1"/>
  <c r="B70" i="12" s="1"/>
  <c r="F68" i="12"/>
  <c r="B69" i="12"/>
  <c r="E69" i="12" s="1"/>
  <c r="C92" i="14"/>
  <c r="F91" i="14"/>
  <c r="B92" i="14"/>
  <c r="D92" i="14"/>
  <c r="E92" i="14" s="1"/>
  <c r="C70" i="12"/>
  <c r="A112" i="4"/>
  <c r="B112" i="4" s="1"/>
  <c r="C112" i="4" s="1"/>
  <c r="D111" i="4"/>
  <c r="C93" i="14" l="1"/>
  <c r="D93" i="14" s="1"/>
  <c r="E93" i="14" s="1"/>
  <c r="B93" i="14"/>
  <c r="F92" i="14"/>
  <c r="E70" i="12"/>
  <c r="D70" i="12"/>
  <c r="F69" i="12"/>
  <c r="A113" i="4"/>
  <c r="B113" i="4" s="1"/>
  <c r="C113" i="4" s="1"/>
  <c r="D112" i="4"/>
  <c r="C71" i="12" l="1"/>
  <c r="D71" i="12" s="1"/>
  <c r="C94" i="14"/>
  <c r="D94" i="14" s="1"/>
  <c r="E94" i="14" s="1"/>
  <c r="F93" i="14"/>
  <c r="B94" i="14"/>
  <c r="F70" i="12"/>
  <c r="B71" i="12"/>
  <c r="D113" i="4"/>
  <c r="A114" i="4"/>
  <c r="B114" i="4" s="1"/>
  <c r="C114" i="4" s="1"/>
  <c r="E71" i="12" l="1"/>
  <c r="C72" i="12" s="1"/>
  <c r="C95" i="14"/>
  <c r="D95" i="14" s="1"/>
  <c r="E95" i="14" s="1"/>
  <c r="F94" i="14"/>
  <c r="B95" i="14"/>
  <c r="B72" i="12"/>
  <c r="D114" i="4"/>
  <c r="A115" i="4"/>
  <c r="B115" i="4" s="1"/>
  <c r="C115" i="4" s="1"/>
  <c r="E72" i="12" l="1"/>
  <c r="C96" i="14"/>
  <c r="F95" i="14"/>
  <c r="B96" i="14"/>
  <c r="D96" i="14" s="1"/>
  <c r="E96" i="14" s="1"/>
  <c r="F71" i="12"/>
  <c r="D72" i="12"/>
  <c r="A116" i="4"/>
  <c r="B116" i="4" s="1"/>
  <c r="C116" i="4" s="1"/>
  <c r="D115" i="4"/>
  <c r="C97" i="14" l="1"/>
  <c r="F96" i="14"/>
  <c r="B97" i="14"/>
  <c r="D97" i="14" s="1"/>
  <c r="E97" i="14" s="1"/>
  <c r="C73" i="12"/>
  <c r="D73" i="12" s="1"/>
  <c r="B73" i="12"/>
  <c r="A117" i="4"/>
  <c r="B117" i="4" s="1"/>
  <c r="C117" i="4" s="1"/>
  <c r="D116" i="4"/>
  <c r="E73" i="12" l="1"/>
  <c r="C98" i="14"/>
  <c r="B98" i="14"/>
  <c r="F97" i="14"/>
  <c r="D98" i="14"/>
  <c r="E98" i="14" s="1"/>
  <c r="F72" i="12"/>
  <c r="C74" i="12"/>
  <c r="B74" i="12"/>
  <c r="E74" i="12" s="1"/>
  <c r="F73" i="12"/>
  <c r="D117" i="4"/>
  <c r="A118" i="4"/>
  <c r="B118" i="4" s="1"/>
  <c r="C118" i="4" s="1"/>
  <c r="C99" i="14" l="1"/>
  <c r="B99" i="14"/>
  <c r="F98" i="14"/>
  <c r="D99" i="14"/>
  <c r="E99" i="14" s="1"/>
  <c r="D74" i="12"/>
  <c r="D118" i="4"/>
  <c r="A119" i="4"/>
  <c r="B119" i="4" s="1"/>
  <c r="C119" i="4" s="1"/>
  <c r="C100" i="14" l="1"/>
  <c r="B100" i="14"/>
  <c r="F99" i="14"/>
  <c r="D100" i="14"/>
  <c r="E100" i="14" s="1"/>
  <c r="C75" i="12"/>
  <c r="B75" i="12"/>
  <c r="E75" i="12" s="1"/>
  <c r="A120" i="4"/>
  <c r="B120" i="4" s="1"/>
  <c r="C120" i="4" s="1"/>
  <c r="D119" i="4"/>
  <c r="C101" i="14" l="1"/>
  <c r="F100" i="14"/>
  <c r="B101" i="14"/>
  <c r="D101" i="14" s="1"/>
  <c r="E101" i="14" s="1"/>
  <c r="F74" i="12"/>
  <c r="D75" i="12"/>
  <c r="A121" i="4"/>
  <c r="B121" i="4" s="1"/>
  <c r="C121" i="4" s="1"/>
  <c r="D120" i="4"/>
  <c r="C102" i="14" l="1"/>
  <c r="F101" i="14"/>
  <c r="B102" i="14"/>
  <c r="C76" i="12"/>
  <c r="B76" i="12"/>
  <c r="E76" i="12" s="1"/>
  <c r="D121" i="4"/>
  <c r="A122" i="4"/>
  <c r="B122" i="4" s="1"/>
  <c r="C122" i="4" s="1"/>
  <c r="D102" i="14" l="1"/>
  <c r="E102" i="14" s="1"/>
  <c r="C103" i="14" s="1"/>
  <c r="D76" i="12"/>
  <c r="F76" i="12" s="1"/>
  <c r="F75" i="12"/>
  <c r="C77" i="12"/>
  <c r="D122" i="4"/>
  <c r="A123" i="4"/>
  <c r="B123" i="4" s="1"/>
  <c r="C123" i="4" s="1"/>
  <c r="B77" i="12" l="1"/>
  <c r="F102" i="14"/>
  <c r="B103" i="14"/>
  <c r="E77" i="12"/>
  <c r="D77" i="12"/>
  <c r="C78" i="12" s="1"/>
  <c r="D123" i="4"/>
  <c r="A124" i="4"/>
  <c r="B124" i="4" s="1"/>
  <c r="C124" i="4" s="1"/>
  <c r="D103" i="14" l="1"/>
  <c r="E103" i="14" s="1"/>
  <c r="C104" i="14" s="1"/>
  <c r="B78" i="12"/>
  <c r="E78" i="12" s="1"/>
  <c r="F77" i="12"/>
  <c r="D78" i="12"/>
  <c r="A125" i="4"/>
  <c r="B125" i="4" s="1"/>
  <c r="C125" i="4" s="1"/>
  <c r="D124" i="4"/>
  <c r="F103" i="14" l="1"/>
  <c r="B104" i="14"/>
  <c r="D104" i="14"/>
  <c r="E104" i="14" s="1"/>
  <c r="B79" i="12"/>
  <c r="C79" i="12"/>
  <c r="D79" i="12" s="1"/>
  <c r="A126" i="4"/>
  <c r="B126" i="4" s="1"/>
  <c r="C126" i="4" s="1"/>
  <c r="D125" i="4"/>
  <c r="C105" i="14" l="1"/>
  <c r="F104" i="14"/>
  <c r="B105" i="14"/>
  <c r="E79" i="12"/>
  <c r="C80" i="12" s="1"/>
  <c r="F78" i="12"/>
  <c r="B80" i="12"/>
  <c r="D126" i="4"/>
  <c r="A127" i="4"/>
  <c r="B127" i="4" s="1"/>
  <c r="C127" i="4" s="1"/>
  <c r="D105" i="14" l="1"/>
  <c r="E105" i="14" s="1"/>
  <c r="C106" i="14" s="1"/>
  <c r="E80" i="12"/>
  <c r="F79" i="12"/>
  <c r="D80" i="12"/>
  <c r="A128" i="4"/>
  <c r="B128" i="4" s="1"/>
  <c r="C128" i="4" s="1"/>
  <c r="D127" i="4"/>
  <c r="B106" i="14" l="1"/>
  <c r="F105" i="14"/>
  <c r="C81" i="12"/>
  <c r="B81" i="12"/>
  <c r="E81" i="12" s="1"/>
  <c r="A129" i="4"/>
  <c r="D128" i="4"/>
  <c r="D106" i="14" l="1"/>
  <c r="E106" i="14" s="1"/>
  <c r="C107" i="14" s="1"/>
  <c r="F80" i="12"/>
  <c r="D81" i="12"/>
  <c r="D7" i="4"/>
  <c r="B129" i="4"/>
  <c r="C129" i="4" s="1"/>
  <c r="D129" i="4" s="1"/>
  <c r="F106" i="14" l="1"/>
  <c r="B107" i="14"/>
  <c r="D107" i="14"/>
  <c r="E107" i="14" s="1"/>
  <c r="C82" i="12"/>
  <c r="B82" i="12"/>
  <c r="E82" i="12" s="1"/>
  <c r="D6" i="9"/>
  <c r="E5" i="14" l="1"/>
  <c r="F107" i="14"/>
  <c r="F5" i="14" s="1"/>
  <c r="D5" i="14"/>
  <c r="D82" i="12"/>
  <c r="F81" i="12"/>
  <c r="C83" i="12"/>
  <c r="F82" i="12"/>
  <c r="B83" i="12"/>
  <c r="D83" i="12" l="1"/>
  <c r="B84" i="12" s="1"/>
  <c r="E83" i="12"/>
  <c r="F83" i="12" s="1"/>
  <c r="C84" i="12" l="1"/>
  <c r="E84" i="12" s="1"/>
  <c r="D84" i="12"/>
  <c r="C85" i="12" l="1"/>
  <c r="B85" i="12"/>
  <c r="E85" i="12" s="1"/>
  <c r="F84" i="12" l="1"/>
  <c r="D85" i="12"/>
  <c r="C86" i="12" l="1"/>
  <c r="B86" i="12"/>
  <c r="E86" i="12" s="1"/>
  <c r="D86" i="12" l="1"/>
  <c r="F85" i="12"/>
  <c r="C87" i="12"/>
  <c r="F86" i="12"/>
  <c r="B87" i="12"/>
  <c r="E87" i="12" l="1"/>
  <c r="D87" i="12"/>
  <c r="B88" i="12" l="1"/>
  <c r="C88" i="12"/>
  <c r="D88" i="12" s="1"/>
  <c r="E88" i="12" l="1"/>
  <c r="C89" i="12" s="1"/>
  <c r="D89" i="12" s="1"/>
  <c r="B89" i="12"/>
  <c r="F87" i="12"/>
  <c r="F88" i="12"/>
  <c r="E89" i="12" l="1"/>
  <c r="C90" i="12" s="1"/>
  <c r="B90" i="12"/>
  <c r="F89" i="12" l="1"/>
  <c r="E90" i="12"/>
  <c r="D90" i="12"/>
  <c r="C91" i="12" l="1"/>
  <c r="B91" i="12"/>
  <c r="E91" i="12" s="1"/>
  <c r="D91" i="12" l="1"/>
  <c r="F90" i="12"/>
  <c r="C92" i="12"/>
  <c r="F91" i="12"/>
  <c r="B92" i="12"/>
  <c r="E92" i="12" l="1"/>
  <c r="D92" i="12"/>
  <c r="C93" i="12" s="1"/>
  <c r="B93" i="12" l="1"/>
  <c r="E93" i="12" s="1"/>
  <c r="F92" i="12"/>
  <c r="D93" i="12"/>
  <c r="C94" i="12" l="1"/>
  <c r="B94" i="12"/>
  <c r="E94" i="12" s="1"/>
  <c r="F93" i="12"/>
  <c r="D94" i="12" l="1"/>
  <c r="C95" i="12" l="1"/>
  <c r="F94" i="12"/>
  <c r="B95" i="12"/>
  <c r="E95" i="12" s="1"/>
  <c r="D95" i="12" l="1"/>
  <c r="F95" i="12" s="1"/>
  <c r="C96" i="12"/>
  <c r="B96" i="12" l="1"/>
  <c r="E96" i="12" s="1"/>
  <c r="D96" i="12"/>
  <c r="C97" i="12" l="1"/>
  <c r="B97" i="12"/>
  <c r="E97" i="12" s="1"/>
  <c r="F96" i="12"/>
  <c r="D97" i="12" l="1"/>
  <c r="C98" i="12" l="1"/>
  <c r="B98" i="12"/>
  <c r="E98" i="12" s="1"/>
  <c r="D98" i="12" l="1"/>
  <c r="F97" i="12"/>
  <c r="C99" i="12"/>
  <c r="F98" i="12"/>
  <c r="B99" i="12"/>
  <c r="E99" i="12" s="1"/>
  <c r="D99" i="12" l="1"/>
  <c r="B100" i="12" s="1"/>
  <c r="E100" i="12" s="1"/>
  <c r="C100" i="12"/>
  <c r="F99" i="12" l="1"/>
  <c r="D100" i="12"/>
  <c r="C101" i="12" l="1"/>
  <c r="B101" i="12"/>
  <c r="E101" i="12" s="1"/>
  <c r="F100" i="12" l="1"/>
  <c r="D101" i="12"/>
  <c r="C102" i="12" l="1"/>
  <c r="B102" i="12"/>
  <c r="E102" i="12" s="1"/>
  <c r="D102" i="12" l="1"/>
  <c r="F102" i="12" s="1"/>
  <c r="F101" i="12"/>
  <c r="C103" i="12"/>
  <c r="B103" i="12" l="1"/>
  <c r="E103" i="12" s="1"/>
  <c r="D103" i="12"/>
  <c r="B104" i="12" s="1"/>
  <c r="E104" i="12" s="1"/>
  <c r="C104" i="12"/>
  <c r="F103" i="12" l="1"/>
  <c r="D104" i="12"/>
  <c r="C105" i="12" s="1"/>
  <c r="F104" i="12" l="1"/>
  <c r="B105" i="12"/>
  <c r="E105" i="12" s="1"/>
  <c r="D105" i="12" l="1"/>
  <c r="B106" i="12" s="1"/>
  <c r="E106" i="12" s="1"/>
  <c r="C106" i="12"/>
  <c r="F105" i="12" l="1"/>
  <c r="D106" i="12"/>
  <c r="C107" i="12" l="1"/>
  <c r="B107" i="12"/>
  <c r="E107" i="12" s="1"/>
  <c r="F106" i="12" l="1"/>
  <c r="D107" i="12"/>
  <c r="E5" i="12" l="1"/>
  <c r="D5" i="12"/>
  <c r="F107" i="12" l="1"/>
  <c r="F5" i="12" s="1"/>
</calcChain>
</file>

<file path=xl/sharedStrings.xml><?xml version="1.0" encoding="utf-8"?>
<sst xmlns="http://schemas.openxmlformats.org/spreadsheetml/2006/main" count="198" uniqueCount="128">
  <si>
    <t>x</t>
  </si>
  <si>
    <t>y</t>
  </si>
  <si>
    <t>Tabla de datos</t>
  </si>
  <si>
    <t>Valor deseado x</t>
  </si>
  <si>
    <t>* Valores de x deben ir en orden ascendente.</t>
  </si>
  <si>
    <t>* Valor deseado de x debe estar entre los tabulados.</t>
  </si>
  <si>
    <t>Interpolado y</t>
  </si>
  <si>
    <t>Rad. Sol. [W/m2]</t>
  </si>
  <si>
    <t>ΔT [°C]</t>
  </si>
  <si>
    <t>N [ciclos]</t>
  </si>
  <si>
    <t>f (a)</t>
  </si>
  <si>
    <t>Y</t>
  </si>
  <si>
    <t>a [in]</t>
  </si>
  <si>
    <t>Iteración</t>
  </si>
  <si>
    <t>a (i+1) - a (i)</t>
  </si>
  <si>
    <t>a (i+1)</t>
  </si>
  <si>
    <t>a(i)</t>
  </si>
  <si>
    <t>af [in]</t>
  </si>
  <si>
    <t>Δσ [ksi]</t>
  </si>
  <si>
    <t>σ max [ksi]</t>
  </si>
  <si>
    <t>σ min [ksi]</t>
  </si>
  <si>
    <t>KIC [ksi√in]</t>
  </si>
  <si>
    <t>A</t>
  </si>
  <si>
    <t>m</t>
  </si>
  <si>
    <t>P min [kip]</t>
  </si>
  <si>
    <t>P max [kip]</t>
  </si>
  <si>
    <t>L [in]</t>
  </si>
  <si>
    <t>w [in]</t>
  </si>
  <si>
    <t>t [in]</t>
  </si>
  <si>
    <t>a0 [in]</t>
  </si>
  <si>
    <t>x(i+1)-x(i)</t>
  </si>
  <si>
    <t>x(i+1)</t>
  </si>
  <si>
    <t>x(i)</t>
  </si>
  <si>
    <t>x(i-1)</t>
  </si>
  <si>
    <t>j [m/s^3]</t>
  </si>
  <si>
    <t>a [m/s^2]</t>
  </si>
  <si>
    <t>v [m/s]</t>
  </si>
  <si>
    <t>x [m]</t>
  </si>
  <si>
    <t>t [s]</t>
  </si>
  <si>
    <t>a(n+1) [in]</t>
  </si>
  <si>
    <t>a(n) [in]</t>
  </si>
  <si>
    <t>N</t>
  </si>
  <si>
    <t>ΔN</t>
  </si>
  <si>
    <t>σmin [ksi]</t>
  </si>
  <si>
    <t>σmax [ksi]</t>
  </si>
  <si>
    <t>C</t>
  </si>
  <si>
    <t>n</t>
  </si>
  <si>
    <t>Pmin [kip]</t>
  </si>
  <si>
    <t>Pmax [kip]</t>
  </si>
  <si>
    <t>ao [in]</t>
  </si>
  <si>
    <t>k4</t>
  </si>
  <si>
    <t>k3</t>
  </si>
  <si>
    <t>k2</t>
  </si>
  <si>
    <t>k1</t>
  </si>
  <si>
    <t>V [m/s]</t>
  </si>
  <si>
    <t>V0 [m/s]</t>
  </si>
  <si>
    <t>Δt [s]</t>
  </si>
  <si>
    <t>Vt num [kph]</t>
  </si>
  <si>
    <t>Vt num [m/s]</t>
  </si>
  <si>
    <t>Vt teorica [kph]</t>
  </si>
  <si>
    <t>Vt teorica [m/s]</t>
  </si>
  <si>
    <t>m [kg]</t>
  </si>
  <si>
    <t>A [m^2]</t>
  </si>
  <si>
    <t>ρ [kg/m^3]</t>
  </si>
  <si>
    <t>g [m/s^2]</t>
  </si>
  <si>
    <t>Carlos Armando De Castro</t>
  </si>
  <si>
    <t>SOLUCIÓN POR EULER</t>
  </si>
  <si>
    <t>Métodos numéricos básicos para ingeniería</t>
  </si>
  <si>
    <t>f(x)</t>
  </si>
  <si>
    <t>f(x_i)</t>
  </si>
  <si>
    <t>f'(x_i)</t>
  </si>
  <si>
    <t>|x(i+1)-x(i)|</t>
  </si>
  <si>
    <t>INTERPOLACIÓN</t>
  </si>
  <si>
    <t>APROXIMACIÓN</t>
  </si>
  <si>
    <t>MÉTODO DE NEWTON-RAPHSON</t>
  </si>
  <si>
    <t>MÉTODO DE PUNTO FIJO</t>
  </si>
  <si>
    <t>MÉTODO DE LA SECANTE</t>
  </si>
  <si>
    <t>MÉTODO DE JACOBI</t>
  </si>
  <si>
    <t>Matriz A</t>
  </si>
  <si>
    <t>Vector b</t>
  </si>
  <si>
    <t>z</t>
  </si>
  <si>
    <t>x(k)</t>
  </si>
  <si>
    <t>y(k)</t>
  </si>
  <si>
    <t>z(k)</t>
  </si>
  <si>
    <t>x(k+1)</t>
  </si>
  <si>
    <t>y(k+1)</t>
  </si>
  <si>
    <t>z(k+1)</t>
  </si>
  <si>
    <t>Residual</t>
  </si>
  <si>
    <t>MÉTODO DE GAUSS-SEIDEL</t>
  </si>
  <si>
    <t>Ite</t>
  </si>
  <si>
    <t>Inicial</t>
  </si>
  <si>
    <t>|A|</t>
  </si>
  <si>
    <t>Res. Jacobi</t>
  </si>
  <si>
    <t>Res. Gauss</t>
  </si>
  <si>
    <t>Solución</t>
  </si>
  <si>
    <t>Jacobi</t>
  </si>
  <si>
    <t>Gauss</t>
  </si>
  <si>
    <t>Iteraciones</t>
  </si>
  <si>
    <t>CURVA SVAJ PARA LEVAS</t>
  </si>
  <si>
    <t>INTEGRACIÓN NUMÉRICA</t>
  </si>
  <si>
    <t>INTEGRACIÓN NUMÉRICA CRECIMIENTO DE GRIETA</t>
  </si>
  <si>
    <t>SOLUCIÓN POR EULER DE LA EC. DIF. DE CRECIMIENTO DE GRIETA</t>
  </si>
  <si>
    <t>SOLUCIÓN NUMÉRICA DE SISTEMAS LINEALES</t>
  </si>
  <si>
    <t>DERIVACIÓN NUMÉRICA POR DIFERENCIAS FINITAS</t>
  </si>
  <si>
    <t>EXCEL</t>
  </si>
  <si>
    <t>MATLAB</t>
  </si>
  <si>
    <t>Suposición inicial</t>
  </si>
  <si>
    <t>T1 [K]</t>
  </si>
  <si>
    <t>T2 [K]</t>
  </si>
  <si>
    <t>T1(k)</t>
  </si>
  <si>
    <t>T2(k)</t>
  </si>
  <si>
    <t>T1(k+1)</t>
  </si>
  <si>
    <t>T2(k+1)</t>
  </si>
  <si>
    <t>Resultados</t>
  </si>
  <si>
    <t>PUNTO FIJO MULTIVAR. MODIFICADO</t>
  </si>
  <si>
    <t>PUNTO FIJO MULTIVARIABLE</t>
  </si>
  <si>
    <t>TRANSF. CALOR BAJO SUELO - DIF. FINITAS</t>
  </si>
  <si>
    <t>Inicialización</t>
  </si>
  <si>
    <t>T [K]</t>
  </si>
  <si>
    <t>T3(k)</t>
  </si>
  <si>
    <t>T4(k)</t>
  </si>
  <si>
    <t>T5(k)</t>
  </si>
  <si>
    <t>T3(k+1)</t>
  </si>
  <si>
    <t>T4(k+1)</t>
  </si>
  <si>
    <t>T5(k+1)</t>
  </si>
  <si>
    <t>Asesorías en Matemáticas, Física e Ingeniería</t>
  </si>
  <si>
    <t>https://tutor.cadecastro.com</t>
  </si>
  <si>
    <t>Director e Instructor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</si>
</sst>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mbria"/>
      <family val="1"/>
    </font>
    <font>
      <b/>
      <sz val="11"/>
      <color rgb="FF000000"/>
      <name val="Cambria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</font>
    <font>
      <b/>
      <i/>
      <sz val="11"/>
      <color rgb="FF1409E7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1409E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0" fontId="8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0" xfId="1"/>
    <xf numFmtId="0" fontId="6" fillId="0" borderId="0" xfId="1" applyNumberFormat="1" applyFont="1" applyFill="1" applyBorder="1" applyAlignment="1"/>
    <xf numFmtId="164" fontId="6" fillId="0" borderId="0" xfId="1" applyNumberFormat="1" applyFont="1" applyFill="1" applyBorder="1" applyAlignment="1"/>
    <xf numFmtId="0" fontId="5" fillId="0" borderId="0" xfId="1" applyNumberFormat="1" applyFont="1" applyFill="1" applyBorder="1" applyAlignment="1"/>
    <xf numFmtId="11" fontId="6" fillId="0" borderId="0" xfId="1" applyNumberFormat="1" applyFont="1" applyFill="1" applyBorder="1" applyAlignment="1"/>
    <xf numFmtId="0" fontId="5" fillId="0" borderId="0" xfId="1" applyNumberFormat="1" applyFont="1" applyFill="1" applyBorder="1" applyAlignment="1">
      <alignment horizontal="center"/>
    </xf>
    <xf numFmtId="0" fontId="5" fillId="0" borderId="0" xfId="1" applyAlignment="1">
      <alignment horizontal="center"/>
    </xf>
    <xf numFmtId="2" fontId="6" fillId="0" borderId="0" xfId="1" applyNumberFormat="1" applyFont="1" applyFill="1" applyBorder="1" applyAlignment="1"/>
    <xf numFmtId="1" fontId="6" fillId="0" borderId="0" xfId="1" applyNumberFormat="1" applyFont="1" applyFill="1" applyBorder="1" applyAlignment="1"/>
    <xf numFmtId="0" fontId="6" fillId="0" borderId="5" xfId="1" applyNumberFormat="1" applyFont="1" applyFill="1" applyBorder="1" applyAlignment="1">
      <alignment horizontal="center"/>
    </xf>
    <xf numFmtId="11" fontId="6" fillId="0" borderId="5" xfId="1" applyNumberFormat="1" applyFont="1" applyFill="1" applyBorder="1" applyAlignment="1">
      <alignment horizontal="center"/>
    </xf>
    <xf numFmtId="2" fontId="6" fillId="2" borderId="1" xfId="1" applyNumberFormat="1" applyFont="1" applyFill="1" applyBorder="1" applyAlignment="1">
      <alignment horizontal="center"/>
    </xf>
    <xf numFmtId="164" fontId="6" fillId="2" borderId="1" xfId="1" applyNumberFormat="1" applyFont="1" applyFill="1" applyBorder="1" applyAlignment="1">
      <alignment horizontal="center"/>
    </xf>
    <xf numFmtId="164" fontId="6" fillId="2" borderId="1" xfId="1" applyNumberFormat="1" applyFont="1" applyFill="1" applyBorder="1" applyAlignment="1"/>
    <xf numFmtId="0" fontId="7" fillId="0" borderId="0" xfId="1" applyNumberFormat="1" applyFont="1" applyFill="1" applyBorder="1" applyAlignment="1"/>
    <xf numFmtId="0" fontId="7" fillId="0" borderId="7" xfId="1" applyFont="1" applyBorder="1" applyAlignment="1">
      <alignment horizontal="center"/>
    </xf>
    <xf numFmtId="0" fontId="8" fillId="0" borderId="9" xfId="2" applyBorder="1" applyAlignment="1">
      <alignment horizontal="center"/>
    </xf>
    <xf numFmtId="0" fontId="6" fillId="2" borderId="1" xfId="1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7" fillId="0" borderId="1" xfId="1" applyNumberFormat="1" applyFont="1" applyFill="1" applyBorder="1" applyAlignment="1">
      <alignment horizontal="center"/>
    </xf>
    <xf numFmtId="165" fontId="6" fillId="2" borderId="1" xfId="1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1" fontId="0" fillId="2" borderId="1" xfId="0" applyNumberForma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1" fontId="0" fillId="2" borderId="1" xfId="0" applyNumberFormat="1" applyFont="1" applyFill="1" applyBorder="1" applyAlignment="1">
      <alignment horizontal="center"/>
    </xf>
    <xf numFmtId="1" fontId="6" fillId="2" borderId="1" xfId="1" applyNumberFormat="1" applyFont="1" applyFill="1" applyBorder="1" applyAlignment="1">
      <alignment horizontal="center"/>
    </xf>
    <xf numFmtId="0" fontId="6" fillId="2" borderId="1" xfId="1" applyNumberFormat="1" applyFont="1" applyFill="1" applyBorder="1" applyAlignment="1"/>
    <xf numFmtId="2" fontId="6" fillId="2" borderId="5" xfId="1" applyNumberFormat="1" applyFont="1" applyFill="1" applyBorder="1" applyAlignment="1">
      <alignment horizontal="center"/>
    </xf>
    <xf numFmtId="2" fontId="6" fillId="2" borderId="6" xfId="1" applyNumberFormat="1" applyFont="1" applyFill="1" applyBorder="1" applyAlignment="1">
      <alignment horizontal="center"/>
    </xf>
    <xf numFmtId="1" fontId="6" fillId="2" borderId="5" xfId="1" applyNumberFormat="1" applyFont="1" applyFill="1" applyBorder="1" applyAlignment="1">
      <alignment horizontal="center"/>
    </xf>
    <xf numFmtId="4" fontId="6" fillId="0" borderId="0" xfId="1" applyNumberFormat="1" applyFont="1" applyFill="1" applyBorder="1" applyAlignment="1"/>
    <xf numFmtId="4" fontId="6" fillId="2" borderId="1" xfId="1" applyNumberFormat="1" applyFont="1" applyFill="1" applyBorder="1" applyAlignment="1">
      <alignment horizontal="center"/>
    </xf>
    <xf numFmtId="11" fontId="0" fillId="0" borderId="0" xfId="0" applyNumberFormat="1"/>
    <xf numFmtId="2" fontId="0" fillId="2" borderId="1" xfId="0" applyNumberForma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6" fillId="0" borderId="8" xfId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5" fillId="3" borderId="5" xfId="1" applyNumberFormat="1" applyFont="1" applyFill="1" applyBorder="1" applyAlignment="1">
      <alignment horizontal="center"/>
    </xf>
    <xf numFmtId="0" fontId="5" fillId="3" borderId="1" xfId="1" applyNumberFormat="1" applyFont="1" applyFill="1" applyBorder="1" applyAlignment="1">
      <alignment horizontal="center"/>
    </xf>
    <xf numFmtId="0" fontId="5" fillId="3" borderId="4" xfId="1" applyNumberFormat="1" applyFont="1" applyFill="1" applyBorder="1" applyAlignment="1">
      <alignment horizontal="center"/>
    </xf>
    <xf numFmtId="0" fontId="7" fillId="3" borderId="1" xfId="1" applyNumberFormat="1" applyFont="1" applyFill="1" applyBorder="1" applyAlignment="1">
      <alignment horizontal="center"/>
    </xf>
    <xf numFmtId="0" fontId="1" fillId="3" borderId="1" xfId="0" applyFont="1" applyFill="1" applyBorder="1"/>
    <xf numFmtId="0" fontId="5" fillId="3" borderId="6" xfId="1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1" applyNumberFormat="1" applyFont="1" applyFill="1" applyBorder="1" applyAlignment="1">
      <alignment horizontal="center"/>
    </xf>
    <xf numFmtId="0" fontId="7" fillId="0" borderId="0" xfId="1" applyNumberFormat="1" applyFont="1" applyFill="1" applyBorder="1" applyAlignment="1">
      <alignment horizontal="center"/>
    </xf>
    <xf numFmtId="0" fontId="7" fillId="0" borderId="0" xfId="1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5" fillId="0" borderId="0" xfId="1" applyAlignment="1">
      <alignment horizontal="center"/>
    </xf>
    <xf numFmtId="0" fontId="7" fillId="3" borderId="1" xfId="1" applyNumberFormat="1" applyFont="1" applyFill="1" applyBorder="1" applyAlignment="1">
      <alignment horizontal="center"/>
    </xf>
    <xf numFmtId="0" fontId="5" fillId="3" borderId="1" xfId="1" applyNumberFormat="1" applyFont="1" applyFill="1" applyBorder="1" applyAlignment="1">
      <alignment horizontal="center"/>
    </xf>
    <xf numFmtId="0" fontId="5" fillId="0" borderId="10" xfId="1" applyBorder="1" applyAlignment="1">
      <alignment horizontal="center"/>
    </xf>
    <xf numFmtId="0" fontId="9" fillId="4" borderId="7" xfId="1" applyFont="1" applyFill="1" applyBorder="1" applyAlignment="1">
      <alignment horizontal="center"/>
    </xf>
    <xf numFmtId="0" fontId="10" fillId="0" borderId="8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colors>
    <mruColors>
      <color rgb="FF140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Datos</c:v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'1.1'!$A$5:$A$6</c:f>
              <c:numCache>
                <c:formatCode>General</c:formatCode>
                <c:ptCount val="2"/>
                <c:pt idx="0">
                  <c:v>72.7</c:v>
                </c:pt>
                <c:pt idx="1">
                  <c:v>78.7</c:v>
                </c:pt>
              </c:numCache>
            </c:numRef>
          </c:xVal>
          <c:yVal>
            <c:numRef>
              <c:f>'1.1'!$B$5:$B$6</c:f>
              <c:numCache>
                <c:formatCode>General</c:formatCode>
                <c:ptCount val="2"/>
                <c:pt idx="0">
                  <c:v>35</c:v>
                </c:pt>
                <c:pt idx="1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6F-40A8-8E99-DFF75541D994}"/>
            </c:ext>
          </c:extLst>
        </c:ser>
        <c:ser>
          <c:idx val="1"/>
          <c:order val="1"/>
          <c:tx>
            <c:v>Interpolado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'1.1'!$D$4</c:f>
              <c:numCache>
                <c:formatCode>General</c:formatCode>
                <c:ptCount val="1"/>
                <c:pt idx="0">
                  <c:v>75</c:v>
                </c:pt>
              </c:numCache>
            </c:numRef>
          </c:xVal>
          <c:yVal>
            <c:numRef>
              <c:f>'1.1'!$D$6</c:f>
              <c:numCache>
                <c:formatCode>0.00</c:formatCode>
                <c:ptCount val="1"/>
                <c:pt idx="0">
                  <c:v>38.833333333333329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6F-40A8-8E99-DFF75541D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91328"/>
        <c:axId val="536891904"/>
      </c:scatterChart>
      <c:valAx>
        <c:axId val="5368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6891904"/>
        <c:crosses val="autoZero"/>
        <c:crossBetween val="midCat"/>
      </c:valAx>
      <c:valAx>
        <c:axId val="536891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36891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T2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'5.1'!$A$8:$A$107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'5.1'!$E$8:$E$107</c:f>
              <c:numCache>
                <c:formatCode>0.00</c:formatCode>
                <c:ptCount val="100"/>
                <c:pt idx="0">
                  <c:v>300</c:v>
                </c:pt>
                <c:pt idx="1">
                  <c:v>320.28652256784926</c:v>
                </c:pt>
                <c:pt idx="2">
                  <c:v>302.66668503620986</c:v>
                </c:pt>
                <c:pt idx="3">
                  <c:v>320.99572134767618</c:v>
                </c:pt>
                <c:pt idx="4">
                  <c:v>302.29258546587931</c:v>
                </c:pt>
                <c:pt idx="5">
                  <c:v>321.41989556029966</c:v>
                </c:pt>
                <c:pt idx="6">
                  <c:v>301.85854411729429</c:v>
                </c:pt>
                <c:pt idx="7">
                  <c:v>321.85618401955907</c:v>
                </c:pt>
                <c:pt idx="8">
                  <c:v>301.40683405599992</c:v>
                </c:pt>
                <c:pt idx="9">
                  <c:v>322.30899439030003</c:v>
                </c:pt>
                <c:pt idx="10">
                  <c:v>300.93779278893339</c:v>
                </c:pt>
                <c:pt idx="11">
                  <c:v>322.77857613197887</c:v>
                </c:pt>
                <c:pt idx="12">
                  <c:v>300.45122020308145</c:v>
                </c:pt>
                <c:pt idx="13">
                  <c:v>323.26505853773659</c:v>
                </c:pt>
                <c:pt idx="14">
                  <c:v>299.94697300449872</c:v>
                </c:pt>
                <c:pt idx="15">
                  <c:v>323.76849833488023</c:v>
                </c:pt>
                <c:pt idx="16">
                  <c:v>299.42498269863694</c:v>
                </c:pt>
                <c:pt idx="17">
                  <c:v>324.28887087853934</c:v>
                </c:pt>
                <c:pt idx="18">
                  <c:v>298.88526585165454</c:v>
                </c:pt>
                <c:pt idx="19">
                  <c:v>324.82606025542185</c:v>
                </c:pt>
                <c:pt idx="20">
                  <c:v>298.32793455719542</c:v>
                </c:pt>
                <c:pt idx="21">
                  <c:v>325.37984924269261</c:v>
                </c:pt>
                <c:pt idx="22">
                  <c:v>297.75320704316573</c:v>
                </c:pt>
                <c:pt idx="23">
                  <c:v>325.94990934528738</c:v>
                </c:pt>
                <c:pt idx="24">
                  <c:v>297.1614181942914</c:v>
                </c:pt>
                <c:pt idx="25">
                  <c:v>326.53579116946889</c:v>
                </c:pt>
                <c:pt idx="26">
                  <c:v>296.55302971684159</c:v>
                </c:pt>
                <c:pt idx="27">
                  <c:v>327.13691543557297</c:v>
                </c:pt>
                <c:pt idx="28">
                  <c:v>295.92863962428629</c:v>
                </c:pt>
                <c:pt idx="29">
                  <c:v>327.75256497551368</c:v>
                </c:pt>
                <c:pt idx="30">
                  <c:v>295.28899067812853</c:v>
                </c:pt>
                <c:pt idx="31">
                  <c:v>328.38187809723991</c:v>
                </c:pt>
                <c:pt idx="32">
                  <c:v>294.63497738023756</c:v>
                </c:pt>
                <c:pt idx="33">
                  <c:v>329.02384372504548</c:v>
                </c:pt>
                <c:pt idx="34">
                  <c:v>293.96765108585873</c:v>
                </c:pt>
                <c:pt idx="35">
                  <c:v>329.67729873708788</c:v>
                </c:pt>
                <c:pt idx="36">
                  <c:v>293.28822279461531</c:v>
                </c:pt>
                <c:pt idx="37">
                  <c:v>330.34092791523796</c:v>
                </c:pt>
                <c:pt idx="38">
                  <c:v>292.59806318487591</c:v>
                </c:pt>
                <c:pt idx="39">
                  <c:v>331.01326689327311</c:v>
                </c:pt>
                <c:pt idx="40">
                  <c:v>291.89869948911354</c:v>
                </c:pt>
                <c:pt idx="41">
                  <c:v>331.69270843407531</c:v>
                </c:pt>
                <c:pt idx="42">
                  <c:v>291.19180886771915</c:v>
                </c:pt>
                <c:pt idx="43">
                  <c:v>332.37751228286538</c:v>
                </c:pt>
                <c:pt idx="44">
                  <c:v>290.4792080280946</c:v>
                </c:pt>
                <c:pt idx="45">
                  <c:v>333.06581873153141</c:v>
                </c:pt>
                <c:pt idx="46">
                  <c:v>289.76283895458204</c:v>
                </c:pt>
                <c:pt idx="47">
                  <c:v>333.75566589116318</c:v>
                </c:pt>
                <c:pt idx="48">
                  <c:v>289.04475076018048</c:v>
                </c:pt>
                <c:pt idx="49">
                  <c:v>334.445010511151</c:v>
                </c:pt>
                <c:pt idx="50">
                  <c:v>288.32707783745576</c:v>
                </c:pt>
                <c:pt idx="51">
                  <c:v>335.13175201166132</c:v>
                </c:pt>
                <c:pt idx="52">
                  <c:v>287.6120146650448</c:v>
                </c:pt>
                <c:pt idx="53">
                  <c:v>335.81375922251368</c:v>
                </c:pt>
                <c:pt idx="54">
                  <c:v>286.90178780660921</c:v>
                </c:pt>
                <c:pt idx="55">
                  <c:v>336.4888991578764</c:v>
                </c:pt>
                <c:pt idx="56">
                  <c:v>286.19862580809848</c:v>
                </c:pt>
                <c:pt idx="57">
                  <c:v>337.1550670159553</c:v>
                </c:pt>
                <c:pt idx="58">
                  <c:v>285.50472784313678</c:v>
                </c:pt>
                <c:pt idx="59">
                  <c:v>337.81021648861679</c:v>
                </c:pt>
                <c:pt idx="60">
                  <c:v>284.82223206233112</c:v>
                </c:pt>
                <c:pt idx="61">
                  <c:v>338.45238940824282</c:v>
                </c:pt>
                <c:pt idx="62">
                  <c:v>284.15318465960314</c:v>
                </c:pt>
                <c:pt idx="63">
                  <c:v>339.07974375527164</c:v>
                </c:pt>
                <c:pt idx="64">
                  <c:v>283.49951067011114</c:v>
                </c:pt>
                <c:pt idx="65">
                  <c:v>339.69057910253997</c:v>
                </c:pt>
                <c:pt idx="66">
                  <c:v>282.86298745743073</c:v>
                </c:pt>
                <c:pt idx="67">
                  <c:v>340.28335867943161</c:v>
                </c:pt>
                <c:pt idx="68">
                  <c:v>282.24522173502203</c:v>
                </c:pt>
                <c:pt idx="69">
                  <c:v>340.85672739272263</c:v>
                </c:pt>
                <c:pt idx="70">
                  <c:v>281.64763080625227</c:v>
                </c:pt>
                <c:pt idx="71">
                  <c:v>341.40952533045328</c:v>
                </c:pt>
                <c:pt idx="72">
                  <c:v>281.07142851028954</c:v>
                </c:pt>
                <c:pt idx="73">
                  <c:v>341.94079648573893</c:v>
                </c:pt>
                <c:pt idx="74">
                  <c:v>280.51761614288802</c:v>
                </c:pt>
                <c:pt idx="75">
                  <c:v>342.44979265341527</c:v>
                </c:pt>
                <c:pt idx="76">
                  <c:v>279.98697839765055</c:v>
                </c:pt>
                <c:pt idx="77">
                  <c:v>342.9359726583952</c:v>
                </c:pt>
                <c:pt idx="78">
                  <c:v>279.48008416053608</c:v>
                </c:pt>
                <c:pt idx="79">
                  <c:v>343.39899725715031</c:v>
                </c:pt>
                <c:pt idx="80">
                  <c:v>278.99729180195197</c:v>
                </c:pt>
                <c:pt idx="81">
                  <c:v>343.83872020247321</c:v>
                </c:pt>
                <c:pt idx="82">
                  <c:v>278.53875845726913</c:v>
                </c:pt>
                <c:pt idx="83">
                  <c:v>344.25517607014939</c:v>
                </c:pt>
                <c:pt idx="84">
                  <c:v>278.10445267465769</c:v>
                </c:pt>
                <c:pt idx="85">
                  <c:v>344.64856551188814</c:v>
                </c:pt>
                <c:pt idx="86">
                  <c:v>277.69416974125807</c:v>
                </c:pt>
                <c:pt idx="87">
                  <c:v>345.01923862306171</c:v>
                </c:pt>
                <c:pt idx="88">
                  <c:v>277.30754897362345</c:v>
                </c:pt>
                <c:pt idx="89">
                  <c:v>345.36767710075253</c:v>
                </c:pt>
                <c:pt idx="90">
                  <c:v>276.94409227170445</c:v>
                </c:pt>
                <c:pt idx="91">
                  <c:v>345.69447582372254</c:v>
                </c:pt>
                <c:pt idx="92">
                  <c:v>276.60318328082485</c:v>
                </c:pt>
                <c:pt idx="93">
                  <c:v>346.00032441879193</c:v>
                </c:pt>
                <c:pt idx="94">
                  <c:v>276.28410657531981</c:v>
                </c:pt>
                <c:pt idx="95">
                  <c:v>346.2859892956493</c:v>
                </c:pt>
                <c:pt idx="96">
                  <c:v>275.98606636265447</c:v>
                </c:pt>
                <c:pt idx="97">
                  <c:v>346.55229654177583</c:v>
                </c:pt>
                <c:pt idx="98">
                  <c:v>275.70820430023281</c:v>
                </c:pt>
                <c:pt idx="99">
                  <c:v>346.80011597744965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E2-4D1D-9A81-FD3527A60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477376"/>
        <c:axId val="567477952"/>
      </c:scatterChart>
      <c:valAx>
        <c:axId val="56747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Iteración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67477952"/>
        <c:crosses val="autoZero"/>
        <c:crossBetween val="midCat"/>
      </c:valAx>
      <c:valAx>
        <c:axId val="567477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T2</a:t>
                </a:r>
                <a:r>
                  <a:rPr lang="es-CO" baseline="0"/>
                  <a:t> [K]</a:t>
                </a:r>
                <a:endParaRPr lang="es-CO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567477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Residual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'5.2'!$A$8:$A$107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'5.2'!$F$8:$F$107</c:f>
              <c:numCache>
                <c:formatCode>0.00E+00</c:formatCode>
                <c:ptCount val="100"/>
                <c:pt idx="0">
                  <c:v>51.932047057051967</c:v>
                </c:pt>
                <c:pt idx="1">
                  <c:v>25.987523816128409</c:v>
                </c:pt>
                <c:pt idx="2">
                  <c:v>12.292526050693606</c:v>
                </c:pt>
                <c:pt idx="3">
                  <c:v>4.9993807500547662</c:v>
                </c:pt>
                <c:pt idx="4">
                  <c:v>1.9706616673432971</c:v>
                </c:pt>
                <c:pt idx="5">
                  <c:v>0.73210225209839475</c:v>
                </c:pt>
                <c:pt idx="6">
                  <c:v>0.26290916950674287</c:v>
                </c:pt>
                <c:pt idx="7">
                  <c:v>9.0967201418049468E-2</c:v>
                </c:pt>
                <c:pt idx="8">
                  <c:v>3.0437117720279908E-2</c:v>
                </c:pt>
                <c:pt idx="9">
                  <c:v>9.8254968665750196E-3</c:v>
                </c:pt>
                <c:pt idx="10">
                  <c:v>3.0483928816869821E-3</c:v>
                </c:pt>
                <c:pt idx="11">
                  <c:v>9.0129798793487639E-4</c:v>
                </c:pt>
                <c:pt idx="12">
                  <c:v>2.4990282412503561E-4</c:v>
                </c:pt>
                <c:pt idx="13">
                  <c:v>6.2841933863235145E-5</c:v>
                </c:pt>
                <c:pt idx="14">
                  <c:v>1.318588039324463E-5</c:v>
                </c:pt>
                <c:pt idx="15">
                  <c:v>1.7797460254513657E-6</c:v>
                </c:pt>
                <c:pt idx="16">
                  <c:v>7.3011603209328864E-7</c:v>
                </c:pt>
                <c:pt idx="17">
                  <c:v>5.7329979960746608E-7</c:v>
                </c:pt>
                <c:pt idx="18">
                  <c:v>3.0637109165613877E-7</c:v>
                </c:pt>
                <c:pt idx="19">
                  <c:v>1.392073604728347E-7</c:v>
                </c:pt>
                <c:pt idx="20">
                  <c:v>5.7763973538776503E-8</c:v>
                </c:pt>
                <c:pt idx="21">
                  <c:v>2.2549216745837248E-8</c:v>
                </c:pt>
                <c:pt idx="22">
                  <c:v>8.4025550957748852E-9</c:v>
                </c:pt>
                <c:pt idx="23">
                  <c:v>3.011541345408852E-9</c:v>
                </c:pt>
                <c:pt idx="24">
                  <c:v>1.0418468378995449E-9</c:v>
                </c:pt>
                <c:pt idx="25">
                  <c:v>3.4812114502666258E-10</c:v>
                </c:pt>
                <c:pt idx="26">
                  <c:v>1.1223548444585048E-10</c:v>
                </c:pt>
                <c:pt idx="27">
                  <c:v>3.4829108955836795E-11</c:v>
                </c:pt>
                <c:pt idx="28">
                  <c:v>1.0224865505641628E-11</c:v>
                </c:pt>
                <c:pt idx="29">
                  <c:v>2.8147538621715165E-12</c:v>
                </c:pt>
                <c:pt idx="30">
                  <c:v>8.0388733884609286E-13</c:v>
                </c:pt>
                <c:pt idx="31">
                  <c:v>2.0495186137532011E-13</c:v>
                </c:pt>
                <c:pt idx="32">
                  <c:v>1.1368683772161603E-13</c:v>
                </c:pt>
                <c:pt idx="33">
                  <c:v>1.1368683772161603E-13</c:v>
                </c:pt>
                <c:pt idx="34">
                  <c:v>1.1368683772161603E-13</c:v>
                </c:pt>
                <c:pt idx="35">
                  <c:v>1.1368683772161603E-13</c:v>
                </c:pt>
                <c:pt idx="36">
                  <c:v>1.1368683772161603E-13</c:v>
                </c:pt>
                <c:pt idx="37">
                  <c:v>1.1368683772161603E-13</c:v>
                </c:pt>
                <c:pt idx="38">
                  <c:v>1.1368683772161603E-13</c:v>
                </c:pt>
                <c:pt idx="39">
                  <c:v>1.1368683772161603E-13</c:v>
                </c:pt>
                <c:pt idx="40">
                  <c:v>1.1368683772161603E-13</c:v>
                </c:pt>
                <c:pt idx="41">
                  <c:v>1.1368683772161603E-13</c:v>
                </c:pt>
                <c:pt idx="42">
                  <c:v>1.1368683772161603E-13</c:v>
                </c:pt>
                <c:pt idx="43">
                  <c:v>1.1368683772161603E-13</c:v>
                </c:pt>
                <c:pt idx="44">
                  <c:v>1.1368683772161603E-13</c:v>
                </c:pt>
                <c:pt idx="45">
                  <c:v>1.1368683772161603E-13</c:v>
                </c:pt>
                <c:pt idx="46">
                  <c:v>1.1368683772161603E-13</c:v>
                </c:pt>
                <c:pt idx="47">
                  <c:v>1.1368683772161603E-13</c:v>
                </c:pt>
                <c:pt idx="48">
                  <c:v>1.1368683772161603E-13</c:v>
                </c:pt>
                <c:pt idx="49">
                  <c:v>1.1368683772161603E-13</c:v>
                </c:pt>
                <c:pt idx="50">
                  <c:v>1.1368683772161603E-13</c:v>
                </c:pt>
                <c:pt idx="51">
                  <c:v>1.1368683772161603E-13</c:v>
                </c:pt>
                <c:pt idx="52">
                  <c:v>1.1368683772161603E-13</c:v>
                </c:pt>
                <c:pt idx="53">
                  <c:v>1.1368683772161603E-13</c:v>
                </c:pt>
                <c:pt idx="54">
                  <c:v>1.1368683772161603E-13</c:v>
                </c:pt>
                <c:pt idx="55">
                  <c:v>1.1368683772161603E-13</c:v>
                </c:pt>
                <c:pt idx="56">
                  <c:v>1.1368683772161603E-13</c:v>
                </c:pt>
                <c:pt idx="57">
                  <c:v>1.1368683772161603E-13</c:v>
                </c:pt>
                <c:pt idx="58">
                  <c:v>1.1368683772161603E-13</c:v>
                </c:pt>
                <c:pt idx="59">
                  <c:v>1.1368683772161603E-13</c:v>
                </c:pt>
                <c:pt idx="60">
                  <c:v>1.1368683772161603E-13</c:v>
                </c:pt>
                <c:pt idx="61">
                  <c:v>1.1368683772161603E-13</c:v>
                </c:pt>
                <c:pt idx="62">
                  <c:v>1.1368683772161603E-13</c:v>
                </c:pt>
                <c:pt idx="63">
                  <c:v>1.1368683772161603E-13</c:v>
                </c:pt>
                <c:pt idx="64">
                  <c:v>1.1368683772161603E-13</c:v>
                </c:pt>
                <c:pt idx="65">
                  <c:v>1.1368683772161603E-13</c:v>
                </c:pt>
                <c:pt idx="66">
                  <c:v>1.1368683772161603E-13</c:v>
                </c:pt>
                <c:pt idx="67">
                  <c:v>1.1368683772161603E-13</c:v>
                </c:pt>
                <c:pt idx="68">
                  <c:v>1.1368683772161603E-13</c:v>
                </c:pt>
                <c:pt idx="69">
                  <c:v>1.1368683772161603E-13</c:v>
                </c:pt>
                <c:pt idx="70">
                  <c:v>1.1368683772161603E-13</c:v>
                </c:pt>
                <c:pt idx="71">
                  <c:v>1.1368683772161603E-13</c:v>
                </c:pt>
                <c:pt idx="72">
                  <c:v>1.1368683772161603E-13</c:v>
                </c:pt>
                <c:pt idx="73">
                  <c:v>1.1368683772161603E-13</c:v>
                </c:pt>
                <c:pt idx="74">
                  <c:v>1.1368683772161603E-13</c:v>
                </c:pt>
                <c:pt idx="75">
                  <c:v>1.1368683772161603E-13</c:v>
                </c:pt>
                <c:pt idx="76">
                  <c:v>1.1368683772161603E-13</c:v>
                </c:pt>
                <c:pt idx="77">
                  <c:v>1.1368683772161603E-13</c:v>
                </c:pt>
                <c:pt idx="78">
                  <c:v>1.1368683772161603E-13</c:v>
                </c:pt>
                <c:pt idx="79">
                  <c:v>1.1368683772161603E-13</c:v>
                </c:pt>
                <c:pt idx="80">
                  <c:v>1.1368683772161603E-13</c:v>
                </c:pt>
                <c:pt idx="81">
                  <c:v>1.1368683772161603E-13</c:v>
                </c:pt>
                <c:pt idx="82">
                  <c:v>1.1368683772161603E-13</c:v>
                </c:pt>
                <c:pt idx="83">
                  <c:v>1.1368683772161603E-13</c:v>
                </c:pt>
                <c:pt idx="84">
                  <c:v>1.1368683772161603E-13</c:v>
                </c:pt>
                <c:pt idx="85">
                  <c:v>1.1368683772161603E-13</c:v>
                </c:pt>
                <c:pt idx="86">
                  <c:v>1.1368683772161603E-13</c:v>
                </c:pt>
                <c:pt idx="87">
                  <c:v>1.1368683772161603E-13</c:v>
                </c:pt>
                <c:pt idx="88">
                  <c:v>1.1368683772161603E-13</c:v>
                </c:pt>
                <c:pt idx="89">
                  <c:v>1.1368683772161603E-13</c:v>
                </c:pt>
                <c:pt idx="90">
                  <c:v>1.1368683772161603E-13</c:v>
                </c:pt>
                <c:pt idx="91">
                  <c:v>1.1368683772161603E-13</c:v>
                </c:pt>
                <c:pt idx="92">
                  <c:v>1.1368683772161603E-13</c:v>
                </c:pt>
                <c:pt idx="93">
                  <c:v>1.1368683772161603E-13</c:v>
                </c:pt>
                <c:pt idx="94">
                  <c:v>1.1368683772161603E-13</c:v>
                </c:pt>
                <c:pt idx="95">
                  <c:v>1.1368683772161603E-13</c:v>
                </c:pt>
                <c:pt idx="96">
                  <c:v>1.1368683772161603E-13</c:v>
                </c:pt>
                <c:pt idx="97">
                  <c:v>1.1368683772161603E-13</c:v>
                </c:pt>
                <c:pt idx="98">
                  <c:v>1.1368683772161603E-13</c:v>
                </c:pt>
                <c:pt idx="99">
                  <c:v>1.1368683772161603E-13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81-4F3F-9E03-74201CC70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480832"/>
        <c:axId val="567481408"/>
      </c:scatterChart>
      <c:valAx>
        <c:axId val="56748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Iteración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67481408"/>
        <c:crosses val="autoZero"/>
        <c:crossBetween val="midCat"/>
      </c:valAx>
      <c:valAx>
        <c:axId val="567481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Residual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67480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T1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'5.2'!$A$8:$A$107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'5.2'!$D$8:$D$107</c:f>
              <c:numCache>
                <c:formatCode>0.00</c:formatCode>
                <c:ptCount val="100"/>
                <c:pt idx="0">
                  <c:v>347.80580000000003</c:v>
                </c:pt>
                <c:pt idx="1">
                  <c:v>325.3498287276351</c:v>
                </c:pt>
                <c:pt idx="2">
                  <c:v>335.73689647837875</c:v>
                </c:pt>
                <c:pt idx="3">
                  <c:v>331.6082099368154</c:v>
                </c:pt>
                <c:pt idx="4">
                  <c:v>333.21476490727031</c:v>
                </c:pt>
                <c:pt idx="5">
                  <c:v>332.62545304501225</c:v>
                </c:pt>
                <c:pt idx="6">
                  <c:v>332.83486112227632</c:v>
                </c:pt>
                <c:pt idx="7">
                  <c:v>332.76316409538668</c:v>
                </c:pt>
                <c:pt idx="8">
                  <c:v>332.78689716308253</c:v>
                </c:pt>
                <c:pt idx="9">
                  <c:v>332.77932693180622</c:v>
                </c:pt>
                <c:pt idx="10">
                  <c:v>332.78164219204638</c:v>
                </c:pt>
                <c:pt idx="11">
                  <c:v>332.78097048079246</c:v>
                </c:pt>
                <c:pt idx="12">
                  <c:v>332.78115153002483</c:v>
                </c:pt>
                <c:pt idx="13">
                  <c:v>332.78110827813481</c:v>
                </c:pt>
                <c:pt idx="14">
                  <c:v>332.78111621644467</c:v>
                </c:pt>
                <c:pt idx="15">
                  <c:v>332.78111592558929</c:v>
                </c:pt>
                <c:pt idx="16">
                  <c:v>332.781115197026</c:v>
                </c:pt>
                <c:pt idx="17">
                  <c:v>332.78111571940872</c:v>
                </c:pt>
                <c:pt idx="18">
                  <c:v>332.78111545388788</c:v>
                </c:pt>
                <c:pt idx="19">
                  <c:v>332.78111557115687</c:v>
                </c:pt>
                <c:pt idx="20">
                  <c:v>332.78111552341397</c:v>
                </c:pt>
                <c:pt idx="21">
                  <c:v>332.7811155417844</c:v>
                </c:pt>
                <c:pt idx="22">
                  <c:v>332.78111553502066</c:v>
                </c:pt>
                <c:pt idx="23">
                  <c:v>332.78111553741877</c:v>
                </c:pt>
                <c:pt idx="24">
                  <c:v>332.78111553659778</c:v>
                </c:pt>
                <c:pt idx="25">
                  <c:v>332.78111553686915</c:v>
                </c:pt>
                <c:pt idx="26">
                  <c:v>332.78111553678269</c:v>
                </c:pt>
                <c:pt idx="27">
                  <c:v>332.78111553680912</c:v>
                </c:pt>
                <c:pt idx="28">
                  <c:v>332.78111553680151</c:v>
                </c:pt>
                <c:pt idx="29">
                  <c:v>332.78111553680355</c:v>
                </c:pt>
                <c:pt idx="30">
                  <c:v>332.78111553680299</c:v>
                </c:pt>
                <c:pt idx="31">
                  <c:v>332.7811155368031</c:v>
                </c:pt>
                <c:pt idx="32">
                  <c:v>332.78111553680321</c:v>
                </c:pt>
                <c:pt idx="33">
                  <c:v>332.7811155368031</c:v>
                </c:pt>
                <c:pt idx="34">
                  <c:v>332.78111553680321</c:v>
                </c:pt>
                <c:pt idx="35">
                  <c:v>332.7811155368031</c:v>
                </c:pt>
                <c:pt idx="36">
                  <c:v>332.78111553680321</c:v>
                </c:pt>
                <c:pt idx="37">
                  <c:v>332.7811155368031</c:v>
                </c:pt>
                <c:pt idx="38">
                  <c:v>332.78111553680321</c:v>
                </c:pt>
                <c:pt idx="39">
                  <c:v>332.7811155368031</c:v>
                </c:pt>
                <c:pt idx="40">
                  <c:v>332.78111553680321</c:v>
                </c:pt>
                <c:pt idx="41">
                  <c:v>332.7811155368031</c:v>
                </c:pt>
                <c:pt idx="42">
                  <c:v>332.78111553680321</c:v>
                </c:pt>
                <c:pt idx="43">
                  <c:v>332.7811155368031</c:v>
                </c:pt>
                <c:pt idx="44">
                  <c:v>332.78111553680321</c:v>
                </c:pt>
                <c:pt idx="45">
                  <c:v>332.7811155368031</c:v>
                </c:pt>
                <c:pt idx="46">
                  <c:v>332.78111553680321</c:v>
                </c:pt>
                <c:pt idx="47">
                  <c:v>332.7811155368031</c:v>
                </c:pt>
                <c:pt idx="48">
                  <c:v>332.78111553680321</c:v>
                </c:pt>
                <c:pt idx="49">
                  <c:v>332.7811155368031</c:v>
                </c:pt>
                <c:pt idx="50">
                  <c:v>332.78111553680321</c:v>
                </c:pt>
                <c:pt idx="51">
                  <c:v>332.7811155368031</c:v>
                </c:pt>
                <c:pt idx="52">
                  <c:v>332.78111553680321</c:v>
                </c:pt>
                <c:pt idx="53">
                  <c:v>332.7811155368031</c:v>
                </c:pt>
                <c:pt idx="54">
                  <c:v>332.78111553680321</c:v>
                </c:pt>
                <c:pt idx="55">
                  <c:v>332.7811155368031</c:v>
                </c:pt>
                <c:pt idx="56">
                  <c:v>332.78111553680321</c:v>
                </c:pt>
                <c:pt idx="57">
                  <c:v>332.7811155368031</c:v>
                </c:pt>
                <c:pt idx="58">
                  <c:v>332.78111553680321</c:v>
                </c:pt>
                <c:pt idx="59">
                  <c:v>332.7811155368031</c:v>
                </c:pt>
                <c:pt idx="60">
                  <c:v>332.78111553680321</c:v>
                </c:pt>
                <c:pt idx="61">
                  <c:v>332.7811155368031</c:v>
                </c:pt>
                <c:pt idx="62">
                  <c:v>332.78111553680321</c:v>
                </c:pt>
                <c:pt idx="63">
                  <c:v>332.7811155368031</c:v>
                </c:pt>
                <c:pt idx="64">
                  <c:v>332.78111553680321</c:v>
                </c:pt>
                <c:pt idx="65">
                  <c:v>332.7811155368031</c:v>
                </c:pt>
                <c:pt idx="66">
                  <c:v>332.78111553680321</c:v>
                </c:pt>
                <c:pt idx="67">
                  <c:v>332.7811155368031</c:v>
                </c:pt>
                <c:pt idx="68">
                  <c:v>332.78111553680321</c:v>
                </c:pt>
                <c:pt idx="69">
                  <c:v>332.7811155368031</c:v>
                </c:pt>
                <c:pt idx="70">
                  <c:v>332.78111553680321</c:v>
                </c:pt>
                <c:pt idx="71">
                  <c:v>332.7811155368031</c:v>
                </c:pt>
                <c:pt idx="72">
                  <c:v>332.78111553680321</c:v>
                </c:pt>
                <c:pt idx="73">
                  <c:v>332.7811155368031</c:v>
                </c:pt>
                <c:pt idx="74">
                  <c:v>332.78111553680321</c:v>
                </c:pt>
                <c:pt idx="75">
                  <c:v>332.7811155368031</c:v>
                </c:pt>
                <c:pt idx="76">
                  <c:v>332.78111553680321</c:v>
                </c:pt>
                <c:pt idx="77">
                  <c:v>332.7811155368031</c:v>
                </c:pt>
                <c:pt idx="78">
                  <c:v>332.78111553680321</c:v>
                </c:pt>
                <c:pt idx="79">
                  <c:v>332.7811155368031</c:v>
                </c:pt>
                <c:pt idx="80">
                  <c:v>332.78111553680321</c:v>
                </c:pt>
                <c:pt idx="81">
                  <c:v>332.7811155368031</c:v>
                </c:pt>
                <c:pt idx="82">
                  <c:v>332.78111553680321</c:v>
                </c:pt>
                <c:pt idx="83">
                  <c:v>332.7811155368031</c:v>
                </c:pt>
                <c:pt idx="84">
                  <c:v>332.78111553680321</c:v>
                </c:pt>
                <c:pt idx="85">
                  <c:v>332.7811155368031</c:v>
                </c:pt>
                <c:pt idx="86">
                  <c:v>332.78111553680321</c:v>
                </c:pt>
                <c:pt idx="87">
                  <c:v>332.7811155368031</c:v>
                </c:pt>
                <c:pt idx="88">
                  <c:v>332.78111553680321</c:v>
                </c:pt>
                <c:pt idx="89">
                  <c:v>332.7811155368031</c:v>
                </c:pt>
                <c:pt idx="90">
                  <c:v>332.78111553680321</c:v>
                </c:pt>
                <c:pt idx="91">
                  <c:v>332.7811155368031</c:v>
                </c:pt>
                <c:pt idx="92">
                  <c:v>332.78111553680321</c:v>
                </c:pt>
                <c:pt idx="93">
                  <c:v>332.7811155368031</c:v>
                </c:pt>
                <c:pt idx="94">
                  <c:v>332.78111553680321</c:v>
                </c:pt>
                <c:pt idx="95">
                  <c:v>332.7811155368031</c:v>
                </c:pt>
                <c:pt idx="96">
                  <c:v>332.78111553680321</c:v>
                </c:pt>
                <c:pt idx="97">
                  <c:v>332.7811155368031</c:v>
                </c:pt>
                <c:pt idx="98">
                  <c:v>332.78111553680321</c:v>
                </c:pt>
                <c:pt idx="99">
                  <c:v>332.7811155368031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54-4AA4-A720-1BA682210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483136"/>
        <c:axId val="567483712"/>
      </c:scatterChart>
      <c:valAx>
        <c:axId val="56748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Iteración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67483712"/>
        <c:crosses val="autoZero"/>
        <c:crossBetween val="midCat"/>
      </c:valAx>
      <c:valAx>
        <c:axId val="56748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T1</a:t>
                </a:r>
                <a:r>
                  <a:rPr lang="es-CO" baseline="0"/>
                  <a:t> [K]</a:t>
                </a:r>
                <a:endParaRPr lang="es-CO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567483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T2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'5.2'!$A$8:$A$107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'5.2'!$E$8:$E$107</c:f>
              <c:numCache>
                <c:formatCode>0.00</c:formatCode>
                <c:ptCount val="100"/>
                <c:pt idx="0">
                  <c:v>320.28652256784926</c:v>
                </c:pt>
                <c:pt idx="1">
                  <c:v>307.20673861288418</c:v>
                </c:pt>
                <c:pt idx="2">
                  <c:v>313.78055183265565</c:v>
                </c:pt>
                <c:pt idx="3">
                  <c:v>310.96137547677938</c:v>
                </c:pt>
                <c:pt idx="4">
                  <c:v>312.10264167449265</c:v>
                </c:pt>
                <c:pt idx="5">
                  <c:v>311.66826253534174</c:v>
                </c:pt>
                <c:pt idx="6">
                  <c:v>311.82722633180902</c:v>
                </c:pt>
                <c:pt idx="7">
                  <c:v>311.77123911836685</c:v>
                </c:pt>
                <c:pt idx="8">
                  <c:v>311.79029586606583</c:v>
                </c:pt>
                <c:pt idx="9">
                  <c:v>311.78403232177379</c:v>
                </c:pt>
                <c:pt idx="10">
                  <c:v>311.78601531677668</c:v>
                </c:pt>
                <c:pt idx="11">
                  <c:v>311.78541436581827</c:v>
                </c:pt>
                <c:pt idx="12">
                  <c:v>311.78558662317505</c:v>
                </c:pt>
                <c:pt idx="13">
                  <c:v>311.78554103389274</c:v>
                </c:pt>
                <c:pt idx="14">
                  <c:v>311.78555156245761</c:v>
                </c:pt>
                <c:pt idx="15">
                  <c:v>311.78554980663898</c:v>
                </c:pt>
                <c:pt idx="16">
                  <c:v>311.78554975904751</c:v>
                </c:pt>
                <c:pt idx="17">
                  <c:v>311.78554999524437</c:v>
                </c:pt>
                <c:pt idx="18">
                  <c:v>311.78554984239827</c:v>
                </c:pt>
                <c:pt idx="19">
                  <c:v>311.78554991740941</c:v>
                </c:pt>
                <c:pt idx="20">
                  <c:v>311.78554988489338</c:v>
                </c:pt>
                <c:pt idx="21">
                  <c:v>311.78554989796987</c:v>
                </c:pt>
                <c:pt idx="22">
                  <c:v>311.78554989298442</c:v>
                </c:pt>
                <c:pt idx="23">
                  <c:v>311.78554989480608</c:v>
                </c:pt>
                <c:pt idx="24">
                  <c:v>311.78554989416466</c:v>
                </c:pt>
                <c:pt idx="25">
                  <c:v>311.78554989438271</c:v>
                </c:pt>
                <c:pt idx="26">
                  <c:v>311.78554989431115</c:v>
                </c:pt>
                <c:pt idx="27">
                  <c:v>311.78554989433383</c:v>
                </c:pt>
                <c:pt idx="28">
                  <c:v>311.785549894327</c:v>
                </c:pt>
                <c:pt idx="29">
                  <c:v>311.78554989432894</c:v>
                </c:pt>
                <c:pt idx="30">
                  <c:v>311.78554989432837</c:v>
                </c:pt>
                <c:pt idx="31">
                  <c:v>311.78554989432854</c:v>
                </c:pt>
                <c:pt idx="32">
                  <c:v>311.78554989432854</c:v>
                </c:pt>
                <c:pt idx="33">
                  <c:v>311.78554989432854</c:v>
                </c:pt>
                <c:pt idx="34">
                  <c:v>311.78554989432854</c:v>
                </c:pt>
                <c:pt idx="35">
                  <c:v>311.78554989432854</c:v>
                </c:pt>
                <c:pt idx="36">
                  <c:v>311.78554989432854</c:v>
                </c:pt>
                <c:pt idx="37">
                  <c:v>311.78554989432854</c:v>
                </c:pt>
                <c:pt idx="38">
                  <c:v>311.78554989432854</c:v>
                </c:pt>
                <c:pt idx="39">
                  <c:v>311.78554989432854</c:v>
                </c:pt>
                <c:pt idx="40">
                  <c:v>311.78554989432854</c:v>
                </c:pt>
                <c:pt idx="41">
                  <c:v>311.78554989432854</c:v>
                </c:pt>
                <c:pt idx="42">
                  <c:v>311.78554989432854</c:v>
                </c:pt>
                <c:pt idx="43">
                  <c:v>311.78554989432854</c:v>
                </c:pt>
                <c:pt idx="44">
                  <c:v>311.78554989432854</c:v>
                </c:pt>
                <c:pt idx="45">
                  <c:v>311.78554989432854</c:v>
                </c:pt>
                <c:pt idx="46">
                  <c:v>311.78554989432854</c:v>
                </c:pt>
                <c:pt idx="47">
                  <c:v>311.78554989432854</c:v>
                </c:pt>
                <c:pt idx="48">
                  <c:v>311.78554989432854</c:v>
                </c:pt>
                <c:pt idx="49">
                  <c:v>311.78554989432854</c:v>
                </c:pt>
                <c:pt idx="50">
                  <c:v>311.78554989432854</c:v>
                </c:pt>
                <c:pt idx="51">
                  <c:v>311.78554989432854</c:v>
                </c:pt>
                <c:pt idx="52">
                  <c:v>311.78554989432854</c:v>
                </c:pt>
                <c:pt idx="53">
                  <c:v>311.78554989432854</c:v>
                </c:pt>
                <c:pt idx="54">
                  <c:v>311.78554989432854</c:v>
                </c:pt>
                <c:pt idx="55">
                  <c:v>311.78554989432854</c:v>
                </c:pt>
                <c:pt idx="56">
                  <c:v>311.78554989432854</c:v>
                </c:pt>
                <c:pt idx="57">
                  <c:v>311.78554989432854</c:v>
                </c:pt>
                <c:pt idx="58">
                  <c:v>311.78554989432854</c:v>
                </c:pt>
                <c:pt idx="59">
                  <c:v>311.78554989432854</c:v>
                </c:pt>
                <c:pt idx="60">
                  <c:v>311.78554989432854</c:v>
                </c:pt>
                <c:pt idx="61">
                  <c:v>311.78554989432854</c:v>
                </c:pt>
                <c:pt idx="62">
                  <c:v>311.78554989432854</c:v>
                </c:pt>
                <c:pt idx="63">
                  <c:v>311.78554989432854</c:v>
                </c:pt>
                <c:pt idx="64">
                  <c:v>311.78554989432854</c:v>
                </c:pt>
                <c:pt idx="65">
                  <c:v>311.78554989432854</c:v>
                </c:pt>
                <c:pt idx="66">
                  <c:v>311.78554989432854</c:v>
                </c:pt>
                <c:pt idx="67">
                  <c:v>311.78554989432854</c:v>
                </c:pt>
                <c:pt idx="68">
                  <c:v>311.78554989432854</c:v>
                </c:pt>
                <c:pt idx="69">
                  <c:v>311.78554989432854</c:v>
                </c:pt>
                <c:pt idx="70">
                  <c:v>311.78554989432854</c:v>
                </c:pt>
                <c:pt idx="71">
                  <c:v>311.78554989432854</c:v>
                </c:pt>
                <c:pt idx="72">
                  <c:v>311.78554989432854</c:v>
                </c:pt>
                <c:pt idx="73">
                  <c:v>311.78554989432854</c:v>
                </c:pt>
                <c:pt idx="74">
                  <c:v>311.78554989432854</c:v>
                </c:pt>
                <c:pt idx="75">
                  <c:v>311.78554989432854</c:v>
                </c:pt>
                <c:pt idx="76">
                  <c:v>311.78554989432854</c:v>
                </c:pt>
                <c:pt idx="77">
                  <c:v>311.78554989432854</c:v>
                </c:pt>
                <c:pt idx="78">
                  <c:v>311.78554989432854</c:v>
                </c:pt>
                <c:pt idx="79">
                  <c:v>311.78554989432854</c:v>
                </c:pt>
                <c:pt idx="80">
                  <c:v>311.78554989432854</c:v>
                </c:pt>
                <c:pt idx="81">
                  <c:v>311.78554989432854</c:v>
                </c:pt>
                <c:pt idx="82">
                  <c:v>311.78554989432854</c:v>
                </c:pt>
                <c:pt idx="83">
                  <c:v>311.78554989432854</c:v>
                </c:pt>
                <c:pt idx="84">
                  <c:v>311.78554989432854</c:v>
                </c:pt>
                <c:pt idx="85">
                  <c:v>311.78554989432854</c:v>
                </c:pt>
                <c:pt idx="86">
                  <c:v>311.78554989432854</c:v>
                </c:pt>
                <c:pt idx="87">
                  <c:v>311.78554989432854</c:v>
                </c:pt>
                <c:pt idx="88">
                  <c:v>311.78554989432854</c:v>
                </c:pt>
                <c:pt idx="89">
                  <c:v>311.78554989432854</c:v>
                </c:pt>
                <c:pt idx="90">
                  <c:v>311.78554989432854</c:v>
                </c:pt>
                <c:pt idx="91">
                  <c:v>311.78554989432854</c:v>
                </c:pt>
                <c:pt idx="92">
                  <c:v>311.78554989432854</c:v>
                </c:pt>
                <c:pt idx="93">
                  <c:v>311.78554989432854</c:v>
                </c:pt>
                <c:pt idx="94">
                  <c:v>311.78554989432854</c:v>
                </c:pt>
                <c:pt idx="95">
                  <c:v>311.78554989432854</c:v>
                </c:pt>
                <c:pt idx="96">
                  <c:v>311.78554989432854</c:v>
                </c:pt>
                <c:pt idx="97">
                  <c:v>311.78554989432854</c:v>
                </c:pt>
                <c:pt idx="98">
                  <c:v>311.78554989432854</c:v>
                </c:pt>
                <c:pt idx="99">
                  <c:v>311.78554989432854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99-4304-9B2E-CCCBAFF47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149696"/>
        <c:axId val="567150272"/>
      </c:scatterChart>
      <c:valAx>
        <c:axId val="56714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Iteración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67150272"/>
        <c:crosses val="autoZero"/>
        <c:crossBetween val="midCat"/>
      </c:valAx>
      <c:valAx>
        <c:axId val="56715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T2</a:t>
                </a:r>
                <a:r>
                  <a:rPr lang="es-CO" baseline="0"/>
                  <a:t> [K]</a:t>
                </a:r>
                <a:endParaRPr lang="es-CO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567149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'6.1'!$B$3</c:f>
              <c:strCache>
                <c:ptCount val="1"/>
                <c:pt idx="0">
                  <c:v>x [m]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'6.1'!$A$4:$A$29</c:f>
              <c:numCache>
                <c:formatCode>0.0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</c:numCache>
            </c:numRef>
          </c:xVal>
          <c:yVal>
            <c:numRef>
              <c:f>'6.1'!$B$4:$B$29</c:f>
              <c:numCache>
                <c:formatCode>0.00</c:formatCode>
                <c:ptCount val="26"/>
                <c:pt idx="0">
                  <c:v>0</c:v>
                </c:pt>
                <c:pt idx="1">
                  <c:v>8.4400154990416837E-2</c:v>
                </c:pt>
                <c:pt idx="2">
                  <c:v>0.17019465407342679</c:v>
                </c:pt>
                <c:pt idx="3">
                  <c:v>0.25847078312498556</c:v>
                </c:pt>
                <c:pt idx="4">
                  <c:v>0.3500296732507</c:v>
                </c:pt>
                <c:pt idx="5">
                  <c:v>0.44541017591983301</c:v>
                </c:pt>
                <c:pt idx="6">
                  <c:v>0.54488512893070917</c:v>
                </c:pt>
                <c:pt idx="7">
                  <c:v>0.64843349720044008</c:v>
                </c:pt>
                <c:pt idx="8">
                  <c:v>0.7556899380509865</c:v>
                </c:pt>
                <c:pt idx="9">
                  <c:v>0.86587200054537927</c:v>
                </c:pt>
                <c:pt idx="10">
                  <c:v>0.97768448765104288</c:v>
                </c:pt>
                <c:pt idx="11">
                  <c:v>1.0892005594374403</c:v>
                </c:pt>
                <c:pt idx="12">
                  <c:v>1.1977201207774029</c:v>
                </c:pt>
                <c:pt idx="13">
                  <c:v>1.299608261441322</c:v>
                </c:pt>
                <c:pt idx="14">
                  <c:v>1.3901205333308519</c:v>
                </c:pt>
                <c:pt idx="15">
                  <c:v>1.4632284105374651</c:v>
                </c:pt>
                <c:pt idx="16">
                  <c:v>1.511468363382618</c:v>
                </c:pt>
                <c:pt idx="17">
                  <c:v>1.5258527552356902</c:v>
                </c:pt>
                <c:pt idx="18">
                  <c:v>1.4959014381775955</c:v>
                </c:pt>
                <c:pt idx="19">
                  <c:v>1.4098803252014933</c:v>
                </c:pt>
                <c:pt idx="20">
                  <c:v>1.2553670610565302</c:v>
                </c:pt>
                <c:pt idx="21">
                  <c:v>1.0203013293693135</c:v>
                </c:pt>
                <c:pt idx="22">
                  <c:v>0.69471042726293641</c:v>
                </c:pt>
                <c:pt idx="23">
                  <c:v>0.27331281803680724</c:v>
                </c:pt>
                <c:pt idx="24">
                  <c:v>0.24083726820297696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5A-4B54-8910-2FEA59790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153152"/>
        <c:axId val="567153728"/>
      </c:scatterChart>
      <c:valAx>
        <c:axId val="56715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 [s]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567153728"/>
        <c:crosses val="autoZero"/>
        <c:crossBetween val="midCat"/>
      </c:valAx>
      <c:valAx>
        <c:axId val="567153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x [m]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567153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'6.1'!$C$3</c:f>
              <c:strCache>
                <c:ptCount val="1"/>
                <c:pt idx="0">
                  <c:v>v [m/s]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'6.1'!$A$4:$A$29</c:f>
              <c:numCache>
                <c:formatCode>0.0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</c:numCache>
            </c:numRef>
          </c:xVal>
          <c:yVal>
            <c:numRef>
              <c:f>'6.1'!$C$4:$C$29</c:f>
              <c:numCache>
                <c:formatCode>0.00</c:formatCode>
                <c:ptCount val="26"/>
                <c:pt idx="0">
                  <c:v>0.84400154990416831</c:v>
                </c:pt>
                <c:pt idx="1">
                  <c:v>0.85097327036713388</c:v>
                </c:pt>
                <c:pt idx="2">
                  <c:v>0.87035314067284342</c:v>
                </c:pt>
                <c:pt idx="3">
                  <c:v>0.89917509588636602</c:v>
                </c:pt>
                <c:pt idx="4">
                  <c:v>0.9346969639742374</c:v>
                </c:pt>
                <c:pt idx="5">
                  <c:v>0.97427727840004608</c:v>
                </c:pt>
                <c:pt idx="6">
                  <c:v>1.0151166064030357</c:v>
                </c:pt>
                <c:pt idx="7">
                  <c:v>1.054024045601387</c:v>
                </c:pt>
                <c:pt idx="8">
                  <c:v>1.0871925167246963</c:v>
                </c:pt>
                <c:pt idx="9">
                  <c:v>1.1099727480002821</c:v>
                </c:pt>
                <c:pt idx="10">
                  <c:v>1.1166427944603055</c:v>
                </c:pt>
                <c:pt idx="11">
                  <c:v>1.1001781656317995</c:v>
                </c:pt>
                <c:pt idx="12">
                  <c:v>1.0520385100194076</c:v>
                </c:pt>
                <c:pt idx="13">
                  <c:v>0.96200206276724454</c:v>
                </c:pt>
                <c:pt idx="14">
                  <c:v>0.81810074548071465</c:v>
                </c:pt>
                <c:pt idx="15">
                  <c:v>0.60673915025882985</c:v>
                </c:pt>
                <c:pt idx="16">
                  <c:v>0.31312172349112516</c:v>
                </c:pt>
                <c:pt idx="17">
                  <c:v>-7.7834626025112749E-2</c:v>
                </c:pt>
                <c:pt idx="18">
                  <c:v>-0.57986215017098386</c:v>
                </c:pt>
                <c:pt idx="19">
                  <c:v>-1.2026718856053267</c:v>
                </c:pt>
                <c:pt idx="20">
                  <c:v>-1.9478949791608995</c:v>
                </c:pt>
                <c:pt idx="21">
                  <c:v>-2.8032831689679663</c:v>
                </c:pt>
                <c:pt idx="22">
                  <c:v>-3.7349425566625283</c:v>
                </c:pt>
                <c:pt idx="23">
                  <c:v>-2.2693657952997954</c:v>
                </c:pt>
                <c:pt idx="24">
                  <c:v>-1.366564090184035</c:v>
                </c:pt>
                <c:pt idx="25">
                  <c:v>-2.4083726820297673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CD-4282-B288-3D22A4E84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155456"/>
        <c:axId val="567156032"/>
      </c:scatterChart>
      <c:valAx>
        <c:axId val="56715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 [s]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567156032"/>
        <c:crosses val="autoZero"/>
        <c:crossBetween val="midCat"/>
      </c:valAx>
      <c:valAx>
        <c:axId val="567156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v [m/s]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567155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'6.1'!$D$3</c:f>
              <c:strCache>
                <c:ptCount val="1"/>
                <c:pt idx="0">
                  <c:v>a [m/s^2]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'6.1'!$A$4:$A$29</c:f>
              <c:numCache>
                <c:formatCode>0.0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</c:numCache>
            </c:numRef>
          </c:xVal>
          <c:yVal>
            <c:numRef>
              <c:f>'6.1'!$D$4:$D$29</c:f>
              <c:numCache>
                <c:formatCode>0.00</c:formatCode>
                <c:ptCount val="26"/>
                <c:pt idx="0">
                  <c:v>6.9717204629655694E-2</c:v>
                </c:pt>
                <c:pt idx="1">
                  <c:v>0.19379870305709535</c:v>
                </c:pt>
                <c:pt idx="2">
                  <c:v>0.28821955213522588</c:v>
                </c:pt>
                <c:pt idx="3">
                  <c:v>0.35521868087871394</c:v>
                </c:pt>
                <c:pt idx="4">
                  <c:v>0.39580314425808683</c:v>
                </c:pt>
                <c:pt idx="5">
                  <c:v>0.40839328002989628</c:v>
                </c:pt>
                <c:pt idx="6">
                  <c:v>0.38907439198351279</c:v>
                </c:pt>
                <c:pt idx="7">
                  <c:v>0.33168471123309345</c:v>
                </c:pt>
                <c:pt idx="8">
                  <c:v>0.22780231275585822</c:v>
                </c:pt>
                <c:pt idx="9">
                  <c:v>6.6700464600233392E-2</c:v>
                </c:pt>
                <c:pt idx="10">
                  <c:v>-0.1646462882850597</c:v>
                </c:pt>
                <c:pt idx="11">
                  <c:v>-0.48139655612391818</c:v>
                </c:pt>
                <c:pt idx="12">
                  <c:v>-0.9003644725216301</c:v>
                </c:pt>
                <c:pt idx="13">
                  <c:v>-1.4390131728652975</c:v>
                </c:pt>
                <c:pt idx="14">
                  <c:v>-2.1136159522188462</c:v>
                </c:pt>
                <c:pt idx="15">
                  <c:v>-2.9361742676770444</c:v>
                </c:pt>
                <c:pt idx="16">
                  <c:v>-3.9095634951623759</c:v>
                </c:pt>
                <c:pt idx="17">
                  <c:v>-5.0202752414587071</c:v>
                </c:pt>
                <c:pt idx="18">
                  <c:v>-6.228097354343423</c:v>
                </c:pt>
                <c:pt idx="19">
                  <c:v>-7.4522309355557379</c:v>
                </c:pt>
                <c:pt idx="20">
                  <c:v>-8.5538818980706601</c:v>
                </c:pt>
                <c:pt idx="21">
                  <c:v>-9.3165938769456123</c:v>
                </c:pt>
                <c:pt idx="22">
                  <c:v>14.655767613627315</c:v>
                </c:pt>
                <c:pt idx="23">
                  <c:v>9.0280170511575957</c:v>
                </c:pt>
                <c:pt idx="24">
                  <c:v>-10.418085918457313</c:v>
                </c:pt>
                <c:pt idx="25">
                  <c:v>-0.96334907281190663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69-4B52-AF33-82C7EBA8F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952512"/>
        <c:axId val="567953088"/>
      </c:scatterChart>
      <c:valAx>
        <c:axId val="56795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 [s]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567953088"/>
        <c:crosses val="autoZero"/>
        <c:crossBetween val="midCat"/>
      </c:valAx>
      <c:valAx>
        <c:axId val="567953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 [m/s^2]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567952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'6.1'!$E$3</c:f>
              <c:strCache>
                <c:ptCount val="1"/>
                <c:pt idx="0">
                  <c:v>j [m/s^3]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'6.1'!$A$4:$A$29</c:f>
              <c:numCache>
                <c:formatCode>0.0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</c:numCache>
            </c:numRef>
          </c:xVal>
          <c:yVal>
            <c:numRef>
              <c:f>'6.1'!$E$4:$E$29</c:f>
              <c:numCache>
                <c:formatCode>0.00</c:formatCode>
                <c:ptCount val="26"/>
                <c:pt idx="0">
                  <c:v>1.2408149842743965</c:v>
                </c:pt>
                <c:pt idx="1">
                  <c:v>0.94420849078130531</c:v>
                </c:pt>
                <c:pt idx="2">
                  <c:v>0.66999128743488046</c:v>
                </c:pt>
                <c:pt idx="3">
                  <c:v>0.40584463379372893</c:v>
                </c:pt>
                <c:pt idx="4">
                  <c:v>0.12590135771809455</c:v>
                </c:pt>
                <c:pt idx="5">
                  <c:v>-0.19318888046383492</c:v>
                </c:pt>
                <c:pt idx="6">
                  <c:v>-0.57389680750419347</c:v>
                </c:pt>
                <c:pt idx="7">
                  <c:v>-1.0388239847723526</c:v>
                </c:pt>
                <c:pt idx="8">
                  <c:v>-1.6110184815562487</c:v>
                </c:pt>
                <c:pt idx="9">
                  <c:v>-2.3134675288529314</c:v>
                </c:pt>
                <c:pt idx="10">
                  <c:v>-3.167502678388586</c:v>
                </c:pt>
                <c:pt idx="11">
                  <c:v>-4.1896791639771154</c:v>
                </c:pt>
                <c:pt idx="12">
                  <c:v>-5.3864870034366694</c:v>
                </c:pt>
                <c:pt idx="13">
                  <c:v>-6.7460277935354815</c:v>
                </c:pt>
                <c:pt idx="14">
                  <c:v>-8.2255831545819742</c:v>
                </c:pt>
                <c:pt idx="15">
                  <c:v>-9.7338922748533072</c:v>
                </c:pt>
                <c:pt idx="16">
                  <c:v>-11.107117462963302</c:v>
                </c:pt>
                <c:pt idx="17">
                  <c:v>-12.078221128847149</c:v>
                </c:pt>
                <c:pt idx="18">
                  <c:v>-12.241335812123138</c:v>
                </c:pt>
                <c:pt idx="19">
                  <c:v>-11.016509625149236</c:v>
                </c:pt>
                <c:pt idx="20">
                  <c:v>-7.6271197887495141</c:v>
                </c:pt>
                <c:pt idx="21">
                  <c:v>239.72361490572908</c:v>
                </c:pt>
                <c:pt idx="22">
                  <c:v>-56.277505624697142</c:v>
                </c:pt>
                <c:pt idx="23">
                  <c:v>-194.46102969614893</c:v>
                </c:pt>
                <c:pt idx="24">
                  <c:v>94.547368456453981</c:v>
                </c:pt>
                <c:pt idx="25">
                  <c:v>-0.38533962912476249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C-4B50-805A-D24E99DF1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954816"/>
        <c:axId val="567955392"/>
      </c:scatterChart>
      <c:valAx>
        <c:axId val="56795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 [s]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567955392"/>
        <c:crosses val="autoZero"/>
        <c:crossBetween val="midCat"/>
      </c:valAx>
      <c:valAx>
        <c:axId val="567955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j [m/s^3]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567954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'6.2-7.1'!$D$10:$D$47</c:f>
              <c:numCache>
                <c:formatCode>0</c:formatCode>
                <c:ptCount val="38"/>
                <c:pt idx="0">
                  <c:v>0</c:v>
                </c:pt>
                <c:pt idx="1">
                  <c:v>2030.1579521116234</c:v>
                </c:pt>
                <c:pt idx="2">
                  <c:v>3953.8956192171113</c:v>
                </c:pt>
                <c:pt idx="3">
                  <c:v>5779.1887589371718</c:v>
                </c:pt>
                <c:pt idx="4">
                  <c:v>7513.17154905192</c:v>
                </c:pt>
                <c:pt idx="5">
                  <c:v>9162.2525058565625</c:v>
                </c:pt>
                <c:pt idx="6">
                  <c:v>10732.210965330343</c:v>
                </c:pt>
                <c:pt idx="7">
                  <c:v>12228.277909829476</c:v>
                </c:pt>
                <c:pt idx="8">
                  <c:v>13655.204093244756</c:v>
                </c:pt>
                <c:pt idx="9">
                  <c:v>15017.317789094986</c:v>
                </c:pt>
                <c:pt idx="10">
                  <c:v>16318.574005599181</c:v>
                </c:pt>
                <c:pt idx="11">
                  <c:v>17562.596641323718</c:v>
                </c:pt>
                <c:pt idx="12">
                  <c:v>18752.714767036119</c:v>
                </c:pt>
                <c:pt idx="13">
                  <c:v>19891.993993843909</c:v>
                </c:pt>
                <c:pt idx="14">
                  <c:v>20983.263709761995</c:v>
                </c:pt>
                <c:pt idx="15">
                  <c:v>22029.140825535673</c:v>
                </c:pt>
                <c:pt idx="16">
                  <c:v>23032.050557598512</c:v>
                </c:pt>
                <c:pt idx="17">
                  <c:v>23994.244685227372</c:v>
                </c:pt>
                <c:pt idx="18">
                  <c:v>24917.817645519208</c:v>
                </c:pt>
                <c:pt idx="19">
                  <c:v>25804.720770110558</c:v>
                </c:pt>
                <c:pt idx="20">
                  <c:v>26656.774918773383</c:v>
                </c:pt>
                <c:pt idx="21">
                  <c:v>27475.681724961334</c:v>
                </c:pt>
                <c:pt idx="22">
                  <c:v>28263.033635334468</c:v>
                </c:pt>
                <c:pt idx="23">
                  <c:v>29020.32289791033</c:v>
                </c:pt>
                <c:pt idx="24">
                  <c:v>29748.949630708037</c:v>
                </c:pt>
                <c:pt idx="25">
                  <c:v>30450.229083721337</c:v>
                </c:pt>
                <c:pt idx="26">
                  <c:v>31125.398191097454</c:v>
                </c:pt>
                <c:pt idx="27">
                  <c:v>31775.621496966531</c:v>
                </c:pt>
                <c:pt idx="28">
                  <c:v>32401.996527020867</c:v>
                </c:pt>
                <c:pt idx="29">
                  <c:v>33005.558668327969</c:v>
                </c:pt>
                <c:pt idx="30">
                  <c:v>33587.285611685584</c:v>
                </c:pt>
                <c:pt idx="31">
                  <c:v>34148.101403853681</c:v>
                </c:pt>
                <c:pt idx="32">
                  <c:v>34688.880151032245</c:v>
                </c:pt>
                <c:pt idx="33">
                  <c:v>35210.449409835033</c:v>
                </c:pt>
                <c:pt idx="34">
                  <c:v>35713.593297604668</c:v>
                </c:pt>
                <c:pt idx="35">
                  <c:v>36199.055350114453</c:v>
                </c:pt>
                <c:pt idx="36">
                  <c:v>36667.541151414516</c:v>
                </c:pt>
                <c:pt idx="37">
                  <c:v>37119.720757728835</c:v>
                </c:pt>
              </c:numCache>
            </c:numRef>
          </c:xVal>
          <c:yVal>
            <c:numRef>
              <c:f>'6.2-7.1'!$A$10:$A$47</c:f>
              <c:numCache>
                <c:formatCode>General</c:formatCode>
                <c:ptCount val="38"/>
                <c:pt idx="0">
                  <c:v>0.25</c:v>
                </c:pt>
                <c:pt idx="1">
                  <c:v>0.26</c:v>
                </c:pt>
                <c:pt idx="2">
                  <c:v>0.27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0.3</c:v>
                </c:pt>
                <c:pt idx="6">
                  <c:v>0.31</c:v>
                </c:pt>
                <c:pt idx="7">
                  <c:v>0.32</c:v>
                </c:pt>
                <c:pt idx="8">
                  <c:v>0.33</c:v>
                </c:pt>
                <c:pt idx="9">
                  <c:v>0.34</c:v>
                </c:pt>
                <c:pt idx="10">
                  <c:v>0.35</c:v>
                </c:pt>
                <c:pt idx="11">
                  <c:v>0.36</c:v>
                </c:pt>
                <c:pt idx="12">
                  <c:v>0.37</c:v>
                </c:pt>
                <c:pt idx="13">
                  <c:v>0.38</c:v>
                </c:pt>
                <c:pt idx="14">
                  <c:v>0.39</c:v>
                </c:pt>
                <c:pt idx="15">
                  <c:v>0.4</c:v>
                </c:pt>
                <c:pt idx="16">
                  <c:v>0.41</c:v>
                </c:pt>
                <c:pt idx="17">
                  <c:v>0.42</c:v>
                </c:pt>
                <c:pt idx="18">
                  <c:v>0.43</c:v>
                </c:pt>
                <c:pt idx="19">
                  <c:v>0.44</c:v>
                </c:pt>
                <c:pt idx="20">
                  <c:v>0.45</c:v>
                </c:pt>
                <c:pt idx="21">
                  <c:v>0.46</c:v>
                </c:pt>
                <c:pt idx="22">
                  <c:v>0.47</c:v>
                </c:pt>
                <c:pt idx="23">
                  <c:v>0.48</c:v>
                </c:pt>
                <c:pt idx="24">
                  <c:v>0.49</c:v>
                </c:pt>
                <c:pt idx="25">
                  <c:v>0.5</c:v>
                </c:pt>
                <c:pt idx="26">
                  <c:v>0.51</c:v>
                </c:pt>
                <c:pt idx="27">
                  <c:v>0.52</c:v>
                </c:pt>
                <c:pt idx="28">
                  <c:v>0.53</c:v>
                </c:pt>
                <c:pt idx="29">
                  <c:v>0.54</c:v>
                </c:pt>
                <c:pt idx="30">
                  <c:v>0.55000000000000004</c:v>
                </c:pt>
                <c:pt idx="31">
                  <c:v>0.56000000000000005</c:v>
                </c:pt>
                <c:pt idx="32">
                  <c:v>0.56999999999999995</c:v>
                </c:pt>
                <c:pt idx="33">
                  <c:v>0.57999999999999996</c:v>
                </c:pt>
                <c:pt idx="34">
                  <c:v>0.59</c:v>
                </c:pt>
                <c:pt idx="35">
                  <c:v>0.6</c:v>
                </c:pt>
                <c:pt idx="36">
                  <c:v>0.61</c:v>
                </c:pt>
                <c:pt idx="37">
                  <c:v>0.62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97-42F1-A91F-53CD23ABF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957120"/>
        <c:axId val="567957696"/>
      </c:scatterChart>
      <c:valAx>
        <c:axId val="56795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N [ciclos]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567957696"/>
        <c:crosses val="autoZero"/>
        <c:crossBetween val="midCat"/>
      </c:valAx>
      <c:valAx>
        <c:axId val="567957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</a:t>
                </a:r>
                <a:r>
                  <a:rPr lang="es-CO" baseline="0"/>
                  <a:t> [in]</a:t>
                </a: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67957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'6.2-7.1'!$M$7:$M$378</c:f>
              <c:numCache>
                <c:formatCode>General</c:formatCode>
                <c:ptCount val="37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</c:numCache>
            </c:numRef>
          </c:xVal>
          <c:yVal>
            <c:numRef>
              <c:f>'6.2-7.1'!$O$7:$O$378</c:f>
              <c:numCache>
                <c:formatCode>0.000</c:formatCode>
                <c:ptCount val="372"/>
                <c:pt idx="0">
                  <c:v>0.25047950703217631</c:v>
                </c:pt>
                <c:pt idx="1">
                  <c:v>0.25096028488014049</c:v>
                </c:pt>
                <c:pt idx="2">
                  <c:v>0.2514423386412738</c:v>
                </c:pt>
                <c:pt idx="3">
                  <c:v>0.25192567344314148</c:v>
                </c:pt>
                <c:pt idx="4">
                  <c:v>0.25241029444373236</c:v>
                </c:pt>
                <c:pt idx="5">
                  <c:v>0.25289620683170089</c:v>
                </c:pt>
                <c:pt idx="6">
                  <c:v>0.25338341582661139</c:v>
                </c:pt>
                <c:pt idx="7">
                  <c:v>0.25387192667918507</c:v>
                </c:pt>
                <c:pt idx="8">
                  <c:v>0.25436174467154909</c:v>
                </c:pt>
                <c:pt idx="9">
                  <c:v>0.25485287511748844</c:v>
                </c:pt>
                <c:pt idx="10">
                  <c:v>0.25534532336270022</c:v>
                </c:pt>
                <c:pt idx="11">
                  <c:v>0.2558390947850504</c:v>
                </c:pt>
                <c:pt idx="12">
                  <c:v>0.25633419479483327</c:v>
                </c:pt>
                <c:pt idx="13">
                  <c:v>0.25683062883503344</c:v>
                </c:pt>
                <c:pt idx="14">
                  <c:v>0.25732840238159044</c:v>
                </c:pt>
                <c:pt idx="15">
                  <c:v>0.25782752094366612</c:v>
                </c:pt>
                <c:pt idx="16">
                  <c:v>0.25832799006391466</c:v>
                </c:pt>
                <c:pt idx="17">
                  <c:v>0.25882981531875532</c:v>
                </c:pt>
                <c:pt idx="18">
                  <c:v>0.25933300231864798</c:v>
                </c:pt>
                <c:pt idx="19">
                  <c:v>0.2598375567083715</c:v>
                </c:pt>
                <c:pt idx="20">
                  <c:v>0.26034348416730491</c:v>
                </c:pt>
                <c:pt idx="21">
                  <c:v>0.26085079040971137</c:v>
                </c:pt>
                <c:pt idx="22">
                  <c:v>0.26135948118502539</c:v>
                </c:pt>
                <c:pt idx="23">
                  <c:v>0.2618695622781424</c:v>
                </c:pt>
                <c:pt idx="24">
                  <c:v>0.26238103950971187</c:v>
                </c:pt>
                <c:pt idx="25">
                  <c:v>0.2628939187364332</c:v>
                </c:pt>
                <c:pt idx="26">
                  <c:v>0.26340820585135466</c:v>
                </c:pt>
                <c:pt idx="27">
                  <c:v>0.26392390678417538</c:v>
                </c:pt>
                <c:pt idx="28">
                  <c:v>0.26444102750155069</c:v>
                </c:pt>
                <c:pt idx="29">
                  <c:v>0.26495957400740039</c:v>
                </c:pt>
                <c:pt idx="30">
                  <c:v>0.26547955234322035</c:v>
                </c:pt>
                <c:pt idx="31">
                  <c:v>0.26600096858839728</c:v>
                </c:pt>
                <c:pt idx="32">
                  <c:v>0.26652382886052689</c:v>
                </c:pt>
                <c:pt idx="33">
                  <c:v>0.2670481393157354</c:v>
                </c:pt>
                <c:pt idx="34">
                  <c:v>0.26757390614900423</c:v>
                </c:pt>
                <c:pt idx="35">
                  <c:v>0.26810113559449839</c:v>
                </c:pt>
                <c:pt idx="36">
                  <c:v>0.26862983392589801</c:v>
                </c:pt>
                <c:pt idx="37">
                  <c:v>0.26916000745673374</c:v>
                </c:pt>
                <c:pt idx="38">
                  <c:v>0.26969166254072535</c:v>
                </c:pt>
                <c:pt idx="39">
                  <c:v>0.27022480557212414</c:v>
                </c:pt>
                <c:pt idx="40">
                  <c:v>0.27075944298605886</c:v>
                </c:pt>
                <c:pt idx="41">
                  <c:v>0.27129558125888548</c:v>
                </c:pt>
                <c:pt idx="42">
                  <c:v>0.2718332269085405</c:v>
                </c:pt>
                <c:pt idx="43">
                  <c:v>0.27237238649489826</c:v>
                </c:pt>
                <c:pt idx="44">
                  <c:v>0.27291306662013182</c:v>
                </c:pt>
                <c:pt idx="45">
                  <c:v>0.27345527392907787</c:v>
                </c:pt>
                <c:pt idx="46">
                  <c:v>0.27399901510960567</c:v>
                </c:pt>
                <c:pt idx="47">
                  <c:v>0.2745442968929897</c:v>
                </c:pt>
                <c:pt idx="48">
                  <c:v>0.27509112605428654</c:v>
                </c:pt>
                <c:pt idx="49">
                  <c:v>0.27563950941271587</c:v>
                </c:pt>
                <c:pt idx="50">
                  <c:v>0.27618945383204541</c:v>
                </c:pt>
                <c:pt idx="51">
                  <c:v>0.27674096622098021</c:v>
                </c:pt>
                <c:pt idx="52">
                  <c:v>0.27729405353355613</c:v>
                </c:pt>
                <c:pt idx="53">
                  <c:v>0.27784872276953759</c:v>
                </c:pt>
                <c:pt idx="54">
                  <c:v>0.2784049809748198</c:v>
                </c:pt>
                <c:pt idx="55">
                  <c:v>0.27896283524183529</c:v>
                </c:pt>
                <c:pt idx="56">
                  <c:v>0.27952229270996487</c:v>
                </c:pt>
                <c:pt idx="57">
                  <c:v>0.28008336056595323</c:v>
                </c:pt>
                <c:pt idx="58">
                  <c:v>0.28064604604432919</c:v>
                </c:pt>
                <c:pt idx="59">
                  <c:v>0.28121035642783032</c:v>
                </c:pt>
                <c:pt idx="60">
                  <c:v>0.28177629904783269</c:v>
                </c:pt>
                <c:pt idx="61">
                  <c:v>0.28234388128478499</c:v>
                </c:pt>
                <c:pt idx="62">
                  <c:v>0.28291311056864782</c:v>
                </c:pt>
                <c:pt idx="63">
                  <c:v>0.28348399437933758</c:v>
                </c:pt>
                <c:pt idx="64">
                  <c:v>0.28405654024717558</c:v>
                </c:pt>
                <c:pt idx="65">
                  <c:v>0.28463075575334218</c:v>
                </c:pt>
                <c:pt idx="66">
                  <c:v>0.28520664853033584</c:v>
                </c:pt>
                <c:pt idx="67">
                  <c:v>0.28578422626243744</c:v>
                </c:pt>
                <c:pt idx="68">
                  <c:v>0.28636349668618005</c:v>
                </c:pt>
                <c:pt idx="69">
                  <c:v>0.28694446759082365</c:v>
                </c:pt>
                <c:pt idx="70">
                  <c:v>0.28752714681883557</c:v>
                </c:pt>
                <c:pt idx="71">
                  <c:v>0.2881115422663762</c:v>
                </c:pt>
                <c:pt idx="72">
                  <c:v>0.28869766188379026</c:v>
                </c:pt>
                <c:pt idx="73">
                  <c:v>0.28928551367610372</c:v>
                </c:pt>
                <c:pt idx="74">
                  <c:v>0.28987510570352654</c:v>
                </c:pt>
                <c:pt idx="75">
                  <c:v>0.29046644608196093</c:v>
                </c:pt>
                <c:pt idx="76">
                  <c:v>0.29105954298351555</c:v>
                </c:pt>
                <c:pt idx="77">
                  <c:v>0.29165440463702574</c:v>
                </c:pt>
                <c:pt idx="78">
                  <c:v>0.29225103932857971</c:v>
                </c:pt>
                <c:pt idx="79">
                  <c:v>0.29284945540205082</c:v>
                </c:pt>
                <c:pt idx="80">
                  <c:v>0.2934496612596359</c:v>
                </c:pt>
                <c:pt idx="81">
                  <c:v>0.29405166536240013</c:v>
                </c:pt>
                <c:pt idx="82">
                  <c:v>0.29465547623082805</c:v>
                </c:pt>
                <c:pt idx="83">
                  <c:v>0.29526110244538106</c:v>
                </c:pt>
                <c:pt idx="84">
                  <c:v>0.29586855264706152</c:v>
                </c:pt>
                <c:pt idx="85">
                  <c:v>0.2964778355379834</c:v>
                </c:pt>
                <c:pt idx="86">
                  <c:v>0.29708895988194972</c:v>
                </c:pt>
                <c:pt idx="87">
                  <c:v>0.29770193450503668</c:v>
                </c:pt>
                <c:pt idx="88">
                  <c:v>0.29831676829618498</c:v>
                </c:pt>
                <c:pt idx="89">
                  <c:v>0.29893347020779781</c:v>
                </c:pt>
                <c:pt idx="90">
                  <c:v>0.2995520492563461</c:v>
                </c:pt>
                <c:pt idx="91">
                  <c:v>0.3001725145229811</c:v>
                </c:pt>
                <c:pt idx="92">
                  <c:v>0.30079487515415415</c:v>
                </c:pt>
                <c:pt idx="93">
                  <c:v>0.30141914036224382</c:v>
                </c:pt>
                <c:pt idx="94">
                  <c:v>0.30204531942619073</c:v>
                </c:pt>
                <c:pt idx="95">
                  <c:v>0.30267342169213984</c:v>
                </c:pt>
                <c:pt idx="96">
                  <c:v>0.30330345657409075</c:v>
                </c:pt>
                <c:pt idx="97">
                  <c:v>0.30393543355455543</c:v>
                </c:pt>
                <c:pt idx="98">
                  <c:v>0.30456936218522446</c:v>
                </c:pt>
                <c:pt idx="99">
                  <c:v>0.30520525208764088</c:v>
                </c:pt>
                <c:pt idx="100">
                  <c:v>0.30584311295388261</c:v>
                </c:pt>
                <c:pt idx="101">
                  <c:v>0.30648295454725299</c:v>
                </c:pt>
                <c:pt idx="102">
                  <c:v>0.30712478670297977</c:v>
                </c:pt>
                <c:pt idx="103">
                  <c:v>0.30776861932892285</c:v>
                </c:pt>
                <c:pt idx="104">
                  <c:v>0.30841446240629056</c:v>
                </c:pt>
                <c:pt idx="105">
                  <c:v>0.30906232599036487</c:v>
                </c:pt>
                <c:pt idx="106">
                  <c:v>0.30971222021123546</c:v>
                </c:pt>
                <c:pt idx="107">
                  <c:v>0.31036415527454297</c:v>
                </c:pt>
                <c:pt idx="108">
                  <c:v>0.3110181414622315</c:v>
                </c:pt>
                <c:pt idx="109">
                  <c:v>0.31167418913331052</c:v>
                </c:pt>
                <c:pt idx="110">
                  <c:v>0.31233230872462603</c:v>
                </c:pt>
                <c:pt idx="111">
                  <c:v>0.31299251075164175</c:v>
                </c:pt>
                <c:pt idx="112">
                  <c:v>0.31365480580922989</c:v>
                </c:pt>
                <c:pt idx="113">
                  <c:v>0.31431920457247176</c:v>
                </c:pt>
                <c:pt idx="114">
                  <c:v>0.31498571779746887</c:v>
                </c:pt>
                <c:pt idx="115">
                  <c:v>0.31565435632216388</c:v>
                </c:pt>
                <c:pt idx="116">
                  <c:v>0.31632513106717219</c:v>
                </c:pt>
                <c:pt idx="117">
                  <c:v>0.31699805303662404</c:v>
                </c:pt>
                <c:pt idx="118">
                  <c:v>0.31767313331901725</c:v>
                </c:pt>
                <c:pt idx="119">
                  <c:v>0.31835038308808106</c:v>
                </c:pt>
                <c:pt idx="120">
                  <c:v>0.31902981360365085</c:v>
                </c:pt>
                <c:pt idx="121">
                  <c:v>0.31971143621255416</c:v>
                </c:pt>
                <c:pt idx="122">
                  <c:v>0.3203952623495081</c:v>
                </c:pt>
                <c:pt idx="123">
                  <c:v>0.32108130353802844</c:v>
                </c:pt>
                <c:pt idx="124">
                  <c:v>0.32176957139135026</c:v>
                </c:pt>
                <c:pt idx="125">
                  <c:v>0.32246007761336087</c:v>
                </c:pt>
                <c:pt idx="126">
                  <c:v>0.32315283399954448</c:v>
                </c:pt>
                <c:pt idx="127">
                  <c:v>0.32384785243793951</c:v>
                </c:pt>
                <c:pt idx="128">
                  <c:v>0.32454514491010816</c:v>
                </c:pt>
                <c:pt idx="129">
                  <c:v>0.32524472349211908</c:v>
                </c:pt>
                <c:pt idx="130">
                  <c:v>0.32594660035554246</c:v>
                </c:pt>
                <c:pt idx="131">
                  <c:v>0.32665078776845868</c:v>
                </c:pt>
                <c:pt idx="132">
                  <c:v>0.32735729809648001</c:v>
                </c:pt>
                <c:pt idx="133">
                  <c:v>0.32806614380378596</c:v>
                </c:pt>
                <c:pt idx="134">
                  <c:v>0.32877733745417242</c:v>
                </c:pt>
                <c:pt idx="135">
                  <c:v>0.32949089171211476</c:v>
                </c:pt>
                <c:pt idx="136">
                  <c:v>0.3302068193438451</c:v>
                </c:pt>
                <c:pt idx="137">
                  <c:v>0.33092513321844408</c:v>
                </c:pt>
                <c:pt idx="138">
                  <c:v>0.33164584630894717</c:v>
                </c:pt>
                <c:pt idx="139">
                  <c:v>0.33236897169346608</c:v>
                </c:pt>
                <c:pt idx="140">
                  <c:v>0.33309452255632505</c:v>
                </c:pt>
                <c:pt idx="141">
                  <c:v>0.33382251218921294</c:v>
                </c:pt>
                <c:pt idx="142">
                  <c:v>0.33455295399235052</c:v>
                </c:pt>
                <c:pt idx="143">
                  <c:v>0.33528586147567391</c:v>
                </c:pt>
                <c:pt idx="144">
                  <c:v>0.33602124826003427</c:v>
                </c:pt>
                <c:pt idx="145">
                  <c:v>0.33675912807841357</c:v>
                </c:pt>
                <c:pt idx="146">
                  <c:v>0.33749951477715751</c:v>
                </c:pt>
                <c:pt idx="147">
                  <c:v>0.33824242231722501</c:v>
                </c:pt>
                <c:pt idx="148">
                  <c:v>0.33898786477545534</c:v>
                </c:pt>
                <c:pt idx="149">
                  <c:v>0.33973585634585235</c:v>
                </c:pt>
                <c:pt idx="150">
                  <c:v>0.34048641134088703</c:v>
                </c:pt>
                <c:pt idx="151">
                  <c:v>0.34123954419281782</c:v>
                </c:pt>
                <c:pt idx="152">
                  <c:v>0.34199526945502967</c:v>
                </c:pt>
                <c:pt idx="153">
                  <c:v>0.34275360180339159</c:v>
                </c:pt>
                <c:pt idx="154">
                  <c:v>0.34351455603763348</c:v>
                </c:pt>
                <c:pt idx="155">
                  <c:v>0.34427814708274218</c:v>
                </c:pt>
                <c:pt idx="156">
                  <c:v>0.3450443899903774</c:v>
                </c:pt>
                <c:pt idx="157">
                  <c:v>0.34581329994030768</c:v>
                </c:pt>
                <c:pt idx="158">
                  <c:v>0.34658489224186673</c:v>
                </c:pt>
                <c:pt idx="159">
                  <c:v>0.34735918233543045</c:v>
                </c:pt>
                <c:pt idx="160">
                  <c:v>0.34813618579391525</c:v>
                </c:pt>
                <c:pt idx="161">
                  <c:v>0.34891591832429775</c:v>
                </c:pt>
                <c:pt idx="162">
                  <c:v>0.34969839576915618</c:v>
                </c:pt>
                <c:pt idx="163">
                  <c:v>0.35048363410823435</c:v>
                </c:pt>
                <c:pt idx="164">
                  <c:v>0.35127164946002798</c:v>
                </c:pt>
                <c:pt idx="165">
                  <c:v>0.35206245808339404</c:v>
                </c:pt>
                <c:pt idx="166">
                  <c:v>0.35285607637918359</c:v>
                </c:pt>
                <c:pt idx="167">
                  <c:v>0.35365252089189858</c:v>
                </c:pt>
                <c:pt idx="168">
                  <c:v>0.35445180831137257</c:v>
                </c:pt>
                <c:pt idx="169">
                  <c:v>0.35525395547447641</c:v>
                </c:pt>
                <c:pt idx="170">
                  <c:v>0.35605897936684883</c:v>
                </c:pt>
                <c:pt idx="171">
                  <c:v>0.35686689712465286</c:v>
                </c:pt>
                <c:pt idx="172">
                  <c:v>0.357677726036358</c:v>
                </c:pt>
                <c:pt idx="173">
                  <c:v>0.35849148354454891</c:v>
                </c:pt>
                <c:pt idx="174">
                  <c:v>0.35930818724776115</c:v>
                </c:pt>
                <c:pt idx="175">
                  <c:v>0.36012785490234445</c:v>
                </c:pt>
                <c:pt idx="176">
                  <c:v>0.36095050442435361</c:v>
                </c:pt>
                <c:pt idx="177">
                  <c:v>0.36177615389146822</c:v>
                </c:pt>
                <c:pt idx="178">
                  <c:v>0.362604821544941</c:v>
                </c:pt>
                <c:pt idx="179">
                  <c:v>0.36343652579157582</c:v>
                </c:pt>
                <c:pt idx="180">
                  <c:v>0.36427128520573582</c:v>
                </c:pt>
                <c:pt idx="181">
                  <c:v>0.36510911853138189</c:v>
                </c:pt>
                <c:pt idx="182">
                  <c:v>0.36595004468414244</c:v>
                </c:pt>
                <c:pt idx="183">
                  <c:v>0.3667940827534148</c:v>
                </c:pt>
                <c:pt idx="184">
                  <c:v>0.3676412520044991</c:v>
                </c:pt>
                <c:pt idx="185">
                  <c:v>0.36849157188076492</c:v>
                </c:pt>
                <c:pt idx="186">
                  <c:v>0.36934506200585132</c:v>
                </c:pt>
                <c:pt idx="187">
                  <c:v>0.37020174218590135</c:v>
                </c:pt>
                <c:pt idx="188">
                  <c:v>0.37106163241183104</c:v>
                </c:pt>
                <c:pt idx="189">
                  <c:v>0.37192475286163412</c:v>
                </c:pt>
                <c:pt idx="190">
                  <c:v>0.37279112390272251</c:v>
                </c:pt>
                <c:pt idx="191">
                  <c:v>0.37366076609430393</c:v>
                </c:pt>
                <c:pt idx="192">
                  <c:v>0.37453370018979681</c:v>
                </c:pt>
                <c:pt idx="193">
                  <c:v>0.37540994713928344</c:v>
                </c:pt>
                <c:pt idx="194">
                  <c:v>0.37628952809200211</c:v>
                </c:pt>
                <c:pt idx="195">
                  <c:v>0.37717246439887897</c:v>
                </c:pt>
                <c:pt idx="196">
                  <c:v>0.37805877761510015</c:v>
                </c:pt>
                <c:pt idx="197">
                  <c:v>0.37894848950272536</c:v>
                </c:pt>
                <c:pt idx="198">
                  <c:v>0.37984162203334343</c:v>
                </c:pt>
                <c:pt idx="199">
                  <c:v>0.38073819739077064</c:v>
                </c:pt>
                <c:pt idx="200">
                  <c:v>0.38163823797379276</c:v>
                </c:pt>
                <c:pt idx="201">
                  <c:v>0.38254176639895177</c:v>
                </c:pt>
                <c:pt idx="202">
                  <c:v>0.38344880550337779</c:v>
                </c:pt>
                <c:pt idx="203">
                  <c:v>0.38435937834766754</c:v>
                </c:pt>
                <c:pt idx="204">
                  <c:v>0.38527350821880973</c:v>
                </c:pt>
                <c:pt idx="205">
                  <c:v>0.38619121863315914</c:v>
                </c:pt>
                <c:pt idx="206">
                  <c:v>0.38711253333945916</c:v>
                </c:pt>
                <c:pt idx="207">
                  <c:v>0.38803747632191499</c:v>
                </c:pt>
                <c:pt idx="208">
                  <c:v>0.38896607180331771</c:v>
                </c:pt>
                <c:pt idx="209">
                  <c:v>0.38989834424822056</c:v>
                </c:pt>
                <c:pt idx="210">
                  <c:v>0.39083431836616839</c:v>
                </c:pt>
                <c:pt idx="211">
                  <c:v>0.39177401911498139</c:v>
                </c:pt>
                <c:pt idx="212">
                  <c:v>0.39271747170409427</c:v>
                </c:pt>
                <c:pt idx="213">
                  <c:v>0.39366470159795192</c:v>
                </c:pt>
                <c:pt idx="214">
                  <c:v>0.39461573451946258</c:v>
                </c:pt>
                <c:pt idx="215">
                  <c:v>0.39557059645351017</c:v>
                </c:pt>
                <c:pt idx="216">
                  <c:v>0.39652931365052652</c:v>
                </c:pt>
                <c:pt idx="217">
                  <c:v>0.3974919126301249</c:v>
                </c:pt>
                <c:pt idx="218">
                  <c:v>0.39845842018479616</c:v>
                </c:pt>
                <c:pt idx="219">
                  <c:v>0.39942886338366884</c:v>
                </c:pt>
                <c:pt idx="220">
                  <c:v>0.40040326957633443</c:v>
                </c:pt>
                <c:pt idx="221">
                  <c:v>0.40138166639673928</c:v>
                </c:pt>
                <c:pt idx="222">
                  <c:v>0.40236408176714455</c:v>
                </c:pt>
                <c:pt idx="223">
                  <c:v>0.40335054390215552</c:v>
                </c:pt>
                <c:pt idx="224">
                  <c:v>0.40434108131282193</c:v>
                </c:pt>
                <c:pt idx="225">
                  <c:v>0.40533572281081054</c:v>
                </c:pt>
                <c:pt idx="226">
                  <c:v>0.40633449751265199</c:v>
                </c:pt>
                <c:pt idx="227">
                  <c:v>0.40733743484406321</c:v>
                </c:pt>
                <c:pt idx="228">
                  <c:v>0.40834456454434659</c:v>
                </c:pt>
                <c:pt idx="229">
                  <c:v>0.40935591667086857</c:v>
                </c:pt>
                <c:pt idx="230">
                  <c:v>0.41037152160361862</c:v>
                </c:pt>
                <c:pt idx="231">
                  <c:v>0.41139141004985041</c:v>
                </c:pt>
                <c:pt idx="232">
                  <c:v>0.41241561304880742</c:v>
                </c:pt>
                <c:pt idx="233">
                  <c:v>0.41344416197653427</c:v>
                </c:pt>
                <c:pt idx="234">
                  <c:v>0.41447708855077614</c:v>
                </c:pt>
                <c:pt idx="235">
                  <c:v>0.41551442483596801</c:v>
                </c:pt>
                <c:pt idx="236">
                  <c:v>0.41655620324831566</c:v>
                </c:pt>
                <c:pt idx="237">
                  <c:v>0.4176024565609705</c:v>
                </c:pt>
                <c:pt idx="238">
                  <c:v>0.41865321790930066</c:v>
                </c:pt>
                <c:pt idx="239">
                  <c:v>0.41970852079625992</c:v>
                </c:pt>
                <c:pt idx="240">
                  <c:v>0.42076839909785713</c:v>
                </c:pt>
                <c:pt idx="241">
                  <c:v>0.4218328870687284</c:v>
                </c:pt>
                <c:pt idx="242">
                  <c:v>0.42290201934781402</c:v>
                </c:pt>
                <c:pt idx="243">
                  <c:v>0.42397583096414293</c:v>
                </c:pt>
                <c:pt idx="244">
                  <c:v>0.4250543573427269</c:v>
                </c:pt>
                <c:pt idx="245">
                  <c:v>0.42613763431056717</c:v>
                </c:pt>
                <c:pt idx="246">
                  <c:v>0.42722569810277605</c:v>
                </c:pt>
                <c:pt idx="247">
                  <c:v>0.42831858536881601</c:v>
                </c:pt>
                <c:pt idx="248">
                  <c:v>0.42941633317885936</c:v>
                </c:pt>
                <c:pt idx="249">
                  <c:v>0.43051897903027092</c:v>
                </c:pt>
                <c:pt idx="250">
                  <c:v>0.4316265608542168</c:v>
                </c:pt>
                <c:pt idx="251">
                  <c:v>0.43273911702240231</c:v>
                </c:pt>
                <c:pt idx="252">
                  <c:v>0.43385668635394198</c:v>
                </c:pt>
                <c:pt idx="253">
                  <c:v>0.43497930812236468</c:v>
                </c:pt>
                <c:pt idx="254">
                  <c:v>0.43610702206275748</c:v>
                </c:pt>
                <c:pt idx="255">
                  <c:v>0.43723986837905093</c:v>
                </c:pt>
                <c:pt idx="256">
                  <c:v>0.43837788775145003</c:v>
                </c:pt>
                <c:pt idx="257">
                  <c:v>0.4395211213440135</c:v>
                </c:pt>
                <c:pt idx="258">
                  <c:v>0.44066961081238565</c:v>
                </c:pt>
                <c:pt idx="259">
                  <c:v>0.44182339831168421</c:v>
                </c:pt>
                <c:pt idx="260">
                  <c:v>0.44298252650454795</c:v>
                </c:pt>
                <c:pt idx="261">
                  <c:v>0.44414703856934834</c:v>
                </c:pt>
                <c:pt idx="262">
                  <c:v>0.4453169782085688</c:v>
                </c:pt>
                <c:pt idx="263">
                  <c:v>0.44649238965735621</c:v>
                </c:pt>
                <c:pt idx="264">
                  <c:v>0.4476733176922485</c:v>
                </c:pt>
                <c:pt idx="265">
                  <c:v>0.44885980764008304</c:v>
                </c:pt>
                <c:pt idx="266">
                  <c:v>0.45005190538709033</c:v>
                </c:pt>
                <c:pt idx="267">
                  <c:v>0.45124965738817768</c:v>
                </c:pt>
                <c:pt idx="268">
                  <c:v>0.45245311067640737</c:v>
                </c:pt>
                <c:pt idx="269">
                  <c:v>0.45366231287267472</c:v>
                </c:pt>
                <c:pt idx="270">
                  <c:v>0.45487731219559113</c:v>
                </c:pt>
                <c:pt idx="271">
                  <c:v>0.45609815747157673</c:v>
                </c:pt>
                <c:pt idx="272">
                  <c:v>0.45732489814516891</c:v>
                </c:pt>
                <c:pt idx="273">
                  <c:v>0.4585575842895519</c:v>
                </c:pt>
                <c:pt idx="274">
                  <c:v>0.45979626661731288</c:v>
                </c:pt>
                <c:pt idx="275">
                  <c:v>0.46104099649143132</c:v>
                </c:pt>
                <c:pt idx="276">
                  <c:v>0.46229182593650686</c:v>
                </c:pt>
                <c:pt idx="277">
                  <c:v>0.46354880765023238</c:v>
                </c:pt>
                <c:pt idx="278">
                  <c:v>0.46481199501511911</c:v>
                </c:pt>
                <c:pt idx="279">
                  <c:v>0.46608144211047969</c:v>
                </c:pt>
                <c:pt idx="280">
                  <c:v>0.46735720372467687</c:v>
                </c:pt>
                <c:pt idx="281">
                  <c:v>0.46863933536764457</c:v>
                </c:pt>
                <c:pt idx="282">
                  <c:v>0.46992789328368856</c:v>
                </c:pt>
                <c:pt idx="283">
                  <c:v>0.47122293446457492</c:v>
                </c:pt>
                <c:pt idx="284">
                  <c:v>0.47252451666291345</c:v>
                </c:pt>
                <c:pt idx="285">
                  <c:v>0.47383269840584447</c:v>
                </c:pt>
                <c:pt idx="286">
                  <c:v>0.47514753900903733</c:v>
                </c:pt>
                <c:pt idx="287">
                  <c:v>0.47646909859100933</c:v>
                </c:pt>
                <c:pt idx="288">
                  <c:v>0.47779743808777353</c:v>
                </c:pt>
                <c:pt idx="289">
                  <c:v>0.47913261926782547</c:v>
                </c:pt>
                <c:pt idx="290">
                  <c:v>0.48047470474747728</c:v>
                </c:pt>
                <c:pt idx="291">
                  <c:v>0.48182375800654981</c:v>
                </c:pt>
                <c:pt idx="292">
                  <c:v>0.48317984340443254</c:v>
                </c:pt>
                <c:pt idx="293">
                  <c:v>0.48454302619652179</c:v>
                </c:pt>
                <c:pt idx="294">
                  <c:v>0.48591337255104811</c:v>
                </c:pt>
                <c:pt idx="295">
                  <c:v>0.48729094956630409</c:v>
                </c:pt>
                <c:pt idx="296">
                  <c:v>0.48867582528828407</c:v>
                </c:pt>
                <c:pt idx="297">
                  <c:v>0.49006806872874764</c:v>
                </c:pt>
                <c:pt idx="298">
                  <c:v>0.49146774988371955</c:v>
                </c:pt>
                <c:pt idx="299">
                  <c:v>0.49287493975243873</c:v>
                </c:pt>
                <c:pt idx="300">
                  <c:v>0.49428971035676961</c:v>
                </c:pt>
                <c:pt idx="301">
                  <c:v>0.49571213476108933</c:v>
                </c:pt>
                <c:pt idx="302">
                  <c:v>0.4971422870926655</c:v>
                </c:pt>
                <c:pt idx="303">
                  <c:v>0.49858024256253863</c:v>
                </c:pt>
                <c:pt idx="304">
                  <c:v>0.50002607748692496</c:v>
                </c:pt>
                <c:pt idx="305">
                  <c:v>0.50147986930915478</c:v>
                </c:pt>
                <c:pt idx="306">
                  <c:v>0.50294169662216337</c:v>
                </c:pt>
                <c:pt idx="307">
                  <c:v>0.50441163919155074</c:v>
                </c:pt>
                <c:pt idx="308">
                  <c:v>0.50588977797922829</c:v>
                </c:pt>
                <c:pt idx="309">
                  <c:v>0.50737619516766985</c:v>
                </c:pt>
                <c:pt idx="310">
                  <c:v>0.50887097418478633</c:v>
                </c:pt>
                <c:pt idx="311">
                  <c:v>0.51037419972944387</c:v>
                </c:pt>
                <c:pt idx="312">
                  <c:v>0.51188595779764456</c:v>
                </c:pt>
                <c:pt idx="313">
                  <c:v>0.51340633570939198</c:v>
                </c:pt>
                <c:pt idx="314">
                  <c:v>0.5149354221362622</c:v>
                </c:pt>
                <c:pt idx="315">
                  <c:v>0.51647330712970363</c:v>
                </c:pt>
                <c:pt idx="316">
                  <c:v>0.51802008215008877</c:v>
                </c:pt>
                <c:pt idx="317">
                  <c:v>0.51957584009654212</c:v>
                </c:pt>
                <c:pt idx="318">
                  <c:v>0.52114067533756958</c:v>
                </c:pt>
                <c:pt idx="319">
                  <c:v>0.52271468374251517</c:v>
                </c:pt>
                <c:pt idx="320">
                  <c:v>0.5242979627138733</c:v>
                </c:pt>
                <c:pt idx="321">
                  <c:v>0.52589061122048331</c:v>
                </c:pt>
                <c:pt idx="322">
                  <c:v>0.52749272983163709</c:v>
                </c:pt>
                <c:pt idx="323">
                  <c:v>0.52910442075212938</c:v>
                </c:pt>
                <c:pt idx="324">
                  <c:v>0.53072578785828262</c:v>
                </c:pt>
                <c:pt idx="325">
                  <c:v>0.53235693673497964</c:v>
                </c:pt>
                <c:pt idx="326">
                  <c:v>0.53399797471373822</c:v>
                </c:pt>
                <c:pt idx="327">
                  <c:v>0.53564901091186312</c:v>
                </c:pt>
                <c:pt idx="328">
                  <c:v>0.53731015627271306</c:v>
                </c:pt>
                <c:pt idx="329">
                  <c:v>0.53898152360712048</c:v>
                </c:pt>
                <c:pt idx="330">
                  <c:v>0.54066322763600505</c:v>
                </c:pt>
                <c:pt idx="331">
                  <c:v>0.54235538503422287</c:v>
                </c:pt>
                <c:pt idx="332">
                  <c:v>0.54405811447569374</c:v>
                </c:pt>
                <c:pt idx="333">
                  <c:v>0.54577153667985323</c:v>
                </c:pt>
                <c:pt idx="334">
                  <c:v>0.54749577445947617</c:v>
                </c:pt>
                <c:pt idx="335">
                  <c:v>0.54923095276992073</c:v>
                </c:pt>
                <c:pt idx="336">
                  <c:v>0.55097719875984508</c:v>
                </c:pt>
                <c:pt idx="337">
                  <c:v>0.55273464182344922</c:v>
                </c:pt>
                <c:pt idx="338">
                  <c:v>0.554503413654299</c:v>
                </c:pt>
                <c:pt idx="339">
                  <c:v>0.55628364830078914</c:v>
                </c:pt>
                <c:pt idx="340">
                  <c:v>0.55807548222330772</c:v>
                </c:pt>
                <c:pt idx="341">
                  <c:v>0.55987905435316421</c:v>
                </c:pt>
                <c:pt idx="342">
                  <c:v>0.56169450615334793</c:v>
                </c:pt>
                <c:pt idx="343">
                  <c:v>0.56352198168118606</c:v>
                </c:pt>
                <c:pt idx="344">
                  <c:v>0.56536162765297349</c:v>
                </c:pt>
                <c:pt idx="345">
                  <c:v>0.56721359351064971</c:v>
                </c:pt>
                <c:pt idx="346">
                  <c:v>0.56907803149060221</c:v>
                </c:pt>
                <c:pt idx="347">
                  <c:v>0.57095509669467848</c:v>
                </c:pt>
                <c:pt idx="348">
                  <c:v>0.5728449471634931</c:v>
                </c:pt>
                <c:pt idx="349">
                  <c:v>0.57474774395211992</c:v>
                </c:pt>
                <c:pt idx="350">
                  <c:v>0.57666365120826424</c:v>
                </c:pt>
                <c:pt idx="351">
                  <c:v>0.57859283625301394</c:v>
                </c:pt>
                <c:pt idx="352">
                  <c:v>0.58053546966427216</c:v>
                </c:pt>
                <c:pt idx="353">
                  <c:v>0.58249172536298111</c:v>
                </c:pt>
                <c:pt idx="354">
                  <c:v>0.58446178070225008</c:v>
                </c:pt>
                <c:pt idx="355">
                  <c:v>0.58644581655950678</c:v>
                </c:pt>
                <c:pt idx="356">
                  <c:v>0.58844401743179675</c:v>
                </c:pt>
                <c:pt idx="357">
                  <c:v>0.59045657153436215</c:v>
                </c:pt>
                <c:pt idx="358">
                  <c:v>0.59248367090263698</c:v>
                </c:pt>
                <c:pt idx="359">
                  <c:v>0.59452551149780286</c:v>
                </c:pt>
                <c:pt idx="360">
                  <c:v>0.59658229331605683</c:v>
                </c:pt>
                <c:pt idx="361">
                  <c:v>0.59865422050174988</c:v>
                </c:pt>
                <c:pt idx="362">
                  <c:v>0.60074150146456373</c:v>
                </c:pt>
                <c:pt idx="363">
                  <c:v>0.60284434900090056</c:v>
                </c:pt>
                <c:pt idx="364">
                  <c:v>0.60496298041967056</c:v>
                </c:pt>
                <c:pt idx="365">
                  <c:v>0.60709761767267112</c:v>
                </c:pt>
                <c:pt idx="366">
                  <c:v>0.60924848748976212</c:v>
                </c:pt>
                <c:pt idx="367">
                  <c:v>0.61141582151905161</c:v>
                </c:pt>
                <c:pt idx="368">
                  <c:v>0.61359985647231829</c:v>
                </c:pt>
                <c:pt idx="369">
                  <c:v>0.61580083427590893</c:v>
                </c:pt>
                <c:pt idx="370">
                  <c:v>0.61801900222736161</c:v>
                </c:pt>
                <c:pt idx="371">
                  <c:v>0.62025461315801989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AB-4731-A52F-978BAAE9C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558144"/>
        <c:axId val="567558720"/>
      </c:scatterChart>
      <c:valAx>
        <c:axId val="56755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N [ciclos]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67558720"/>
        <c:crosses val="autoZero"/>
        <c:crossBetween val="midCat"/>
      </c:valAx>
      <c:valAx>
        <c:axId val="567558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</a:t>
                </a:r>
                <a:r>
                  <a:rPr lang="es-CO" baseline="0"/>
                  <a:t> [in]</a:t>
                </a:r>
                <a:endParaRPr lang="es-CO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567558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'2.2'!$A$4:$A$10</c:f>
              <c:numCache>
                <c:formatCode>General</c:formatCode>
                <c:ptCount val="7"/>
                <c:pt idx="0">
                  <c:v>300</c:v>
                </c:pt>
                <c:pt idx="1">
                  <c:v>350</c:v>
                </c:pt>
                <c:pt idx="2">
                  <c:v>450</c:v>
                </c:pt>
                <c:pt idx="3">
                  <c:v>500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</c:numCache>
            </c:numRef>
          </c:xVal>
          <c:yVal>
            <c:numRef>
              <c:f>'2.2'!$B$4:$B$10</c:f>
              <c:numCache>
                <c:formatCode>General</c:formatCode>
                <c:ptCount val="7"/>
                <c:pt idx="0">
                  <c:v>5.4</c:v>
                </c:pt>
                <c:pt idx="1">
                  <c:v>6.5</c:v>
                </c:pt>
                <c:pt idx="2">
                  <c:v>7.1</c:v>
                </c:pt>
                <c:pt idx="3">
                  <c:v>8.1</c:v>
                </c:pt>
                <c:pt idx="4">
                  <c:v>9.5</c:v>
                </c:pt>
                <c:pt idx="5">
                  <c:v>12.3</c:v>
                </c:pt>
                <c:pt idx="6">
                  <c:v>15.8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A9-4DD7-95F8-1DF2294E5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93632"/>
        <c:axId val="536894208"/>
      </c:scatterChart>
      <c:valAx>
        <c:axId val="53689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6894208"/>
        <c:crosses val="autoZero"/>
        <c:crossBetween val="midCat"/>
      </c:valAx>
      <c:valAx>
        <c:axId val="536894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36893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'7.2'!$B$7</c:f>
              <c:strCache>
                <c:ptCount val="1"/>
                <c:pt idx="0">
                  <c:v>V [m/s]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'7.2'!$A$8:$A$28</c:f>
              <c:numCache>
                <c:formatCode>0.0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'7.2'!$B$8:$B$28</c:f>
              <c:numCache>
                <c:formatCode>#,##0.00</c:formatCode>
                <c:ptCount val="21"/>
                <c:pt idx="0">
                  <c:v>0</c:v>
                </c:pt>
                <c:pt idx="1">
                  <c:v>9.3241980507725337</c:v>
                </c:pt>
                <c:pt idx="2">
                  <c:v>16.363058409303427</c:v>
                </c:pt>
                <c:pt idx="3">
                  <c:v>20.632261461665937</c:v>
                </c:pt>
                <c:pt idx="4">
                  <c:v>22.890109777755779</c:v>
                </c:pt>
                <c:pt idx="5">
                  <c:v>23.999232968344447</c:v>
                </c:pt>
                <c:pt idx="6">
                  <c:v>24.524486708517941</c:v>
                </c:pt>
                <c:pt idx="7">
                  <c:v>24.768940983300073</c:v>
                </c:pt>
                <c:pt idx="8">
                  <c:v>24.881790555780572</c:v>
                </c:pt>
                <c:pt idx="9">
                  <c:v>24.933691202970941</c:v>
                </c:pt>
                <c:pt idx="10">
                  <c:v>24.957519658724348</c:v>
                </c:pt>
                <c:pt idx="11">
                  <c:v>24.968451032298503</c:v>
                </c:pt>
                <c:pt idx="12">
                  <c:v>24.973464008202964</c:v>
                </c:pt>
                <c:pt idx="13">
                  <c:v>24.975762505818466</c:v>
                </c:pt>
                <c:pt idx="14">
                  <c:v>24.976816308459554</c:v>
                </c:pt>
                <c:pt idx="15">
                  <c:v>24.977299433201548</c:v>
                </c:pt>
                <c:pt idx="16">
                  <c:v>24.977520922268848</c:v>
                </c:pt>
                <c:pt idx="17">
                  <c:v>24.977622463426062</c:v>
                </c:pt>
                <c:pt idx="18">
                  <c:v>24.977669014580471</c:v>
                </c:pt>
                <c:pt idx="19">
                  <c:v>24.977690355745761</c:v>
                </c:pt>
                <c:pt idx="20">
                  <c:v>24.977700139499103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08-46C8-8124-F33EECBF5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560448"/>
        <c:axId val="567561024"/>
      </c:scatterChart>
      <c:valAx>
        <c:axId val="56756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 [s]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567561024"/>
        <c:crosses val="autoZero"/>
        <c:crossBetween val="midCat"/>
      </c:valAx>
      <c:valAx>
        <c:axId val="567561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V [m/s]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crossAx val="567560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</c:v>
          </c:tx>
          <c:spPr>
            <a:ln>
              <a:solidFill>
                <a:srgbClr val="0070C0"/>
              </a:solidFill>
            </a:ln>
          </c:spPr>
          <c:marker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'8.1'!$N$3:$N$8</c:f>
              <c:numCache>
                <c:formatCode>0.0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'8.1'!$O$3:$O$8</c:f>
              <c:numCache>
                <c:formatCode>0.00</c:formatCode>
                <c:ptCount val="6"/>
                <c:pt idx="0">
                  <c:v>332.96051193060754</c:v>
                </c:pt>
                <c:pt idx="1">
                  <c:v>322.96635495656506</c:v>
                </c:pt>
                <c:pt idx="2">
                  <c:v>312.97365135903976</c:v>
                </c:pt>
                <c:pt idx="3">
                  <c:v>302.9820626198985</c:v>
                </c:pt>
                <c:pt idx="4">
                  <c:v>292.99103130994922</c:v>
                </c:pt>
                <c:pt idx="5">
                  <c:v>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F6-40CA-AE1F-C8C7D98B2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562752"/>
        <c:axId val="567563328"/>
      </c:scatterChart>
      <c:valAx>
        <c:axId val="56756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Profundidad x [m]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567563328"/>
        <c:crosses val="autoZero"/>
        <c:crossBetween val="midCat"/>
      </c:valAx>
      <c:valAx>
        <c:axId val="567563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Temperatura [K]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567562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Residual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'8.1'!$A$8:$A$27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'8.1'!$L$8:$L$27</c:f>
              <c:numCache>
                <c:formatCode>0.00E+00</c:formatCode>
                <c:ptCount val="20"/>
                <c:pt idx="0">
                  <c:v>35.182795843441546</c:v>
                </c:pt>
                <c:pt idx="1">
                  <c:v>5.4238375154133918</c:v>
                </c:pt>
                <c:pt idx="2">
                  <c:v>3.5169144080931027</c:v>
                </c:pt>
                <c:pt idx="3">
                  <c:v>1.2330173943992049</c:v>
                </c:pt>
                <c:pt idx="4">
                  <c:v>0.39371538627643288</c:v>
                </c:pt>
                <c:pt idx="5">
                  <c:v>0.26596623729254465</c:v>
                </c:pt>
                <c:pt idx="6">
                  <c:v>0.18192787355820955</c:v>
                </c:pt>
                <c:pt idx="7">
                  <c:v>0.13042591703150996</c:v>
                </c:pt>
                <c:pt idx="8">
                  <c:v>9.3416881899647877E-2</c:v>
                </c:pt>
                <c:pt idx="9">
                  <c:v>6.7076000424546992E-2</c:v>
                </c:pt>
                <c:pt idx="10">
                  <c:v>4.8155850185327857E-2</c:v>
                </c:pt>
                <c:pt idx="11">
                  <c:v>3.4577238652553355E-2</c:v>
                </c:pt>
                <c:pt idx="12">
                  <c:v>2.4827085850853792E-2</c:v>
                </c:pt>
                <c:pt idx="13">
                  <c:v>1.7826422583974065E-2</c:v>
                </c:pt>
                <c:pt idx="14">
                  <c:v>1.2799763808979726E-2</c:v>
                </c:pt>
                <c:pt idx="15">
                  <c:v>9.1905119198655467E-3</c:v>
                </c:pt>
                <c:pt idx="16">
                  <c:v>6.5989869666134892E-3</c:v>
                </c:pt>
                <c:pt idx="17">
                  <c:v>4.7382147700151022E-3</c:v>
                </c:pt>
                <c:pt idx="18">
                  <c:v>3.4021396332123807E-3</c:v>
                </c:pt>
                <c:pt idx="19">
                  <c:v>2.4428087749466662E-3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3A-43C3-B585-3F0149B1C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565056"/>
        <c:axId val="567565632"/>
      </c:scatterChart>
      <c:valAx>
        <c:axId val="56756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Iteración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67565632"/>
        <c:crosses val="autoZero"/>
        <c:crossBetween val="midCat"/>
      </c:valAx>
      <c:valAx>
        <c:axId val="567565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Residual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67565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'3.1'!$E$10:$E$129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'3.1'!$A$10:$A$129</c:f>
              <c:numCache>
                <c:formatCode>0.000</c:formatCode>
                <c:ptCount val="120"/>
                <c:pt idx="0">
                  <c:v>0.25</c:v>
                </c:pt>
                <c:pt idx="1">
                  <c:v>0.98708911373514197</c:v>
                </c:pt>
                <c:pt idx="2">
                  <c:v>0.32171163324987345</c:v>
                </c:pt>
                <c:pt idx="3">
                  <c:v>0.91878292232437486</c:v>
                </c:pt>
                <c:pt idx="4">
                  <c:v>0.3694462392064003</c:v>
                </c:pt>
                <c:pt idx="5">
                  <c:v>0.87051426186947267</c:v>
                </c:pt>
                <c:pt idx="6">
                  <c:v>0.40534081905350822</c:v>
                </c:pt>
                <c:pt idx="7">
                  <c:v>0.83361209181495521</c:v>
                </c:pt>
                <c:pt idx="8">
                  <c:v>0.43396431051939521</c:v>
                </c:pt>
                <c:pt idx="9">
                  <c:v>0.80410548847564112</c:v>
                </c:pt>
                <c:pt idx="10">
                  <c:v>0.45757826595306522</c:v>
                </c:pt>
                <c:pt idx="11">
                  <c:v>0.77983180007321595</c:v>
                </c:pt>
                <c:pt idx="12">
                  <c:v>0.47748447229962232</c:v>
                </c:pt>
                <c:pt idx="13">
                  <c:v>0.75947515266923782</c:v>
                </c:pt>
                <c:pt idx="14">
                  <c:v>0.49451047513794905</c:v>
                </c:pt>
                <c:pt idx="15">
                  <c:v>0.74216985983863426</c:v>
                </c:pt>
                <c:pt idx="16">
                  <c:v>0.50922136152386976</c:v>
                </c:pt>
                <c:pt idx="17">
                  <c:v>0.72731214990604109</c:v>
                </c:pt>
                <c:pt idx="18">
                  <c:v>0.52202456593998803</c:v>
                </c:pt>
                <c:pt idx="19">
                  <c:v>0.71446137087794415</c:v>
                </c:pt>
                <c:pt idx="20">
                  <c:v>0.53322665740212327</c:v>
                </c:pt>
                <c:pt idx="21">
                  <c:v>0.70328408280463406</c:v>
                </c:pt>
                <c:pt idx="22">
                  <c:v>0.54306629890385238</c:v>
                </c:pt>
                <c:pt idx="23">
                  <c:v>0.6935204884164422</c:v>
                </c:pt>
                <c:pt idx="24">
                  <c:v>0.55173444660349935</c:v>
                </c:pt>
                <c:pt idx="25">
                  <c:v>0.68496328432930265</c:v>
                </c:pt>
                <c:pt idx="26">
                  <c:v>0.55938729363507855</c:v>
                </c:pt>
                <c:pt idx="27">
                  <c:v>0.67744379219960216</c:v>
                </c:pt>
                <c:pt idx="28">
                  <c:v>0.56615488448452245</c:v>
                </c:pt>
                <c:pt idx="29">
                  <c:v>0.67082254633428295</c:v>
                </c:pt>
                <c:pt idx="30">
                  <c:v>0.57214704109762815</c:v>
                </c:pt>
                <c:pt idx="31">
                  <c:v>0.66498271081640803</c:v>
                </c:pt>
                <c:pt idx="32">
                  <c:v>0.57745756294229744</c:v>
                </c:pt>
                <c:pt idx="33">
                  <c:v>0.65982535024569477</c:v>
                </c:pt>
                <c:pt idx="34">
                  <c:v>0.58216728636062043</c:v>
                </c:pt>
                <c:pt idx="35">
                  <c:v>0.65526594842498087</c:v>
                </c:pt>
                <c:pt idx="36">
                  <c:v>0.58634637047902072</c:v>
                </c:pt>
                <c:pt idx="37">
                  <c:v>0.65123178795971193</c:v>
                </c:pt>
                <c:pt idx="38">
                  <c:v>0.59005604626365915</c:v>
                </c:pt>
                <c:pt idx="39">
                  <c:v>0.64765993710354763</c:v>
                </c:pt>
                <c:pt idx="40">
                  <c:v>0.5933499846279161</c:v>
                </c:pt>
                <c:pt idx="41">
                  <c:v>0.64449567384349948</c:v>
                </c:pt>
                <c:pt idx="42">
                  <c:v>0.59627538841168215</c:v>
                </c:pt>
                <c:pt idx="43">
                  <c:v>0.64169123098754322</c:v>
                </c:pt>
                <c:pt idx="44">
                  <c:v>0.59887387999895403</c:v>
                </c:pt>
                <c:pt idx="45">
                  <c:v>0.63920478131628899</c:v>
                </c:pt>
                <c:pt idx="46">
                  <c:v>0.60118223455597031</c:v>
                </c:pt>
                <c:pt idx="47">
                  <c:v>0.63699960547020285</c:v>
                </c:pt>
                <c:pt idx="48">
                  <c:v>0.60323299428236909</c:v>
                </c:pt>
                <c:pt idx="49">
                  <c:v>0.63504340130139481</c:v>
                </c:pt>
                <c:pt idx="50">
                  <c:v>0.60505498915608524</c:v>
                </c:pt>
                <c:pt idx="51">
                  <c:v>0.63330770450696072</c:v>
                </c:pt>
                <c:pt idx="52">
                  <c:v>0.60667378283034379</c:v>
                </c:pt>
                <c:pt idx="53">
                  <c:v>0.63176739812587668</c:v>
                </c:pt>
                <c:pt idx="54">
                  <c:v>0.60811205758624043</c:v>
                </c:pt>
                <c:pt idx="55">
                  <c:v>0.63040029399266906</c:v>
                </c:pt>
                <c:pt idx="56">
                  <c:v>0.60938994888922404</c:v>
                </c:pt>
                <c:pt idx="57">
                  <c:v>0.62918677320381</c:v>
                </c:pt>
                <c:pt idx="58">
                  <c:v>0.61052533769982931</c:v>
                </c:pt>
                <c:pt idx="59">
                  <c:v>0.62810947553913421</c:v>
                </c:pt>
                <c:pt idx="60">
                  <c:v>0.61153410695183996</c:v>
                </c:pt>
                <c:pt idx="61">
                  <c:v>0.62715302991020805</c:v>
                </c:pt>
                <c:pt idx="62">
                  <c:v>0.61243036733418099</c:v>
                </c:pt>
                <c:pt idx="63">
                  <c:v>0.62630381949973624</c:v>
                </c:pt>
                <c:pt idx="64">
                  <c:v>0.61322665655944752</c:v>
                </c:pt>
                <c:pt idx="65">
                  <c:v>0.6255497764622745</c:v>
                </c:pt>
                <c:pt idx="66">
                  <c:v>0.61393411557819455</c:v>
                </c:pt>
                <c:pt idx="67">
                  <c:v>0.62488020198271677</c:v>
                </c:pt>
                <c:pt idx="68">
                  <c:v>0.61456264463894528</c:v>
                </c:pt>
                <c:pt idx="69">
                  <c:v>0.62428560820982271</c:v>
                </c:pt>
                <c:pt idx="70">
                  <c:v>0.61512104165417192</c:v>
                </c:pt>
                <c:pt idx="71">
                  <c:v>0.62375757915052443</c:v>
                </c:pt>
                <c:pt idx="72">
                  <c:v>0.61561712498060828</c:v>
                </c:pt>
                <c:pt idx="73">
                  <c:v>0.62328864806490625</c:v>
                </c:pt>
                <c:pt idx="74">
                  <c:v>0.61605784243585404</c:v>
                </c:pt>
                <c:pt idx="75">
                  <c:v>0.62287218926908183</c:v>
                </c:pt>
                <c:pt idx="76">
                  <c:v>0.61644936813650764</c:v>
                </c:pt>
                <c:pt idx="77">
                  <c:v>0.6225023225537818</c:v>
                </c:pt>
                <c:pt idx="78">
                  <c:v>0.61679718854462895</c:v>
                </c:pt>
                <c:pt idx="79">
                  <c:v>0.62217382867507087</c:v>
                </c:pt>
                <c:pt idx="80">
                  <c:v>0.617106178940935</c:v>
                </c:pt>
                <c:pt idx="81">
                  <c:v>0.62188207458125044</c:v>
                </c:pt>
                <c:pt idx="82">
                  <c:v>0.61738067139878938</c:v>
                </c:pt>
                <c:pt idx="83">
                  <c:v>0.62162294721493261</c:v>
                </c:pt>
                <c:pt idx="84">
                  <c:v>0.61762451520820727</c:v>
                </c:pt>
                <c:pt idx="85">
                  <c:v>0.62139279487780108</c:v>
                </c:pt>
                <c:pt idx="86">
                  <c:v>0.61784113059038837</c:v>
                </c:pt>
                <c:pt idx="87">
                  <c:v>0.6211883752725107</c:v>
                </c:pt>
                <c:pt idx="88">
                  <c:v>0.6180335564481183</c:v>
                </c:pt>
                <c:pt idx="89">
                  <c:v>0.62100680944532627</c:v>
                </c:pt>
                <c:pt idx="90">
                  <c:v>0.61820449281366163</c:v>
                </c:pt>
                <c:pt idx="91">
                  <c:v>0.62084554094739763</c:v>
                </c:pt>
                <c:pt idx="92">
                  <c:v>0.61835633858191263</c:v>
                </c:pt>
                <c:pt idx="93">
                  <c:v>0.62070229961440626</c:v>
                </c:pt>
                <c:pt idx="94">
                  <c:v>0.61849122505122411</c:v>
                </c:pt>
                <c:pt idx="95">
                  <c:v>0.62057506943555185</c:v>
                </c:pt>
                <c:pt idx="96">
                  <c:v>0.618611045736424</c:v>
                </c:pt>
                <c:pt idx="97">
                  <c:v>0.6204620600451195</c:v>
                </c:pt>
                <c:pt idx="98">
                  <c:v>0.6187174828671298</c:v>
                </c:pt>
                <c:pt idx="99">
                  <c:v>0.62036168142436043</c:v>
                </c:pt>
                <c:pt idx="100">
                  <c:v>0.61881203093879444</c:v>
                </c:pt>
                <c:pt idx="101">
                  <c:v>0.62027252144926281</c:v>
                </c:pt>
                <c:pt idx="102">
                  <c:v>0.6188960176433379</c:v>
                </c:pt>
                <c:pt idx="103">
                  <c:v>0.6201933259618484</c:v>
                </c:pt>
                <c:pt idx="104">
                  <c:v>0.61897062247008516</c:v>
                </c:pt>
                <c:pt idx="105">
                  <c:v>0.62012298107967656</c:v>
                </c:pt>
                <c:pt idx="106">
                  <c:v>0.61903689323561539</c:v>
                </c:pt>
                <c:pt idx="107">
                  <c:v>0.62006049749088554</c:v>
                </c:pt>
                <c:pt idx="108">
                  <c:v>0.61909576077253592</c:v>
                </c:pt>
                <c:pt idx="109">
                  <c:v>0.62000499651092444</c:v>
                </c:pt>
                <c:pt idx="110">
                  <c:v>0.61914805198174327</c:v>
                </c:pt>
                <c:pt idx="111">
                  <c:v>0.61995569770260106</c:v>
                </c:pt>
                <c:pt idx="112">
                  <c:v>0.61919450143009991</c:v>
                </c:pt>
                <c:pt idx="113">
                  <c:v>0.61991190788357453</c:v>
                </c:pt>
                <c:pt idx="114">
                  <c:v>0.61923576165529781</c:v>
                </c:pt>
                <c:pt idx="115">
                  <c:v>0.61987301136534712</c:v>
                </c:pt>
                <c:pt idx="116">
                  <c:v>0.61927241232175123</c:v>
                </c:pt>
                <c:pt idx="117">
                  <c:v>0.6198384612854394</c:v>
                </c:pt>
                <c:pt idx="118">
                  <c:v>0.61930496835541216</c:v>
                </c:pt>
                <c:pt idx="119">
                  <c:v>0.61980777191004144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1B-4430-B9DF-573ED0FBF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62688"/>
        <c:axId val="566363264"/>
      </c:scatterChart>
      <c:valAx>
        <c:axId val="56636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Iteración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66363264"/>
        <c:crosses val="autoZero"/>
        <c:crossBetween val="midCat"/>
      </c:valAx>
      <c:valAx>
        <c:axId val="566363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Valor</a:t>
                </a:r>
                <a:r>
                  <a:rPr lang="es-CO" baseline="0"/>
                  <a:t> de </a:t>
                </a:r>
                <a:r>
                  <a:rPr lang="es-CO" i="1" baseline="0"/>
                  <a:t>a</a:t>
                </a:r>
                <a:endParaRPr lang="es-CO" i="1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566362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'3.2'!$A$4:$A$12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'3.2'!$B$4:$B$12</c:f>
              <c:numCache>
                <c:formatCode>0.000</c:formatCode>
                <c:ptCount val="9"/>
                <c:pt idx="0">
                  <c:v>-10</c:v>
                </c:pt>
                <c:pt idx="1">
                  <c:v>-6.6904231625835191</c:v>
                </c:pt>
                <c:pt idx="2">
                  <c:v>-4.5024932020856969</c:v>
                </c:pt>
                <c:pt idx="3">
                  <c:v>-3.0792635126919916</c:v>
                </c:pt>
                <c:pt idx="4">
                  <c:v>-2.1981045603670362</c:v>
                </c:pt>
                <c:pt idx="5">
                  <c:v>-1.7288913664951373</c:v>
                </c:pt>
                <c:pt idx="6">
                  <c:v>-1.5664308398109199</c:v>
                </c:pt>
                <c:pt idx="7">
                  <c:v>-1.5466224624975164</c:v>
                </c:pt>
                <c:pt idx="8">
                  <c:v>-1.5463403962938358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DD-4DBD-A7B3-5AF8157BB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64992"/>
        <c:axId val="566365568"/>
      </c:scatterChart>
      <c:valAx>
        <c:axId val="56636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Iteración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66365568"/>
        <c:crosses val="autoZero"/>
        <c:crossBetween val="midCat"/>
      </c:valAx>
      <c:valAx>
        <c:axId val="566365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Valor de x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566364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'3.2'!$B$4:$B$12</c:f>
              <c:numCache>
                <c:formatCode>0.000</c:formatCode>
                <c:ptCount val="9"/>
                <c:pt idx="0">
                  <c:v>-10</c:v>
                </c:pt>
                <c:pt idx="1">
                  <c:v>-6.6904231625835191</c:v>
                </c:pt>
                <c:pt idx="2">
                  <c:v>-4.5024932020856969</c:v>
                </c:pt>
                <c:pt idx="3">
                  <c:v>-3.0792635126919916</c:v>
                </c:pt>
                <c:pt idx="4">
                  <c:v>-2.1981045603670362</c:v>
                </c:pt>
                <c:pt idx="5">
                  <c:v>-1.7288913664951373</c:v>
                </c:pt>
                <c:pt idx="6">
                  <c:v>-1.5664308398109199</c:v>
                </c:pt>
                <c:pt idx="7">
                  <c:v>-1.5466224624975164</c:v>
                </c:pt>
                <c:pt idx="8">
                  <c:v>-1.5463403962938358</c:v>
                </c:pt>
              </c:numCache>
            </c:numRef>
          </c:xVal>
          <c:yVal>
            <c:numRef>
              <c:f>'3.2'!$C$4:$C$12</c:f>
              <c:numCache>
                <c:formatCode>0.000</c:formatCode>
                <c:ptCount val="9"/>
                <c:pt idx="0">
                  <c:v>-2972</c:v>
                </c:pt>
                <c:pt idx="1">
                  <c:v>-877.04454341879671</c:v>
                </c:pt>
                <c:pt idx="2">
                  <c:v>-256.82465147273444</c:v>
                </c:pt>
                <c:pt idx="3">
                  <c:v>-73.432944490333085</c:v>
                </c:pt>
                <c:pt idx="4">
                  <c:v>-19.465296643714595</c:v>
                </c:pt>
                <c:pt idx="5">
                  <c:v>-4.0455251365642582</c:v>
                </c:pt>
                <c:pt idx="6">
                  <c:v>-0.39781857814596933</c:v>
                </c:pt>
                <c:pt idx="7">
                  <c:v>-5.5082930132606123E-3</c:v>
                </c:pt>
                <c:pt idx="8">
                  <c:v>-1.1073949188755705E-6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65-4B25-BB50-38D566155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67296"/>
        <c:axId val="566367872"/>
      </c:scatterChart>
      <c:valAx>
        <c:axId val="56636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x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566367872"/>
        <c:crosses val="autoZero"/>
        <c:crossBetween val="midCat"/>
      </c:valAx>
      <c:valAx>
        <c:axId val="566367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f(x)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566367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'3.3'!$A$13:$A$33</c:f>
              <c:numCache>
                <c:formatCode>0.0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'3.3'!$B$13:$B$33</c:f>
              <c:numCache>
                <c:formatCode>0.000</c:formatCode>
                <c:ptCount val="21"/>
                <c:pt idx="0">
                  <c:v>3</c:v>
                </c:pt>
                <c:pt idx="1">
                  <c:v>3.1121732242753213</c:v>
                </c:pt>
                <c:pt idx="2">
                  <c:v>2.4623779024123156</c:v>
                </c:pt>
                <c:pt idx="3">
                  <c:v>1.2097065916071632</c:v>
                </c:pt>
                <c:pt idx="4">
                  <c:v>-0.33914308281574557</c:v>
                </c:pt>
                <c:pt idx="5">
                  <c:v>-1.8049587025368448</c:v>
                </c:pt>
                <c:pt idx="6">
                  <c:v>-2.8288574817414691</c:v>
                </c:pt>
                <c:pt idx="7">
                  <c:v>-3.1601532895620088</c:v>
                </c:pt>
                <c:pt idx="8">
                  <c:v>-2.7177333578987639</c:v>
                </c:pt>
                <c:pt idx="9">
                  <c:v>-1.6099175159574362</c:v>
                </c:pt>
                <c:pt idx="10">
                  <c:v>-0.10793771827345966</c:v>
                </c:pt>
                <c:pt idx="11">
                  <c:v>1.4204689973033879</c:v>
                </c:pt>
                <c:pt idx="12">
                  <c:v>2.6010953617521722</c:v>
                </c:pt>
                <c:pt idx="13">
                  <c:v>3.1448828652718861</c:v>
                </c:pt>
                <c:pt idx="14">
                  <c:v>2.9186933617487028</c:v>
                </c:pt>
                <c:pt idx="15">
                  <c:v>1.9779059302798163</c:v>
                </c:pt>
                <c:pt idx="16">
                  <c:v>0.55285814519754117</c:v>
                </c:pt>
                <c:pt idx="17">
                  <c:v>-1.0075485954309806</c:v>
                </c:pt>
                <c:pt idx="18">
                  <c:v>-2.3212723004122742</c:v>
                </c:pt>
                <c:pt idx="19">
                  <c:v>-3.0666675890509447</c:v>
                </c:pt>
                <c:pt idx="20">
                  <c:v>-3.0612356981187272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BC-4283-B9C5-0393C5A83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69600"/>
        <c:axId val="566419456"/>
      </c:scatterChart>
      <c:valAx>
        <c:axId val="56636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x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566419456"/>
        <c:crosses val="autoZero"/>
        <c:crossBetween val="midCat"/>
      </c:valAx>
      <c:valAx>
        <c:axId val="566419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f(x)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566369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'4.1'!$H$14</c:f>
              <c:strCache>
                <c:ptCount val="1"/>
                <c:pt idx="0">
                  <c:v>Res. Jacobi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'4.1'!$A$15:$A$29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'4.1'!$H$15:$H$29</c:f>
              <c:numCache>
                <c:formatCode>0.00E+00</c:formatCode>
                <c:ptCount val="15"/>
                <c:pt idx="0">
                  <c:v>1.6097312098301488</c:v>
                </c:pt>
                <c:pt idx="1">
                  <c:v>0.93094196878513436</c:v>
                </c:pt>
                <c:pt idx="2">
                  <c:v>0.36380558063282259</c:v>
                </c:pt>
                <c:pt idx="3">
                  <c:v>0.21897310325937019</c:v>
                </c:pt>
                <c:pt idx="4">
                  <c:v>8.839992182951259E-2</c:v>
                </c:pt>
                <c:pt idx="5">
                  <c:v>5.1804858200756032E-2</c:v>
                </c:pt>
                <c:pt idx="6">
                  <c:v>2.2274026906506424E-2</c:v>
                </c:pt>
                <c:pt idx="7">
                  <c:v>1.2603814983279763E-2</c:v>
                </c:pt>
                <c:pt idx="8">
                  <c:v>5.6943073780593885E-3</c:v>
                </c:pt>
                <c:pt idx="9">
                  <c:v>3.1233978318143288E-3</c:v>
                </c:pt>
                <c:pt idx="10">
                  <c:v>1.461964215844651E-3</c:v>
                </c:pt>
                <c:pt idx="11">
                  <c:v>7.8274597578686814E-4</c:v>
                </c:pt>
                <c:pt idx="12">
                  <c:v>3.7543831963618294E-4</c:v>
                </c:pt>
                <c:pt idx="13">
                  <c:v>1.9749104552738852E-4</c:v>
                </c:pt>
                <c:pt idx="14">
                  <c:v>9.6313995281435797E-5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3C-4C15-AB1F-20FA8863053B}"/>
            </c:ext>
          </c:extLst>
        </c:ser>
        <c:ser>
          <c:idx val="1"/>
          <c:order val="1"/>
          <c:tx>
            <c:strRef>
              <c:f>'4.1'!$O$14</c:f>
              <c:strCache>
                <c:ptCount val="1"/>
                <c:pt idx="0">
                  <c:v>Res. Gauss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'4.1'!$A$15:$A$29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'4.1'!$O$15:$O$29</c:f>
              <c:numCache>
                <c:formatCode>0.00E+00</c:formatCode>
                <c:ptCount val="15"/>
                <c:pt idx="0">
                  <c:v>1.6016109859584928</c:v>
                </c:pt>
                <c:pt idx="1">
                  <c:v>0.8368940552169204</c:v>
                </c:pt>
                <c:pt idx="2">
                  <c:v>0.15082464482036545</c:v>
                </c:pt>
                <c:pt idx="3">
                  <c:v>4.023891196093364E-2</c:v>
                </c:pt>
                <c:pt idx="4">
                  <c:v>1.6870091539567991E-2</c:v>
                </c:pt>
                <c:pt idx="5">
                  <c:v>3.0687845247245279E-3</c:v>
                </c:pt>
                <c:pt idx="6">
                  <c:v>8.0370320244796335E-4</c:v>
                </c:pt>
                <c:pt idx="7">
                  <c:v>3.4002878346871447E-4</c:v>
                </c:pt>
                <c:pt idx="8">
                  <c:v>6.2436349457481029E-5</c:v>
                </c:pt>
                <c:pt idx="9">
                  <c:v>1.6052171360381059E-5</c:v>
                </c:pt>
                <c:pt idx="10">
                  <c:v>6.8527549540017725E-6</c:v>
                </c:pt>
                <c:pt idx="11">
                  <c:v>1.2702326778915985E-6</c:v>
                </c:pt>
                <c:pt idx="12">
                  <c:v>3.206001855025081E-7</c:v>
                </c:pt>
                <c:pt idx="13">
                  <c:v>1.3809119525891463E-7</c:v>
                </c:pt>
                <c:pt idx="14">
                  <c:v>2.5840537075341643E-8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3C-4C15-AB1F-20FA88630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21184"/>
        <c:axId val="566421760"/>
      </c:scatterChart>
      <c:valAx>
        <c:axId val="56642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Iteración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66421760"/>
        <c:crosses val="autoZero"/>
        <c:crossBetween val="midCat"/>
      </c:valAx>
      <c:valAx>
        <c:axId val="566421760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Residual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66421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Residual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'5.1'!$A$8:$A$107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'5.1'!$F$8:$F$107</c:f>
              <c:numCache>
                <c:formatCode>0.00E+00</c:formatCode>
                <c:ptCount val="100"/>
                <c:pt idx="0">
                  <c:v>47.805800000000033</c:v>
                </c:pt>
                <c:pt idx="1">
                  <c:v>39.027143801165614</c:v>
                </c:pt>
                <c:pt idx="2">
                  <c:v>39.772809309439538</c:v>
                </c:pt>
                <c:pt idx="3">
                  <c:v>40.648159207740598</c:v>
                </c:pt>
                <c:pt idx="4">
                  <c:v>41.522414064530018</c:v>
                </c:pt>
                <c:pt idx="5">
                  <c:v>42.508104285510584</c:v>
                </c:pt>
                <c:pt idx="6">
                  <c:v>43.414497578201278</c:v>
                </c:pt>
                <c:pt idx="7">
                  <c:v>44.44203759753271</c:v>
                </c:pt>
                <c:pt idx="8">
                  <c:v>45.381116228005396</c:v>
                </c:pt>
                <c:pt idx="9">
                  <c:v>46.450380412455871</c:v>
                </c:pt>
                <c:pt idx="10">
                  <c:v>47.422355347416321</c:v>
                </c:pt>
                <c:pt idx="11">
                  <c:v>48.534072942774557</c:v>
                </c:pt>
                <c:pt idx="12">
                  <c:v>49.539017415704507</c:v>
                </c:pt>
                <c:pt idx="13">
                  <c:v>50.693797269597731</c:v>
                </c:pt>
                <c:pt idx="14">
                  <c:v>51.73163038838964</c:v>
                </c:pt>
                <c:pt idx="15">
                  <c:v>52.929923544550988</c:v>
                </c:pt>
                <c:pt idx="16">
                  <c:v>54.000392308894902</c:v>
                </c:pt>
                <c:pt idx="17">
                  <c:v>55.242466565316541</c:v>
                </c:pt>
                <c:pt idx="18">
                  <c:v>56.345127684693345</c:v>
                </c:pt>
                <c:pt idx="19">
                  <c:v>57.631040996844767</c:v>
                </c:pt>
                <c:pt idx="20">
                  <c:v>58.765242858709456</c:v>
                </c:pt>
                <c:pt idx="21">
                  <c:v>60.094815750627859</c:v>
                </c:pt>
                <c:pt idx="22">
                  <c:v>61.259680981593363</c:v>
                </c:pt>
                <c:pt idx="23">
                  <c:v>62.632468436433882</c:v>
                </c:pt>
                <c:pt idx="24">
                  <c:v>63.826877577199333</c:v>
                </c:pt>
                <c:pt idx="25">
                  <c:v>65.242141010038964</c:v>
                </c:pt>
                <c:pt idx="26">
                  <c:v>66.464717898379888</c:v>
                </c:pt>
                <c:pt idx="27">
                  <c:v>67.921397948659418</c:v>
                </c:pt>
                <c:pt idx="28">
                  <c:v>69.170497469425101</c:v>
                </c:pt>
                <c:pt idx="29">
                  <c:v>70.667188484753154</c:v>
                </c:pt>
                <c:pt idx="30">
                  <c:v>71.940887395268021</c:v>
                </c:pt>
                <c:pt idx="31">
                  <c:v>73.475814604042895</c:v>
                </c:pt>
                <c:pt idx="32">
                  <c:v>74.77190617058956</c:v>
                </c:pt>
                <c:pt idx="33">
                  <c:v>76.342906647618705</c:v>
                </c:pt>
                <c:pt idx="34">
                  <c:v>77.658899826417894</c:v>
                </c:pt>
                <c:pt idx="35">
                  <c:v>79.263408431315938</c:v>
                </c:pt>
                <c:pt idx="36">
                  <c:v>80.596532288485463</c:v>
                </c:pt>
                <c:pt idx="37">
                  <c:v>82.231573787917014</c:v>
                </c:pt>
                <c:pt idx="38">
                  <c:v>83.578787771104842</c:v>
                </c:pt>
                <c:pt idx="39">
                  <c:v>85.240976329616657</c:v>
                </c:pt>
                <c:pt idx="40">
                  <c:v>86.598986875071603</c:v>
                </c:pt>
                <c:pt idx="41">
                  <c:v>88.284534003293089</c:v>
                </c:pt>
                <c:pt idx="42">
                  <c:v>89.649817784565769</c:v>
                </c:pt>
                <c:pt idx="43">
                  <c:v>91.354549658762068</c:v>
                </c:pt>
                <c:pt idx="44">
                  <c:v>92.723383559233937</c:v>
                </c:pt>
                <c:pt idx="45">
                  <c:v>94.442768368072493</c:v>
                </c:pt>
                <c:pt idx="46">
                  <c:v>95.811265995716141</c:v>
                </c:pt>
                <c:pt idx="47">
                  <c:v>97.540451630505927</c:v>
                </c:pt>
                <c:pt idx="48">
                  <c:v>98.904605901020801</c:v>
                </c:pt>
                <c:pt idx="49">
                  <c:v>100.63846789419867</c:v>
                </c:pt>
                <c:pt idx="50">
                  <c:v>101.99419890384291</c:v>
                </c:pt>
                <c:pt idx="51">
                  <c:v>103.72739805515921</c:v>
                </c:pt>
                <c:pt idx="52">
                  <c:v>105.07060516684841</c:v>
                </c:pt>
                <c:pt idx="53">
                  <c:v>106.79765380376297</c:v>
                </c:pt>
                <c:pt idx="54">
                  <c:v>108.12427060130338</c:v>
                </c:pt>
                <c:pt idx="55">
                  <c:v>109.83960593258844</c:v>
                </c:pt>
                <c:pt idx="56">
                  <c:v>111.14565648055614</c:v>
                </c:pt>
                <c:pt idx="57">
                  <c:v>112.84371905726229</c:v>
                </c:pt>
                <c:pt idx="58">
                  <c:v>114.12537375833153</c:v>
                </c:pt>
                <c:pt idx="59">
                  <c:v>115.80068869202626</c:v>
                </c:pt>
                <c:pt idx="60">
                  <c:v>117.05431797536114</c:v>
                </c:pt>
                <c:pt idx="61">
                  <c:v>118.70157631423515</c:v>
                </c:pt>
                <c:pt idx="62">
                  <c:v>119.92380042723947</c:v>
                </c:pt>
                <c:pt idx="63">
                  <c:v>121.53793798287886</c:v>
                </c:pt>
                <c:pt idx="64">
                  <c:v>122.72567129546425</c:v>
                </c:pt>
                <c:pt idx="65">
                  <c:v>124.30194226193808</c:v>
                </c:pt>
                <c:pt idx="66">
                  <c:v>125.45243072027208</c:v>
                </c:pt>
                <c:pt idx="67">
                  <c:v>126.98647363404021</c:v>
                </c:pt>
                <c:pt idx="68">
                  <c:v>128.09732430412359</c:v>
                </c:pt>
                <c:pt idx="69">
                  <c:v>129.585218245009</c:v>
                </c:pt>
                <c:pt idx="70">
                  <c:v>130.65442024350054</c:v>
                </c:pt>
                <c:pt idx="71">
                  <c:v>132.09272964717215</c:v>
                </c:pt>
                <c:pt idx="72">
                  <c:v>133.11866614149559</c:v>
                </c:pt>
                <c:pt idx="73">
                  <c:v>134.50447314584653</c:v>
                </c:pt>
                <c:pt idx="74">
                  <c:v>135.48592449022058</c:v>
                </c:pt>
                <c:pt idx="75">
                  <c:v>136.81684832880359</c:v>
                </c:pt>
                <c:pt idx="76">
                  <c:v>137.75298676134074</c:v>
                </c:pt>
                <c:pt idx="77">
                  <c:v>139.02719030250429</c:v>
                </c:pt>
                <c:pt idx="78">
                  <c:v>139.91756693880683</c:v>
                </c:pt>
                <c:pt idx="79">
                  <c:v>141.13375100860131</c:v>
                </c:pt>
                <c:pt idx="80">
                  <c:v>141.97827611304129</c:v>
                </c:pt>
                <c:pt idx="81">
                  <c:v>143.13566269997574</c:v>
                </c:pt>
                <c:pt idx="82">
                  <c:v>143.93458038761469</c:v>
                </c:pt>
                <c:pt idx="83">
                  <c:v>145.03288618452464</c:v>
                </c:pt>
                <c:pt idx="84">
                  <c:v>145.78674480183676</c:v>
                </c:pt>
                <c:pt idx="85">
                  <c:v>146.82614678225443</c:v>
                </c:pt>
                <c:pt idx="86">
                  <c:v>147.53576623715821</c:v>
                </c:pt>
                <c:pt idx="87">
                  <c:v>148.51686108927004</c:v>
                </c:pt>
                <c:pt idx="88">
                  <c:v>149.18329835909122</c:v>
                </c:pt>
                <c:pt idx="89">
                  <c:v>150.10705761760781</c:v>
                </c:pt>
                <c:pt idx="90">
                  <c:v>150.7315715695548</c:v>
                </c:pt>
                <c:pt idx="91">
                  <c:v>151.59929420972207</c:v>
                </c:pt>
                <c:pt idx="92">
                  <c:v>152.18331073604756</c:v>
                </c:pt>
                <c:pt idx="93">
                  <c:v>152.9965748441503</c:v>
                </c:pt>
                <c:pt idx="94">
                  <c:v>153.54165315744348</c:v>
                </c:pt>
                <c:pt idx="95">
                  <c:v>154.30226808996724</c:v>
                </c:pt>
                <c:pt idx="96">
                  <c:v>154.81006885603287</c:v>
                </c:pt>
                <c:pt idx="97">
                  <c:v>155.52002906627285</c:v>
                </c:pt>
                <c:pt idx="98">
                  <c:v>155.99228488403793</c:v>
                </c:pt>
                <c:pt idx="99">
                  <c:v>156.65372634944654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F5-4496-9925-2317FFFF1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24064"/>
        <c:axId val="566424640"/>
      </c:scatterChart>
      <c:valAx>
        <c:axId val="56642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Iteración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66424640"/>
        <c:crosses val="autoZero"/>
        <c:crossBetween val="midCat"/>
      </c:valAx>
      <c:valAx>
        <c:axId val="566424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Residual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66424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T1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'5.1'!$A$8:$A$107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'5.1'!$D$8:$D$107</c:f>
              <c:numCache>
                <c:formatCode>0.00</c:formatCode>
                <c:ptCount val="100"/>
                <c:pt idx="0">
                  <c:v>347.80580000000003</c:v>
                </c:pt>
                <c:pt idx="1">
                  <c:v>314.46550972860314</c:v>
                </c:pt>
                <c:pt idx="2">
                  <c:v>350.12245415354892</c:v>
                </c:pt>
                <c:pt idx="3">
                  <c:v>313.84133957763248</c:v>
                </c:pt>
                <c:pt idx="4">
                  <c:v>350.91294027052572</c:v>
                </c:pt>
                <c:pt idx="5">
                  <c:v>312.95131572020216</c:v>
                </c:pt>
                <c:pt idx="6">
                  <c:v>351.70918111151178</c:v>
                </c:pt>
                <c:pt idx="7">
                  <c:v>312.02052902858185</c:v>
                </c:pt>
                <c:pt idx="8">
                  <c:v>352.53311714841959</c:v>
                </c:pt>
                <c:pt idx="9">
                  <c:v>311.05134363497064</c:v>
                </c:pt>
                <c:pt idx="10">
                  <c:v>353.38515434001312</c:v>
                </c:pt>
                <c:pt idx="11">
                  <c:v>310.04306833372232</c:v>
                </c:pt>
                <c:pt idx="12">
                  <c:v>354.26527343181533</c:v>
                </c:pt>
                <c:pt idx="13">
                  <c:v>308.99508608902545</c:v>
                </c:pt>
                <c:pt idx="14">
                  <c:v>355.17331114917215</c:v>
                </c:pt>
                <c:pt idx="15">
                  <c:v>307.90691994605612</c:v>
                </c:pt>
                <c:pt idx="16">
                  <c:v>356.10894911478027</c:v>
                </c:pt>
                <c:pt idx="17">
                  <c:v>306.77825707830641</c:v>
                </c:pt>
                <c:pt idx="18">
                  <c:v>357.07169865315223</c:v>
                </c:pt>
                <c:pt idx="19">
                  <c:v>305.60897357876974</c:v>
                </c:pt>
                <c:pt idx="20">
                  <c:v>358.06088586730402</c:v>
                </c:pt>
                <c:pt idx="21">
                  <c:v>304.39916028984527</c:v>
                </c:pt>
                <c:pt idx="22">
                  <c:v>359.07563745092352</c:v>
                </c:pt>
                <c:pt idx="23">
                  <c:v>303.14914925680915</c:v>
                </c:pt>
                <c:pt idx="24">
                  <c:v>360.11486770662611</c:v>
                </c:pt>
                <c:pt idx="25">
                  <c:v>301.85954026021165</c:v>
                </c:pt>
                <c:pt idx="26">
                  <c:v>361.17726729847624</c:v>
                </c:pt>
                <c:pt idx="27">
                  <c:v>300.53122675464738</c:v>
                </c:pt>
                <c:pt idx="28">
                  <c:v>362.26129431539448</c:v>
                </c:pt>
                <c:pt idx="29">
                  <c:v>299.1654204124273</c:v>
                </c:pt>
                <c:pt idx="30">
                  <c:v>363.3651682550535</c:v>
                </c:pt>
                <c:pt idx="31">
                  <c:v>297.76367334835413</c:v>
                </c:pt>
                <c:pt idx="32">
                  <c:v>364.48686754932322</c:v>
                </c:pt>
                <c:pt idx="33">
                  <c:v>296.32789699572726</c:v>
                </c:pt>
                <c:pt idx="34">
                  <c:v>365.62413123608002</c:v>
                </c:pt>
                <c:pt idx="35">
                  <c:v>294.86037652524891</c:v>
                </c:pt>
                <c:pt idx="36">
                  <c:v>366.77446533253232</c:v>
                </c:pt>
                <c:pt idx="37">
                  <c:v>293.36377966020103</c:v>
                </c:pt>
                <c:pt idx="38">
                  <c:v>367.93515437753462</c:v>
                </c:pt>
                <c:pt idx="39">
                  <c:v>291.84115875587855</c:v>
                </c:pt>
                <c:pt idx="40">
                  <c:v>369.1032784820049</c:v>
                </c:pt>
                <c:pt idx="41">
                  <c:v>290.29594509058177</c:v>
                </c:pt>
                <c:pt idx="42">
                  <c:v>370.27573605756152</c:v>
                </c:pt>
                <c:pt idx="43">
                  <c:v>288.73193446875382</c:v>
                </c:pt>
                <c:pt idx="44">
                  <c:v>371.44927218732084</c:v>
                </c:pt>
                <c:pt idx="45">
                  <c:v>287.15326346911809</c:v>
                </c:pt>
                <c:pt idx="46">
                  <c:v>372.62051236680395</c:v>
                </c:pt>
                <c:pt idx="47">
                  <c:v>285.56437598107243</c:v>
                </c:pt>
                <c:pt idx="48">
                  <c:v>373.7860010884479</c:v>
                </c:pt>
                <c:pt idx="49">
                  <c:v>283.96998005302203</c:v>
                </c:pt>
                <c:pt idx="50">
                  <c:v>374.9422444853268</c:v>
                </c:pt>
                <c:pt idx="51">
                  <c:v>282.37499551064946</c:v>
                </c:pt>
                <c:pt idx="52">
                  <c:v>376.0857560061034</c:v>
                </c:pt>
                <c:pt idx="53">
                  <c:v>280.78449326732891</c:v>
                </c:pt>
                <c:pt idx="54">
                  <c:v>377.21310388302544</c:v>
                </c:pt>
                <c:pt idx="55">
                  <c:v>279.20362771228292</c:v>
                </c:pt>
                <c:pt idx="56">
                  <c:v>378.32095899646555</c:v>
                </c:pt>
                <c:pt idx="57">
                  <c:v>277.63756398961959</c:v>
                </c:pt>
                <c:pt idx="58">
                  <c:v>379.40614164899182</c:v>
                </c:pt>
                <c:pt idx="59">
                  <c:v>276.0914023369985</c:v>
                </c:pt>
                <c:pt idx="60">
                  <c:v>380.46566575052714</c:v>
                </c:pt>
                <c:pt idx="61">
                  <c:v>274.57010190323018</c:v>
                </c:pt>
                <c:pt idx="62">
                  <c:v>381.49677898887455</c:v>
                </c:pt>
                <c:pt idx="63">
                  <c:v>273.07840658345543</c:v>
                </c:pt>
                <c:pt idx="64">
                  <c:v>382.4969977145862</c:v>
                </c:pt>
                <c:pt idx="65">
                  <c:v>271.62077538304982</c:v>
                </c:pt>
                <c:pt idx="66">
                  <c:v>383.46413549638589</c:v>
                </c:pt>
                <c:pt idx="67">
                  <c:v>270.20131964433142</c:v>
                </c:pt>
                <c:pt idx="68">
                  <c:v>384.39632458718245</c:v>
                </c:pt>
                <c:pt idx="69">
                  <c:v>268.82374915449623</c:v>
                </c:pt>
                <c:pt idx="70">
                  <c:v>385.29202986035739</c:v>
                </c:pt>
                <c:pt idx="71">
                  <c:v>267.49132872271906</c:v>
                </c:pt>
                <c:pt idx="72">
                  <c:v>386.15005510814558</c:v>
                </c:pt>
                <c:pt idx="73">
                  <c:v>266.20684630284853</c:v>
                </c:pt>
                <c:pt idx="74">
                  <c:v>386.96954191510855</c:v>
                </c:pt>
                <c:pt idx="75">
                  <c:v>264.97259318565983</c:v>
                </c:pt>
                <c:pt idx="76">
                  <c:v>387.74996160883444</c:v>
                </c:pt>
                <c:pt idx="77">
                  <c:v>263.79035623285125</c:v>
                </c:pt>
                <c:pt idx="78">
                  <c:v>388.49110103023713</c:v>
                </c:pt>
                <c:pt idx="79">
                  <c:v>262.66142161275889</c:v>
                </c:pt>
                <c:pt idx="80">
                  <c:v>389.19304304587286</c:v>
                </c:pt>
                <c:pt idx="81">
                  <c:v>261.58658905728612</c:v>
                </c:pt>
                <c:pt idx="82">
                  <c:v>389.85614283928692</c:v>
                </c:pt>
                <c:pt idx="83">
                  <c:v>260.56619531380142</c:v>
                </c:pt>
                <c:pt idx="84">
                  <c:v>390.48100106806879</c:v>
                </c:pt>
                <c:pt idx="85">
                  <c:v>259.60014522723139</c:v>
                </c:pt>
                <c:pt idx="86">
                  <c:v>391.06843496348387</c:v>
                </c:pt>
                <c:pt idx="87">
                  <c:v>258.68794875849244</c:v>
                </c:pt>
                <c:pt idx="88">
                  <c:v>391.61944838937671</c:v>
                </c:pt>
                <c:pt idx="89">
                  <c:v>257.82876221902103</c:v>
                </c:pt>
                <c:pt idx="90">
                  <c:v>392.13520177785188</c:v>
                </c:pt>
                <c:pt idx="91">
                  <c:v>257.02143206382061</c:v>
                </c:pt>
                <c:pt idx="92">
                  <c:v>392.6169827332144</c:v>
                </c:pt>
                <c:pt idx="93">
                  <c:v>256.26453971909467</c:v>
                </c:pt>
                <c:pt idx="94">
                  <c:v>393.06617795461511</c:v>
                </c:pt>
                <c:pt idx="95">
                  <c:v>255.55644610512979</c:v>
                </c:pt>
                <c:pt idx="96">
                  <c:v>393.48424698234464</c:v>
                </c:pt>
                <c:pt idx="97">
                  <c:v>254.89533473074491</c:v>
                </c:pt>
                <c:pt idx="98">
                  <c:v>393.8726981314606</c:v>
                </c:pt>
                <c:pt idx="99">
                  <c:v>254.27925246424425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97-4D7B-A48F-DDA86267D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26368"/>
        <c:axId val="566426944"/>
      </c:scatterChart>
      <c:valAx>
        <c:axId val="56642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Iteración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66426944"/>
        <c:crosses val="autoZero"/>
        <c:crossBetween val="midCat"/>
      </c:valAx>
      <c:valAx>
        <c:axId val="566426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T1</a:t>
                </a:r>
                <a:r>
                  <a:rPr lang="es-CO" baseline="0"/>
                  <a:t> [K]</a:t>
                </a:r>
                <a:endParaRPr lang="es-CO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566426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8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11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495301</xdr:colOff>
      <xdr:row>5</xdr:row>
      <xdr:rowOff>75151</xdr:rowOff>
    </xdr:from>
    <xdr:to>
      <xdr:col>0</xdr:col>
      <xdr:colOff>4210051</xdr:colOff>
      <xdr:row>21</xdr:row>
      <xdr:rowOff>132925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FF5871-2C3F-4AC3-9AFB-5A3422178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1" y="1027651"/>
          <a:ext cx="3714750" cy="310577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</xdr:row>
      <xdr:rowOff>33337</xdr:rowOff>
    </xdr:from>
    <xdr:to>
      <xdr:col>12</xdr:col>
      <xdr:colOff>342900</xdr:colOff>
      <xdr:row>16</xdr:row>
      <xdr:rowOff>109537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371475</xdr:colOff>
      <xdr:row>2</xdr:row>
      <xdr:rowOff>28575</xdr:rowOff>
    </xdr:from>
    <xdr:to>
      <xdr:col>20</xdr:col>
      <xdr:colOff>66675</xdr:colOff>
      <xdr:row>16</xdr:row>
      <xdr:rowOff>104775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</xdr:colOff>
      <xdr:row>16</xdr:row>
      <xdr:rowOff>133350</xdr:rowOff>
    </xdr:from>
    <xdr:to>
      <xdr:col>12</xdr:col>
      <xdr:colOff>342900</xdr:colOff>
      <xdr:row>31</xdr:row>
      <xdr:rowOff>19050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361950</xdr:colOff>
      <xdr:row>16</xdr:row>
      <xdr:rowOff>133350</xdr:rowOff>
    </xdr:from>
    <xdr:to>
      <xdr:col>20</xdr:col>
      <xdr:colOff>57150</xdr:colOff>
      <xdr:row>31</xdr:row>
      <xdr:rowOff>19050</xdr:rowOff>
    </xdr:to>
    <xdr:graphicFrame macro="">
      <xdr:nvGraphicFramePr>
        <xdr:cNvPr id="9" name="8 Gráfico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4</xdr:row>
      <xdr:rowOff>52387</xdr:rowOff>
    </xdr:from>
    <xdr:to>
      <xdr:col>11</xdr:col>
      <xdr:colOff>514350</xdr:colOff>
      <xdr:row>18</xdr:row>
      <xdr:rowOff>128587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</xdr:row>
      <xdr:rowOff>0</xdr:rowOff>
    </xdr:from>
    <xdr:to>
      <xdr:col>24</xdr:col>
      <xdr:colOff>47625</xdr:colOff>
      <xdr:row>18</xdr:row>
      <xdr:rowOff>76200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2</xdr:row>
      <xdr:rowOff>80962</xdr:rowOff>
    </xdr:from>
    <xdr:to>
      <xdr:col>12</xdr:col>
      <xdr:colOff>552450</xdr:colOff>
      <xdr:row>16</xdr:row>
      <xdr:rowOff>157162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0</xdr:row>
      <xdr:rowOff>52387</xdr:rowOff>
    </xdr:from>
    <xdr:to>
      <xdr:col>21</xdr:col>
      <xdr:colOff>38100</xdr:colOff>
      <xdr:row>14</xdr:row>
      <xdr:rowOff>128587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219075</xdr:colOff>
      <xdr:row>15</xdr:row>
      <xdr:rowOff>42862</xdr:rowOff>
    </xdr:from>
    <xdr:to>
      <xdr:col>18</xdr:col>
      <xdr:colOff>685800</xdr:colOff>
      <xdr:row>29</xdr:row>
      <xdr:rowOff>119062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2</xdr:row>
      <xdr:rowOff>23812</xdr:rowOff>
    </xdr:from>
    <xdr:to>
      <xdr:col>12</xdr:col>
      <xdr:colOff>257175</xdr:colOff>
      <xdr:row>16</xdr:row>
      <xdr:rowOff>100012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2</xdr:row>
      <xdr:rowOff>33337</xdr:rowOff>
    </xdr:from>
    <xdr:to>
      <xdr:col>8</xdr:col>
      <xdr:colOff>76200</xdr:colOff>
      <xdr:row>16</xdr:row>
      <xdr:rowOff>109537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4</xdr:row>
      <xdr:rowOff>147637</xdr:rowOff>
    </xdr:from>
    <xdr:to>
      <xdr:col>12</xdr:col>
      <xdr:colOff>523875</xdr:colOff>
      <xdr:row>19</xdr:row>
      <xdr:rowOff>33337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2</xdr:row>
      <xdr:rowOff>42862</xdr:rowOff>
    </xdr:from>
    <xdr:to>
      <xdr:col>12</xdr:col>
      <xdr:colOff>66675</xdr:colOff>
      <xdr:row>16</xdr:row>
      <xdr:rowOff>119062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16</xdr:row>
      <xdr:rowOff>142875</xdr:rowOff>
    </xdr:from>
    <xdr:to>
      <xdr:col>12</xdr:col>
      <xdr:colOff>66675</xdr:colOff>
      <xdr:row>31</xdr:row>
      <xdr:rowOff>28575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2</xdr:row>
      <xdr:rowOff>4762</xdr:rowOff>
    </xdr:from>
    <xdr:to>
      <xdr:col>12</xdr:col>
      <xdr:colOff>438150</xdr:colOff>
      <xdr:row>16</xdr:row>
      <xdr:rowOff>80962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2</xdr:row>
      <xdr:rowOff>33336</xdr:rowOff>
    </xdr:from>
    <xdr:to>
      <xdr:col>20</xdr:col>
      <xdr:colOff>733426</xdr:colOff>
      <xdr:row>16</xdr:row>
      <xdr:rowOff>9525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6</xdr:row>
      <xdr:rowOff>109537</xdr:rowOff>
    </xdr:from>
    <xdr:to>
      <xdr:col>18</xdr:col>
      <xdr:colOff>104775</xdr:colOff>
      <xdr:row>20</xdr:row>
      <xdr:rowOff>185737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276225</xdr:colOff>
      <xdr:row>0</xdr:row>
      <xdr:rowOff>76200</xdr:rowOff>
    </xdr:from>
    <xdr:to>
      <xdr:col>14</xdr:col>
      <xdr:colOff>466725</xdr:colOff>
      <xdr:row>2</xdr:row>
      <xdr:rowOff>57150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76200"/>
          <a:ext cx="55245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266700</xdr:colOff>
      <xdr:row>3</xdr:row>
      <xdr:rowOff>85725</xdr:rowOff>
    </xdr:from>
    <xdr:to>
      <xdr:col>13</xdr:col>
      <xdr:colOff>314325</xdr:colOff>
      <xdr:row>4</xdr:row>
      <xdr:rowOff>76200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657225"/>
          <a:ext cx="46196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66675</xdr:colOff>
      <xdr:row>6</xdr:row>
      <xdr:rowOff>104775</xdr:rowOff>
    </xdr:from>
    <xdr:to>
      <xdr:col>12</xdr:col>
      <xdr:colOff>66675</xdr:colOff>
      <xdr:row>20</xdr:row>
      <xdr:rowOff>180975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66675</xdr:colOff>
      <xdr:row>21</xdr:row>
      <xdr:rowOff>9525</xdr:rowOff>
    </xdr:from>
    <xdr:to>
      <xdr:col>12</xdr:col>
      <xdr:colOff>66675</xdr:colOff>
      <xdr:row>35</xdr:row>
      <xdr:rowOff>85725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6</xdr:row>
      <xdr:rowOff>109537</xdr:rowOff>
    </xdr:from>
    <xdr:to>
      <xdr:col>18</xdr:col>
      <xdr:colOff>104775</xdr:colOff>
      <xdr:row>20</xdr:row>
      <xdr:rowOff>185737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390525</xdr:colOff>
      <xdr:row>0</xdr:row>
      <xdr:rowOff>104775</xdr:rowOff>
    </xdr:from>
    <xdr:to>
      <xdr:col>14</xdr:col>
      <xdr:colOff>581025</xdr:colOff>
      <xdr:row>2</xdr:row>
      <xdr:rowOff>85725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104775"/>
          <a:ext cx="55245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323850</xdr:colOff>
      <xdr:row>3</xdr:row>
      <xdr:rowOff>142875</xdr:rowOff>
    </xdr:from>
    <xdr:to>
      <xdr:col>13</xdr:col>
      <xdr:colOff>371475</xdr:colOff>
      <xdr:row>4</xdr:row>
      <xdr:rowOff>133350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2425" y="714375"/>
          <a:ext cx="46196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66675</xdr:colOff>
      <xdr:row>6</xdr:row>
      <xdr:rowOff>104775</xdr:rowOff>
    </xdr:from>
    <xdr:to>
      <xdr:col>12</xdr:col>
      <xdr:colOff>66675</xdr:colOff>
      <xdr:row>20</xdr:row>
      <xdr:rowOff>180975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66675</xdr:colOff>
      <xdr:row>21</xdr:row>
      <xdr:rowOff>9525</xdr:rowOff>
    </xdr:from>
    <xdr:to>
      <xdr:col>12</xdr:col>
      <xdr:colOff>66675</xdr:colOff>
      <xdr:row>35</xdr:row>
      <xdr:rowOff>85725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utor.cadecastro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showGridLines="0" tabSelected="1" workbookViewId="0">
      <selection activeCell="C8" sqref="C8"/>
    </sheetView>
  </sheetViews>
  <sheetFormatPr defaultColWidth="9.140625" defaultRowHeight="15" x14ac:dyDescent="0.25"/>
  <cols>
    <col min="1" max="1" width="72.140625" style="12" bestFit="1" customWidth="1"/>
    <col min="2" max="16384" width="9.140625" style="12"/>
  </cols>
  <sheetData>
    <row r="1" spans="1:1" x14ac:dyDescent="0.25">
      <c r="A1" s="67" t="s">
        <v>67</v>
      </c>
    </row>
    <row r="2" spans="1:1" x14ac:dyDescent="0.25">
      <c r="A2" s="21" t="s">
        <v>65</v>
      </c>
    </row>
    <row r="3" spans="1:1" x14ac:dyDescent="0.25">
      <c r="A3" s="46" t="s">
        <v>127</v>
      </c>
    </row>
    <row r="4" spans="1:1" x14ac:dyDescent="0.25">
      <c r="A4" s="68" t="s">
        <v>125</v>
      </c>
    </row>
    <row r="5" spans="1:1" x14ac:dyDescent="0.25">
      <c r="A5" s="22" t="s">
        <v>126</v>
      </c>
    </row>
  </sheetData>
  <sheetProtection algorithmName="SHA-512" hashValue="+Hv2h7oMqQRo/lYxDphRcvCjY7TNm4+vzz1ZvFlDk4Tzc00KjAfY2L9XyT9RGdatkZtgoQlVagnsfHCJNJPo7A==" saltValue="xWyRnDQgmcxWx4CMHUtKag==" spinCount="100000" sheet="1" objects="1" scenarios="1" selectLockedCells="1" selectUnlockedCells="1"/>
  <hyperlinks>
    <hyperlink ref="A5" r:id="rId1" xr:uid="{00000000-0004-0000-0000-000000000000}"/>
  </hyperlink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32"/>
  <sheetViews>
    <sheetView showGridLines="0" workbookViewId="0">
      <selection activeCell="G1" sqref="G1"/>
    </sheetView>
  </sheetViews>
  <sheetFormatPr defaultColWidth="9.140625" defaultRowHeight="15" x14ac:dyDescent="0.25"/>
  <cols>
    <col min="1" max="16384" width="9.140625" style="6"/>
  </cols>
  <sheetData>
    <row r="1" spans="1:18" x14ac:dyDescent="0.25">
      <c r="A1" s="63" t="s">
        <v>103</v>
      </c>
      <c r="B1" s="63"/>
      <c r="C1" s="63"/>
      <c r="D1" s="63"/>
      <c r="E1" s="63"/>
      <c r="F1" s="63"/>
    </row>
    <row r="2" spans="1:18" x14ac:dyDescent="0.25">
      <c r="A2" s="62" t="s">
        <v>98</v>
      </c>
      <c r="B2" s="62"/>
      <c r="C2" s="62"/>
      <c r="D2" s="62"/>
      <c r="E2" s="62"/>
    </row>
    <row r="3" spans="1:18" x14ac:dyDescent="0.25">
      <c r="A3" s="50" t="s">
        <v>38</v>
      </c>
      <c r="B3" s="50" t="s">
        <v>37</v>
      </c>
      <c r="C3" s="50" t="s">
        <v>36</v>
      </c>
      <c r="D3" s="50" t="s">
        <v>35</v>
      </c>
      <c r="E3" s="50" t="s">
        <v>34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x14ac:dyDescent="0.25">
      <c r="A4" s="28">
        <v>0</v>
      </c>
      <c r="B4" s="17">
        <f t="shared" ref="B4:B28" si="0">ABS(A4*SIN(EXP(A4)/(A4+1)))</f>
        <v>0</v>
      </c>
      <c r="C4" s="17">
        <f>(B5-B4)/(A5-A4)</f>
        <v>0.84400154990416831</v>
      </c>
      <c r="D4" s="17">
        <f t="shared" ref="D4:D29" si="1">(C5-C4)/(A5-A4)</f>
        <v>6.9717204629655694E-2</v>
      </c>
      <c r="E4" s="17">
        <f t="shared" ref="E4:E29" si="2">(D5-D4)/(A5-A4)</f>
        <v>1.2408149842743965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x14ac:dyDescent="0.25">
      <c r="A5" s="28">
        <f t="shared" ref="A5:A29" si="3">A4+0.1</f>
        <v>0.1</v>
      </c>
      <c r="B5" s="17">
        <f t="shared" si="0"/>
        <v>8.4400154990416837E-2</v>
      </c>
      <c r="C5" s="17">
        <f t="shared" ref="C5:C28" si="4">(B6-B4)/(A6-A4)</f>
        <v>0.85097327036713388</v>
      </c>
      <c r="D5" s="17">
        <f t="shared" si="1"/>
        <v>0.19379870305709535</v>
      </c>
      <c r="E5" s="17">
        <f t="shared" si="2"/>
        <v>0.94420849078130531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x14ac:dyDescent="0.25">
      <c r="A6" s="28">
        <f t="shared" si="3"/>
        <v>0.2</v>
      </c>
      <c r="B6" s="17">
        <f t="shared" si="0"/>
        <v>0.17019465407342679</v>
      </c>
      <c r="C6" s="17">
        <f t="shared" si="4"/>
        <v>0.87035314067284342</v>
      </c>
      <c r="D6" s="17">
        <f t="shared" si="1"/>
        <v>0.28821955213522588</v>
      </c>
      <c r="E6" s="17">
        <f t="shared" si="2"/>
        <v>0.66999128743488046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x14ac:dyDescent="0.25">
      <c r="A7" s="28">
        <f t="shared" si="3"/>
        <v>0.30000000000000004</v>
      </c>
      <c r="B7" s="17">
        <f t="shared" si="0"/>
        <v>0.25847078312498556</v>
      </c>
      <c r="C7" s="17">
        <f t="shared" si="4"/>
        <v>0.89917509588636602</v>
      </c>
      <c r="D7" s="17">
        <f t="shared" si="1"/>
        <v>0.35521868087871394</v>
      </c>
      <c r="E7" s="17">
        <f t="shared" si="2"/>
        <v>0.40584463379372893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x14ac:dyDescent="0.25">
      <c r="A8" s="28">
        <f t="shared" si="3"/>
        <v>0.4</v>
      </c>
      <c r="B8" s="17">
        <f t="shared" si="0"/>
        <v>0.3500296732507</v>
      </c>
      <c r="C8" s="17">
        <f t="shared" si="4"/>
        <v>0.9346969639742374</v>
      </c>
      <c r="D8" s="17">
        <f t="shared" si="1"/>
        <v>0.39580314425808683</v>
      </c>
      <c r="E8" s="17">
        <f t="shared" si="2"/>
        <v>0.12590135771809455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x14ac:dyDescent="0.25">
      <c r="A9" s="28">
        <f t="shared" si="3"/>
        <v>0.5</v>
      </c>
      <c r="B9" s="17">
        <f t="shared" si="0"/>
        <v>0.44541017591983301</v>
      </c>
      <c r="C9" s="17">
        <f t="shared" si="4"/>
        <v>0.97427727840004608</v>
      </c>
      <c r="D9" s="17">
        <f t="shared" si="1"/>
        <v>0.40839328002989628</v>
      </c>
      <c r="E9" s="17">
        <f t="shared" si="2"/>
        <v>-0.19318888046383492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x14ac:dyDescent="0.25">
      <c r="A10" s="28">
        <f t="shared" si="3"/>
        <v>0.6</v>
      </c>
      <c r="B10" s="17">
        <f t="shared" si="0"/>
        <v>0.54488512893070917</v>
      </c>
      <c r="C10" s="17">
        <f t="shared" si="4"/>
        <v>1.0151166064030357</v>
      </c>
      <c r="D10" s="17">
        <f t="shared" si="1"/>
        <v>0.38907439198351279</v>
      </c>
      <c r="E10" s="17">
        <f t="shared" si="2"/>
        <v>-0.57389680750419347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x14ac:dyDescent="0.25">
      <c r="A11" s="28">
        <f t="shared" si="3"/>
        <v>0.7</v>
      </c>
      <c r="B11" s="17">
        <f t="shared" si="0"/>
        <v>0.64843349720044008</v>
      </c>
      <c r="C11" s="17">
        <f t="shared" si="4"/>
        <v>1.054024045601387</v>
      </c>
      <c r="D11" s="17">
        <f t="shared" si="1"/>
        <v>0.33168471123309345</v>
      </c>
      <c r="E11" s="17">
        <f t="shared" si="2"/>
        <v>-1.0388239847723526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x14ac:dyDescent="0.25">
      <c r="A12" s="28">
        <f t="shared" si="3"/>
        <v>0.79999999999999993</v>
      </c>
      <c r="B12" s="17">
        <f t="shared" si="0"/>
        <v>0.7556899380509865</v>
      </c>
      <c r="C12" s="17">
        <f t="shared" si="4"/>
        <v>1.0871925167246963</v>
      </c>
      <c r="D12" s="17">
        <f t="shared" si="1"/>
        <v>0.22780231275585822</v>
      </c>
      <c r="E12" s="17">
        <f t="shared" si="2"/>
        <v>-1.6110184815562487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x14ac:dyDescent="0.25">
      <c r="A13" s="28">
        <f t="shared" si="3"/>
        <v>0.89999999999999991</v>
      </c>
      <c r="B13" s="17">
        <f t="shared" si="0"/>
        <v>0.86587200054537927</v>
      </c>
      <c r="C13" s="17">
        <f t="shared" si="4"/>
        <v>1.1099727480002821</v>
      </c>
      <c r="D13" s="17">
        <f t="shared" si="1"/>
        <v>6.6700464600233392E-2</v>
      </c>
      <c r="E13" s="17">
        <f t="shared" si="2"/>
        <v>-2.3134675288529314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x14ac:dyDescent="0.25">
      <c r="A14" s="28">
        <f t="shared" si="3"/>
        <v>0.99999999999999989</v>
      </c>
      <c r="B14" s="17">
        <f t="shared" si="0"/>
        <v>0.97768448765104288</v>
      </c>
      <c r="C14" s="17">
        <f t="shared" si="4"/>
        <v>1.1166427944603055</v>
      </c>
      <c r="D14" s="17">
        <f t="shared" si="1"/>
        <v>-0.1646462882850597</v>
      </c>
      <c r="E14" s="17">
        <f t="shared" si="2"/>
        <v>-3.167502678388586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x14ac:dyDescent="0.25">
      <c r="A15" s="28">
        <f t="shared" si="3"/>
        <v>1.0999999999999999</v>
      </c>
      <c r="B15" s="17">
        <f t="shared" si="0"/>
        <v>1.0892005594374403</v>
      </c>
      <c r="C15" s="17">
        <f t="shared" si="4"/>
        <v>1.1001781656317995</v>
      </c>
      <c r="D15" s="17">
        <f t="shared" si="1"/>
        <v>-0.48139655612391818</v>
      </c>
      <c r="E15" s="17">
        <f t="shared" si="2"/>
        <v>-4.1896791639771154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x14ac:dyDescent="0.25">
      <c r="A16" s="28">
        <f t="shared" si="3"/>
        <v>1.2</v>
      </c>
      <c r="B16" s="17">
        <f t="shared" si="0"/>
        <v>1.1977201207774029</v>
      </c>
      <c r="C16" s="17">
        <f t="shared" si="4"/>
        <v>1.0520385100194076</v>
      </c>
      <c r="D16" s="17">
        <f t="shared" si="1"/>
        <v>-0.9003644725216301</v>
      </c>
      <c r="E16" s="17">
        <f t="shared" si="2"/>
        <v>-5.3864870034366694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x14ac:dyDescent="0.25">
      <c r="A17" s="28">
        <f t="shared" si="3"/>
        <v>1.3</v>
      </c>
      <c r="B17" s="17">
        <f t="shared" si="0"/>
        <v>1.299608261441322</v>
      </c>
      <c r="C17" s="17">
        <f t="shared" si="4"/>
        <v>0.96200206276724454</v>
      </c>
      <c r="D17" s="17">
        <f t="shared" si="1"/>
        <v>-1.4390131728652975</v>
      </c>
      <c r="E17" s="17">
        <f t="shared" si="2"/>
        <v>-6.7460277935354815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x14ac:dyDescent="0.25">
      <c r="A18" s="28">
        <f t="shared" si="3"/>
        <v>1.4000000000000001</v>
      </c>
      <c r="B18" s="17">
        <f t="shared" si="0"/>
        <v>1.3901205333308519</v>
      </c>
      <c r="C18" s="17">
        <f t="shared" si="4"/>
        <v>0.81810074548071465</v>
      </c>
      <c r="D18" s="17">
        <f t="shared" si="1"/>
        <v>-2.1136159522188462</v>
      </c>
      <c r="E18" s="17">
        <f t="shared" si="2"/>
        <v>-8.2255831545819742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x14ac:dyDescent="0.25">
      <c r="A19" s="28">
        <f t="shared" si="3"/>
        <v>1.5000000000000002</v>
      </c>
      <c r="B19" s="17">
        <f t="shared" si="0"/>
        <v>1.4632284105374651</v>
      </c>
      <c r="C19" s="17">
        <f t="shared" si="4"/>
        <v>0.60673915025882985</v>
      </c>
      <c r="D19" s="17">
        <f t="shared" si="1"/>
        <v>-2.9361742676770444</v>
      </c>
      <c r="E19" s="17">
        <f t="shared" si="2"/>
        <v>-9.7338922748533072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x14ac:dyDescent="0.25">
      <c r="A20" s="28">
        <f t="shared" si="3"/>
        <v>1.6000000000000003</v>
      </c>
      <c r="B20" s="17">
        <f t="shared" si="0"/>
        <v>1.511468363382618</v>
      </c>
      <c r="C20" s="17">
        <f t="shared" si="4"/>
        <v>0.31312172349112516</v>
      </c>
      <c r="D20" s="17">
        <f t="shared" si="1"/>
        <v>-3.9095634951623759</v>
      </c>
      <c r="E20" s="17">
        <f t="shared" si="2"/>
        <v>-11.107117462963302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x14ac:dyDescent="0.25">
      <c r="A21" s="28">
        <f t="shared" si="3"/>
        <v>1.7000000000000004</v>
      </c>
      <c r="B21" s="17">
        <f t="shared" si="0"/>
        <v>1.5258527552356902</v>
      </c>
      <c r="C21" s="17">
        <f t="shared" si="4"/>
        <v>-7.7834626025112749E-2</v>
      </c>
      <c r="D21" s="17">
        <f t="shared" si="1"/>
        <v>-5.0202752414587071</v>
      </c>
      <c r="E21" s="17">
        <f t="shared" si="2"/>
        <v>-12.078221128847149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x14ac:dyDescent="0.25">
      <c r="A22" s="28">
        <f t="shared" si="3"/>
        <v>1.8000000000000005</v>
      </c>
      <c r="B22" s="17">
        <f t="shared" si="0"/>
        <v>1.4959014381775955</v>
      </c>
      <c r="C22" s="17">
        <f t="shared" si="4"/>
        <v>-0.57986215017098386</v>
      </c>
      <c r="D22" s="17">
        <f t="shared" si="1"/>
        <v>-6.228097354343423</v>
      </c>
      <c r="E22" s="17">
        <f t="shared" si="2"/>
        <v>-12.241335812123138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x14ac:dyDescent="0.25">
      <c r="A23" s="28">
        <f t="shared" si="3"/>
        <v>1.9000000000000006</v>
      </c>
      <c r="B23" s="17">
        <f t="shared" si="0"/>
        <v>1.4098803252014933</v>
      </c>
      <c r="C23" s="17">
        <f t="shared" si="4"/>
        <v>-1.2026718856053267</v>
      </c>
      <c r="D23" s="17">
        <f t="shared" si="1"/>
        <v>-7.4522309355557379</v>
      </c>
      <c r="E23" s="17">
        <f t="shared" si="2"/>
        <v>-11.016509625149236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x14ac:dyDescent="0.25">
      <c r="A24" s="28">
        <f t="shared" si="3"/>
        <v>2.0000000000000004</v>
      </c>
      <c r="B24" s="17">
        <f t="shared" si="0"/>
        <v>1.2553670610565302</v>
      </c>
      <c r="C24" s="17">
        <f t="shared" si="4"/>
        <v>-1.9478949791608995</v>
      </c>
      <c r="D24" s="17">
        <f t="shared" si="1"/>
        <v>-8.5538818980706601</v>
      </c>
      <c r="E24" s="17">
        <f t="shared" si="2"/>
        <v>-7.6271197887495141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x14ac:dyDescent="0.25">
      <c r="A25" s="28">
        <f t="shared" si="3"/>
        <v>2.1000000000000005</v>
      </c>
      <c r="B25" s="17">
        <f t="shared" si="0"/>
        <v>1.0203013293693135</v>
      </c>
      <c r="C25" s="17">
        <f t="shared" si="4"/>
        <v>-2.8032831689679663</v>
      </c>
      <c r="D25" s="17">
        <f t="shared" si="1"/>
        <v>-9.3165938769456123</v>
      </c>
      <c r="E25" s="17">
        <f t="shared" si="2"/>
        <v>239.72361490572908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x14ac:dyDescent="0.25">
      <c r="A26" s="28">
        <f t="shared" si="3"/>
        <v>2.2000000000000006</v>
      </c>
      <c r="B26" s="17">
        <f t="shared" si="0"/>
        <v>0.69471042726293641</v>
      </c>
      <c r="C26" s="17">
        <f t="shared" si="4"/>
        <v>-3.7349425566625283</v>
      </c>
      <c r="D26" s="17">
        <f t="shared" si="1"/>
        <v>14.655767613627315</v>
      </c>
      <c r="E26" s="17">
        <f t="shared" si="2"/>
        <v>-56.277505624697142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x14ac:dyDescent="0.25">
      <c r="A27" s="28">
        <f t="shared" si="3"/>
        <v>2.3000000000000007</v>
      </c>
      <c r="B27" s="17">
        <f t="shared" si="0"/>
        <v>0.27331281803680724</v>
      </c>
      <c r="C27" s="17">
        <f t="shared" si="4"/>
        <v>-2.2693657952997954</v>
      </c>
      <c r="D27" s="17">
        <f t="shared" si="1"/>
        <v>9.0280170511575957</v>
      </c>
      <c r="E27" s="17">
        <f t="shared" si="2"/>
        <v>-194.46102969614893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x14ac:dyDescent="0.25">
      <c r="A28" s="28">
        <f t="shared" si="3"/>
        <v>2.4000000000000008</v>
      </c>
      <c r="B28" s="17">
        <f t="shared" si="0"/>
        <v>0.24083726820297696</v>
      </c>
      <c r="C28" s="17">
        <f t="shared" si="4"/>
        <v>-1.366564090184035</v>
      </c>
      <c r="D28" s="17">
        <f t="shared" si="1"/>
        <v>-10.418085918457313</v>
      </c>
      <c r="E28" s="17">
        <f t="shared" si="2"/>
        <v>94.547368456453981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x14ac:dyDescent="0.25">
      <c r="A29" s="28">
        <f t="shared" si="3"/>
        <v>2.5000000000000009</v>
      </c>
      <c r="B29" s="17">
        <v>0</v>
      </c>
      <c r="C29" s="17">
        <f>(B29-B28)/(A29-A28)</f>
        <v>-2.4083726820297673</v>
      </c>
      <c r="D29" s="17">
        <f t="shared" si="1"/>
        <v>-0.96334907281190663</v>
      </c>
      <c r="E29" s="17">
        <f t="shared" si="2"/>
        <v>-0.38533962912476249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</sheetData>
  <sheetProtection algorithmName="SHA-512" hashValue="UFfThxgPIAlbEnGABLhERU/UnVrO7z5jBDACt7kr6KKqWtldYhlozeFwEc4qpWd9H1HVjUTwd+NAtTOGy79Mzw==" saltValue="OUS5uDw5VpUk12mLN51LdA==" spinCount="100000" sheet="1" objects="1" scenarios="1"/>
  <mergeCells count="2">
    <mergeCell ref="A2:E2"/>
    <mergeCell ref="A1:F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378"/>
  <sheetViews>
    <sheetView showGridLines="0" workbookViewId="0">
      <selection activeCell="K3" sqref="K3"/>
    </sheetView>
  </sheetViews>
  <sheetFormatPr defaultColWidth="9.140625" defaultRowHeight="15" x14ac:dyDescent="0.25"/>
  <cols>
    <col min="1" max="1" width="10.28515625" style="6" bestFit="1" customWidth="1"/>
    <col min="2" max="2" width="10.5703125" style="6" bestFit="1" customWidth="1"/>
    <col min="3" max="3" width="9.5703125" style="6" bestFit="1" customWidth="1"/>
    <col min="4" max="4" width="9.140625" style="6" bestFit="1" customWidth="1"/>
    <col min="5" max="5" width="10.85546875" style="6" bestFit="1" customWidth="1"/>
    <col min="6" max="6" width="10.5703125" style="6" bestFit="1" customWidth="1"/>
    <col min="7" max="7" width="5" style="6" bestFit="1" customWidth="1"/>
    <col min="8" max="8" width="8.28515625" style="6" bestFit="1" customWidth="1"/>
    <col min="9" max="9" width="10.85546875" style="6" bestFit="1" customWidth="1"/>
    <col min="10" max="10" width="9.140625" style="6" bestFit="1" customWidth="1"/>
    <col min="11" max="12" width="9.140625" style="6"/>
    <col min="13" max="13" width="6" style="6" bestFit="1" customWidth="1"/>
    <col min="14" max="14" width="8.140625" style="6" bestFit="1" customWidth="1"/>
    <col min="15" max="15" width="10.140625" style="6" bestFit="1" customWidth="1"/>
    <col min="16" max="16" width="6.7109375" style="6" bestFit="1" customWidth="1"/>
    <col min="17" max="17" width="10.42578125" style="6" bestFit="1" customWidth="1"/>
    <col min="18" max="18" width="10.140625" style="6" bestFit="1" customWidth="1"/>
    <col min="19" max="19" width="5" style="6" bestFit="1" customWidth="1"/>
    <col min="20" max="20" width="8.28515625" style="6" bestFit="1" customWidth="1"/>
    <col min="21" max="21" width="10.140625" style="6" bestFit="1" customWidth="1"/>
    <col min="22" max="22" width="9.85546875" style="6" bestFit="1" customWidth="1"/>
    <col min="23" max="23" width="7.7109375" style="6" bestFit="1" customWidth="1"/>
    <col min="24" max="24" width="6.28515625" style="6" bestFit="1" customWidth="1"/>
    <col min="25" max="25" width="4" style="6" bestFit="1" customWidth="1"/>
    <col min="26" max="26" width="6" style="6" bestFit="1" customWidth="1"/>
    <col min="27" max="16384" width="9.140625" style="6"/>
  </cols>
  <sheetData>
    <row r="1" spans="1:31" x14ac:dyDescent="0.25">
      <c r="A1" s="66" t="s">
        <v>100</v>
      </c>
      <c r="B1" s="66"/>
      <c r="C1" s="66"/>
      <c r="D1" s="66"/>
      <c r="E1" s="66"/>
      <c r="F1" s="66"/>
      <c r="G1" s="66"/>
      <c r="H1" s="66"/>
      <c r="I1" s="66"/>
      <c r="M1" s="66" t="s">
        <v>101</v>
      </c>
      <c r="N1" s="66"/>
      <c r="O1" s="66"/>
      <c r="P1" s="66"/>
      <c r="Q1" s="66"/>
      <c r="R1" s="66"/>
      <c r="S1" s="66"/>
      <c r="T1" s="66"/>
      <c r="U1" s="66"/>
      <c r="V1" s="66"/>
    </row>
    <row r="2" spans="1:31" x14ac:dyDescent="0.25">
      <c r="A2" s="49" t="s">
        <v>29</v>
      </c>
      <c r="B2" s="49" t="s">
        <v>28</v>
      </c>
      <c r="C2" s="49" t="s">
        <v>27</v>
      </c>
      <c r="D2" s="49" t="s">
        <v>26</v>
      </c>
      <c r="E2" s="49" t="s">
        <v>25</v>
      </c>
      <c r="F2" s="49" t="s">
        <v>24</v>
      </c>
      <c r="G2" s="49" t="s">
        <v>23</v>
      </c>
      <c r="H2" s="49" t="s">
        <v>22</v>
      </c>
      <c r="I2" s="49" t="s">
        <v>21</v>
      </c>
      <c r="J2" s="9"/>
      <c r="K2" s="9"/>
      <c r="L2" s="7"/>
      <c r="M2" s="49" t="s">
        <v>28</v>
      </c>
      <c r="N2" s="49" t="s">
        <v>27</v>
      </c>
      <c r="O2" s="49" t="s">
        <v>26</v>
      </c>
      <c r="P2" s="49" t="s">
        <v>49</v>
      </c>
      <c r="Q2" s="49" t="s">
        <v>48</v>
      </c>
      <c r="R2" s="49" t="s">
        <v>47</v>
      </c>
      <c r="S2" s="49" t="s">
        <v>46</v>
      </c>
      <c r="T2" s="49" t="s">
        <v>45</v>
      </c>
      <c r="U2" s="49" t="s">
        <v>44</v>
      </c>
      <c r="V2" s="49" t="s">
        <v>43</v>
      </c>
      <c r="W2" s="54" t="s">
        <v>18</v>
      </c>
      <c r="X2" s="49" t="s">
        <v>17</v>
      </c>
      <c r="Y2" s="49" t="s">
        <v>42</v>
      </c>
      <c r="Z2" s="49" t="s">
        <v>41</v>
      </c>
      <c r="AA2" s="7"/>
      <c r="AB2" s="7"/>
      <c r="AC2" s="7"/>
      <c r="AD2" s="7"/>
      <c r="AE2" s="7"/>
    </row>
    <row r="3" spans="1:31" x14ac:dyDescent="0.25">
      <c r="A3" s="15">
        <v>0.25</v>
      </c>
      <c r="B3" s="15">
        <v>0.45</v>
      </c>
      <c r="C3" s="15">
        <v>2.5</v>
      </c>
      <c r="D3" s="15">
        <v>9</v>
      </c>
      <c r="E3" s="15">
        <v>28</v>
      </c>
      <c r="F3" s="15">
        <v>8</v>
      </c>
      <c r="G3" s="15">
        <v>2.25</v>
      </c>
      <c r="H3" s="16">
        <v>6.6000000000000004E-9</v>
      </c>
      <c r="I3" s="15">
        <v>52</v>
      </c>
      <c r="J3" s="7"/>
      <c r="K3" s="7"/>
      <c r="L3" s="7"/>
      <c r="M3" s="15">
        <v>0.45</v>
      </c>
      <c r="N3" s="15">
        <v>2.5</v>
      </c>
      <c r="O3" s="15">
        <v>9</v>
      </c>
      <c r="P3" s="15">
        <v>0.25</v>
      </c>
      <c r="Q3" s="15">
        <v>28</v>
      </c>
      <c r="R3" s="15">
        <v>8</v>
      </c>
      <c r="S3" s="15">
        <v>2.25</v>
      </c>
      <c r="T3" s="16">
        <v>6.6000000000000004E-9</v>
      </c>
      <c r="U3" s="38">
        <f>Q3/(M3*N3)</f>
        <v>24.888888888888889</v>
      </c>
      <c r="V3" s="38">
        <f>R3/(M3*N3)</f>
        <v>7.1111111111111107</v>
      </c>
      <c r="W3" s="39">
        <f>U3-V3</f>
        <v>17.777777777777779</v>
      </c>
      <c r="X3" s="15">
        <v>0.62</v>
      </c>
      <c r="Y3" s="15">
        <v>100</v>
      </c>
      <c r="Z3" s="40">
        <f>M378</f>
        <v>37100</v>
      </c>
      <c r="AA3" s="7"/>
      <c r="AB3" s="7"/>
      <c r="AC3" s="7"/>
      <c r="AD3" s="7"/>
      <c r="AE3" s="7"/>
    </row>
    <row r="4" spans="1:3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spans="1:31" x14ac:dyDescent="0.25">
      <c r="A5" s="50" t="s">
        <v>20</v>
      </c>
      <c r="B5" s="50" t="s">
        <v>19</v>
      </c>
      <c r="C5" s="50" t="s">
        <v>18</v>
      </c>
      <c r="D5" s="50" t="s">
        <v>17</v>
      </c>
      <c r="E5" s="7"/>
      <c r="F5" s="7"/>
      <c r="G5" s="7"/>
      <c r="H5" s="7"/>
      <c r="I5" s="7"/>
      <c r="J5" s="7"/>
      <c r="K5" s="7"/>
      <c r="L5" s="7"/>
      <c r="M5" s="64" t="s">
        <v>66</v>
      </c>
      <c r="N5" s="65"/>
      <c r="O5" s="65"/>
      <c r="P5" s="9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x14ac:dyDescent="0.25">
      <c r="A6" s="17">
        <f>F3/(C3*B3)</f>
        <v>7.1111111111111107</v>
      </c>
      <c r="B6" s="17">
        <f>E3/(C3*B3)</f>
        <v>24.888888888888889</v>
      </c>
      <c r="C6" s="17">
        <f>B6-A6</f>
        <v>17.777777777777779</v>
      </c>
      <c r="D6" s="18">
        <f>A128</f>
        <v>0</v>
      </c>
      <c r="E6" s="7"/>
      <c r="F6" s="7"/>
      <c r="G6" s="7"/>
      <c r="H6" s="7"/>
      <c r="I6" s="7"/>
      <c r="J6" s="7"/>
      <c r="K6" s="7"/>
      <c r="L6" s="7"/>
      <c r="M6" s="50" t="s">
        <v>41</v>
      </c>
      <c r="N6" s="50" t="s">
        <v>40</v>
      </c>
      <c r="O6" s="50" t="s">
        <v>39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1" x14ac:dyDescent="0.25">
      <c r="A7" s="58"/>
      <c r="B7" s="58"/>
      <c r="C7" s="58"/>
      <c r="D7" s="58"/>
      <c r="E7" s="58"/>
      <c r="F7" s="7"/>
      <c r="G7" s="20"/>
      <c r="H7" s="9"/>
      <c r="I7" s="9"/>
      <c r="J7" s="9"/>
      <c r="K7" s="7"/>
      <c r="L7" s="7"/>
      <c r="M7" s="37">
        <v>0</v>
      </c>
      <c r="N7" s="19">
        <v>0.25</v>
      </c>
      <c r="O7" s="19">
        <f>N7+$Y$3*$T$3*$W$3^$S$3*N7^($S$3/2)*(1.99-0.41*(N7/2.5)+18.7*(N7/2.5)^2-38.48*(N7/2.5)^3+53.85*(N7/2.5)^4)^$S$3</f>
        <v>0.25047950703217631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spans="1:31" x14ac:dyDescent="0.25">
      <c r="A8" s="62" t="s">
        <v>99</v>
      </c>
      <c r="B8" s="62"/>
      <c r="C8" s="62"/>
      <c r="D8" s="62"/>
      <c r="E8" s="11"/>
      <c r="F8" s="7"/>
      <c r="K8" s="7"/>
      <c r="L8" s="7"/>
      <c r="M8" s="37">
        <f t="shared" ref="M8:M71" si="0">M7+$Y$3</f>
        <v>100</v>
      </c>
      <c r="N8" s="19">
        <f t="shared" ref="N8:N71" si="1">O7</f>
        <v>0.25047950703217631</v>
      </c>
      <c r="O8" s="19">
        <f t="shared" ref="O8:O70" si="2">N8+$Y$3*$T$3*$W$3^$S$3*N8^($S$3/2)*(1.99-0.41*(N8/2.5)+18.7*(N8/2.5)^2-38.48*(N8/2.5)^3+53.85*(N8/2.5)^4)^$S$3</f>
        <v>0.25096028488014049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spans="1:31" x14ac:dyDescent="0.25">
      <c r="A9" s="50" t="s">
        <v>12</v>
      </c>
      <c r="B9" s="50" t="s">
        <v>11</v>
      </c>
      <c r="C9" s="50" t="s">
        <v>10</v>
      </c>
      <c r="D9" s="50" t="s">
        <v>9</v>
      </c>
      <c r="E9" s="7"/>
      <c r="F9" s="7"/>
      <c r="K9" s="7"/>
      <c r="L9" s="7"/>
      <c r="M9" s="37">
        <f t="shared" si="0"/>
        <v>200</v>
      </c>
      <c r="N9" s="19">
        <f t="shared" si="1"/>
        <v>0.25096028488014049</v>
      </c>
      <c r="O9" s="19">
        <f t="shared" si="2"/>
        <v>0.2514423386412738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spans="1:31" x14ac:dyDescent="0.25">
      <c r="A10" s="23">
        <v>0.25</v>
      </c>
      <c r="B10" s="17">
        <f t="shared" ref="B10:B47" si="3">1.99-0.41*(A10/$C$3)+18.7*(A10/$C$3)^2-38.48*(A10/$C$3)^3+53.85*(A10/$C$3)^4</f>
        <v>2.1029050000000002</v>
      </c>
      <c r="C10" s="17">
        <f t="shared" ref="C10:C47" si="4">1/($H$3*($C$6*B10*SQRT(A10))^$G$3)</f>
        <v>208547.51503045732</v>
      </c>
      <c r="D10" s="36">
        <v>0</v>
      </c>
      <c r="E10" s="7"/>
      <c r="F10" s="7"/>
      <c r="K10" s="7"/>
      <c r="L10" s="7"/>
      <c r="M10" s="37">
        <f t="shared" si="0"/>
        <v>300</v>
      </c>
      <c r="N10" s="19">
        <f t="shared" si="1"/>
        <v>0.2514423386412738</v>
      </c>
      <c r="O10" s="19">
        <f t="shared" si="2"/>
        <v>0.25192567344314148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spans="1:31" x14ac:dyDescent="0.25">
      <c r="A11" s="23">
        <v>0.26</v>
      </c>
      <c r="B11" s="17">
        <f t="shared" si="3"/>
        <v>2.1126341216256002</v>
      </c>
      <c r="C11" s="17">
        <f t="shared" si="4"/>
        <v>197484.07539186699</v>
      </c>
      <c r="D11" s="36">
        <f t="shared" ref="D11:D47" si="5">D10+(1/2)*(C10+C11)*(A11-A10)</f>
        <v>2030.1579521116234</v>
      </c>
      <c r="E11" s="7"/>
      <c r="F11" s="7"/>
      <c r="K11" s="7"/>
      <c r="L11" s="7"/>
      <c r="M11" s="37">
        <f t="shared" si="0"/>
        <v>400</v>
      </c>
      <c r="N11" s="19">
        <f t="shared" si="1"/>
        <v>0.25192567344314148</v>
      </c>
      <c r="O11" s="19">
        <f t="shared" si="2"/>
        <v>0.25241029444373236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spans="1:31" x14ac:dyDescent="0.25">
      <c r="A12" s="23">
        <v>0.27</v>
      </c>
      <c r="B12" s="17">
        <f t="shared" si="3"/>
        <v>2.1226893152896</v>
      </c>
      <c r="C12" s="17">
        <f t="shared" si="4"/>
        <v>187263.45802923018</v>
      </c>
      <c r="D12" s="36">
        <f t="shared" si="5"/>
        <v>3953.8956192171113</v>
      </c>
      <c r="E12" s="7"/>
      <c r="F12" s="7"/>
      <c r="K12" s="7"/>
      <c r="L12" s="7"/>
      <c r="M12" s="37">
        <f t="shared" si="0"/>
        <v>500</v>
      </c>
      <c r="N12" s="19">
        <f t="shared" si="1"/>
        <v>0.25241029444373236</v>
      </c>
      <c r="O12" s="19">
        <f t="shared" si="2"/>
        <v>0.25289620683170089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spans="1:31" x14ac:dyDescent="0.25">
      <c r="A13" s="23">
        <v>0.28000000000000003</v>
      </c>
      <c r="B13" s="17">
        <f t="shared" si="3"/>
        <v>2.1330645723136001</v>
      </c>
      <c r="C13" s="17">
        <f t="shared" si="4"/>
        <v>177795.16991478164</v>
      </c>
      <c r="D13" s="36">
        <f t="shared" si="5"/>
        <v>5779.1887589371718</v>
      </c>
      <c r="E13" s="7"/>
      <c r="F13" s="7"/>
      <c r="K13" s="7"/>
      <c r="L13" s="7"/>
      <c r="M13" s="37">
        <f t="shared" si="0"/>
        <v>600</v>
      </c>
      <c r="N13" s="19">
        <f t="shared" si="1"/>
        <v>0.25289620683170089</v>
      </c>
      <c r="O13" s="19">
        <f t="shared" si="2"/>
        <v>0.25338341582661139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spans="1:31" x14ac:dyDescent="0.25">
      <c r="A14" s="23">
        <v>0.28999999999999998</v>
      </c>
      <c r="B14" s="17">
        <f t="shared" si="3"/>
        <v>2.1437542148736002</v>
      </c>
      <c r="C14" s="17">
        <f t="shared" si="4"/>
        <v>169001.38810816966</v>
      </c>
      <c r="D14" s="36">
        <f t="shared" si="5"/>
        <v>7513.17154905192</v>
      </c>
      <c r="E14" s="7"/>
      <c r="F14" s="7"/>
      <c r="K14" s="7"/>
      <c r="L14" s="7"/>
      <c r="M14" s="37">
        <f t="shared" si="0"/>
        <v>700</v>
      </c>
      <c r="N14" s="19">
        <f t="shared" si="1"/>
        <v>0.25338341582661139</v>
      </c>
      <c r="O14" s="19">
        <f t="shared" si="2"/>
        <v>0.25387192667918507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spans="1:31" x14ac:dyDescent="0.25">
      <c r="A15" s="23">
        <v>0.3</v>
      </c>
      <c r="B15" s="17">
        <f t="shared" si="3"/>
        <v>2.1547528960000002</v>
      </c>
      <c r="C15" s="17">
        <f t="shared" si="4"/>
        <v>160814.80325275852</v>
      </c>
      <c r="D15" s="36">
        <f t="shared" si="5"/>
        <v>9162.2525058565625</v>
      </c>
      <c r="E15" s="7"/>
      <c r="F15" s="7"/>
      <c r="K15" s="7"/>
      <c r="L15" s="7"/>
      <c r="M15" s="37">
        <f t="shared" si="0"/>
        <v>800</v>
      </c>
      <c r="N15" s="19">
        <f t="shared" si="1"/>
        <v>0.25387192667918507</v>
      </c>
      <c r="O15" s="19">
        <f t="shared" si="2"/>
        <v>0.25436174467154909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spans="1:31" x14ac:dyDescent="0.25">
      <c r="A16" s="23">
        <v>0.31</v>
      </c>
      <c r="B16" s="17">
        <f t="shared" si="3"/>
        <v>2.1660555995775996</v>
      </c>
      <c r="C16" s="17">
        <f t="shared" si="4"/>
        <v>153176.88864199739</v>
      </c>
      <c r="D16" s="36">
        <f t="shared" si="5"/>
        <v>10732.210965330343</v>
      </c>
      <c r="E16" s="7"/>
      <c r="F16" s="7"/>
      <c r="K16" s="7"/>
      <c r="L16" s="7"/>
      <c r="M16" s="37">
        <f t="shared" si="0"/>
        <v>900</v>
      </c>
      <c r="N16" s="19">
        <f t="shared" si="1"/>
        <v>0.25436174467154909</v>
      </c>
      <c r="O16" s="19">
        <f t="shared" si="2"/>
        <v>0.25485287511748844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31" x14ac:dyDescent="0.25">
      <c r="A17" s="23">
        <v>0.32</v>
      </c>
      <c r="B17" s="17">
        <f t="shared" si="3"/>
        <v>2.1776576403456001</v>
      </c>
      <c r="C17" s="17">
        <f t="shared" si="4"/>
        <v>146036.50025782885</v>
      </c>
      <c r="D17" s="36">
        <f t="shared" si="5"/>
        <v>12228.277909829476</v>
      </c>
      <c r="E17" s="7"/>
      <c r="F17" s="7"/>
      <c r="K17" s="7"/>
      <c r="L17" s="7"/>
      <c r="M17" s="37">
        <f t="shared" si="0"/>
        <v>1000</v>
      </c>
      <c r="N17" s="19">
        <f t="shared" si="1"/>
        <v>0.25485287511748844</v>
      </c>
      <c r="O17" s="19">
        <f t="shared" si="2"/>
        <v>0.25534532336270022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pans="1:31" x14ac:dyDescent="0.25">
      <c r="A18" s="23">
        <v>0.33</v>
      </c>
      <c r="B18" s="17">
        <f t="shared" si="3"/>
        <v>2.1895546638975998</v>
      </c>
      <c r="C18" s="17">
        <f t="shared" si="4"/>
        <v>139348.73642522705</v>
      </c>
      <c r="D18" s="36">
        <f t="shared" si="5"/>
        <v>13655.204093244756</v>
      </c>
      <c r="E18" s="7"/>
      <c r="F18" s="7"/>
      <c r="K18" s="7"/>
      <c r="L18" s="7"/>
      <c r="M18" s="37">
        <f t="shared" si="0"/>
        <v>1100</v>
      </c>
      <c r="N18" s="19">
        <f t="shared" si="1"/>
        <v>0.25534532336270022</v>
      </c>
      <c r="O18" s="19">
        <f t="shared" si="2"/>
        <v>0.2558390947850504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spans="1:31" x14ac:dyDescent="0.25">
      <c r="A19" s="23">
        <v>0.34</v>
      </c>
      <c r="B19" s="17">
        <f t="shared" si="3"/>
        <v>2.2017426466815997</v>
      </c>
      <c r="C19" s="17">
        <f t="shared" si="4"/>
        <v>133074.0027448186</v>
      </c>
      <c r="D19" s="36">
        <f t="shared" si="5"/>
        <v>15017.317789094986</v>
      </c>
      <c r="E19" s="7"/>
      <c r="F19" s="7"/>
      <c r="K19" s="7"/>
      <c r="L19" s="7"/>
      <c r="M19" s="37">
        <f t="shared" si="0"/>
        <v>1200</v>
      </c>
      <c r="N19" s="19">
        <f t="shared" si="1"/>
        <v>0.2558390947850504</v>
      </c>
      <c r="O19" s="19">
        <f t="shared" si="2"/>
        <v>0.25633419479483327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spans="1:31" x14ac:dyDescent="0.25">
      <c r="A20" s="23">
        <v>0.35</v>
      </c>
      <c r="B20" s="17">
        <f t="shared" si="3"/>
        <v>2.2142178960000001</v>
      </c>
      <c r="C20" s="17">
        <f t="shared" si="4"/>
        <v>127177.24055602145</v>
      </c>
      <c r="D20" s="36">
        <f t="shared" si="5"/>
        <v>16318.574005599181</v>
      </c>
      <c r="E20" s="7"/>
      <c r="F20" s="7"/>
      <c r="K20" s="7"/>
      <c r="L20" s="7"/>
      <c r="M20" s="37">
        <f t="shared" si="0"/>
        <v>1300</v>
      </c>
      <c r="N20" s="19">
        <f t="shared" si="1"/>
        <v>0.25633419479483327</v>
      </c>
      <c r="O20" s="19">
        <f t="shared" si="2"/>
        <v>0.25683062883503344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spans="1:31" x14ac:dyDescent="0.25">
      <c r="A21" s="23">
        <v>0.36</v>
      </c>
      <c r="B21" s="17">
        <f t="shared" si="3"/>
        <v>2.2269770500096002</v>
      </c>
      <c r="C21" s="17">
        <f t="shared" si="4"/>
        <v>121627.28658888598</v>
      </c>
      <c r="D21" s="36">
        <f t="shared" si="5"/>
        <v>17562.596641323718</v>
      </c>
      <c r="E21" s="7"/>
      <c r="F21" s="7"/>
      <c r="K21" s="7"/>
      <c r="L21" s="7"/>
      <c r="M21" s="37">
        <f t="shared" si="0"/>
        <v>1400</v>
      </c>
      <c r="N21" s="19">
        <f t="shared" si="1"/>
        <v>0.25683062883503344</v>
      </c>
      <c r="O21" s="19">
        <f t="shared" si="2"/>
        <v>0.25732840238159044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spans="1:31" x14ac:dyDescent="0.25">
      <c r="A22" s="23">
        <v>0.37</v>
      </c>
      <c r="B22" s="17">
        <f t="shared" si="3"/>
        <v>2.2400170777216002</v>
      </c>
      <c r="C22" s="17">
        <f t="shared" si="4"/>
        <v>116396.33855359365</v>
      </c>
      <c r="D22" s="36">
        <f t="shared" si="5"/>
        <v>18752.714767036119</v>
      </c>
      <c r="E22" s="7"/>
      <c r="F22" s="7"/>
      <c r="K22" s="7"/>
      <c r="L22" s="7"/>
      <c r="M22" s="37">
        <f t="shared" si="0"/>
        <v>1500</v>
      </c>
      <c r="N22" s="19">
        <f t="shared" si="1"/>
        <v>0.25732840238159044</v>
      </c>
      <c r="O22" s="19">
        <f t="shared" si="2"/>
        <v>0.25782752094366612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x14ac:dyDescent="0.25">
      <c r="A23" s="23">
        <v>0.38</v>
      </c>
      <c r="B23" s="17">
        <f t="shared" si="3"/>
        <v>2.2533352790015999</v>
      </c>
      <c r="C23" s="17">
        <f t="shared" si="4"/>
        <v>111459.50680796422</v>
      </c>
      <c r="D23" s="36">
        <f t="shared" si="5"/>
        <v>19891.993993843909</v>
      </c>
      <c r="E23" s="7"/>
      <c r="F23" s="7"/>
      <c r="K23" s="7"/>
      <c r="L23" s="7"/>
      <c r="M23" s="37">
        <f t="shared" si="0"/>
        <v>1600</v>
      </c>
      <c r="N23" s="19">
        <f t="shared" si="1"/>
        <v>0.25782752094366612</v>
      </c>
      <c r="O23" s="19">
        <f t="shared" si="2"/>
        <v>0.25832799006391466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1" x14ac:dyDescent="0.25">
      <c r="A24" s="23">
        <v>0.39</v>
      </c>
      <c r="B24" s="17">
        <f t="shared" si="3"/>
        <v>2.2669292845695996</v>
      </c>
      <c r="C24" s="17">
        <f t="shared" si="4"/>
        <v>106794.43637565257</v>
      </c>
      <c r="D24" s="36">
        <f t="shared" si="5"/>
        <v>20983.263709761995</v>
      </c>
      <c r="E24" s="7"/>
      <c r="F24" s="7"/>
      <c r="K24" s="7"/>
      <c r="L24" s="7"/>
      <c r="M24" s="37">
        <f t="shared" si="0"/>
        <v>1700</v>
      </c>
      <c r="N24" s="19">
        <f t="shared" si="1"/>
        <v>0.25832799006391466</v>
      </c>
      <c r="O24" s="19">
        <f t="shared" si="2"/>
        <v>0.25882981531875532</v>
      </c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 x14ac:dyDescent="0.25">
      <c r="A25" s="23">
        <v>0.4</v>
      </c>
      <c r="B25" s="17">
        <f t="shared" si="3"/>
        <v>2.2807970559999999</v>
      </c>
      <c r="C25" s="17">
        <f t="shared" si="4"/>
        <v>102380.98677908299</v>
      </c>
      <c r="D25" s="36">
        <f t="shared" si="5"/>
        <v>22029.140825535673</v>
      </c>
      <c r="E25" s="7"/>
      <c r="F25" s="7"/>
      <c r="K25" s="7"/>
      <c r="L25" s="7"/>
      <c r="M25" s="37">
        <f t="shared" si="0"/>
        <v>1800</v>
      </c>
      <c r="N25" s="19">
        <f t="shared" si="1"/>
        <v>0.25882981531875532</v>
      </c>
      <c r="O25" s="19">
        <f t="shared" si="2"/>
        <v>0.25933300231864798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spans="1:31" x14ac:dyDescent="0.25">
      <c r="A26" s="23">
        <v>0.41</v>
      </c>
      <c r="B26" s="17">
        <f t="shared" si="3"/>
        <v>2.2949368857215999</v>
      </c>
      <c r="C26" s="17">
        <f t="shared" si="4"/>
        <v>98200.959633486054</v>
      </c>
      <c r="D26" s="36">
        <f t="shared" si="5"/>
        <v>23032.050557598512</v>
      </c>
      <c r="E26" s="7"/>
      <c r="F26" s="7"/>
      <c r="K26" s="7"/>
      <c r="L26" s="7"/>
      <c r="M26" s="37">
        <f t="shared" si="0"/>
        <v>1900</v>
      </c>
      <c r="N26" s="19">
        <f t="shared" si="1"/>
        <v>0.25933300231864798</v>
      </c>
      <c r="O26" s="19">
        <f t="shared" si="2"/>
        <v>0.2598375567083715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spans="1:31" x14ac:dyDescent="0.25">
      <c r="A27" s="23">
        <v>0.42</v>
      </c>
      <c r="B27" s="17">
        <f t="shared" si="3"/>
        <v>2.3093473970175999</v>
      </c>
      <c r="C27" s="17">
        <f t="shared" si="4"/>
        <v>94237.865892285627</v>
      </c>
      <c r="D27" s="36">
        <f t="shared" si="5"/>
        <v>23994.244685227372</v>
      </c>
      <c r="E27" s="7"/>
      <c r="F27" s="7"/>
      <c r="K27" s="7"/>
      <c r="L27" s="7"/>
      <c r="M27" s="37">
        <f t="shared" si="0"/>
        <v>2000</v>
      </c>
      <c r="N27" s="19">
        <f t="shared" si="1"/>
        <v>0.2598375567083715</v>
      </c>
      <c r="O27" s="19">
        <f t="shared" si="2"/>
        <v>0.26034348416730491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spans="1:31" x14ac:dyDescent="0.25">
      <c r="A28" s="23">
        <v>0.43</v>
      </c>
      <c r="B28" s="17">
        <f t="shared" si="3"/>
        <v>2.3240275440256002</v>
      </c>
      <c r="C28" s="17">
        <f t="shared" si="4"/>
        <v>90476.726166081746</v>
      </c>
      <c r="D28" s="36">
        <f t="shared" si="5"/>
        <v>24917.817645519208</v>
      </c>
      <c r="E28" s="7"/>
      <c r="F28" s="7"/>
      <c r="K28" s="7"/>
      <c r="L28" s="7"/>
      <c r="M28" s="37">
        <f t="shared" si="0"/>
        <v>2100</v>
      </c>
      <c r="N28" s="19">
        <f t="shared" si="1"/>
        <v>0.26034348416730491</v>
      </c>
      <c r="O28" s="19">
        <f t="shared" si="2"/>
        <v>0.26085079040971137</v>
      </c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spans="1:31" x14ac:dyDescent="0.25">
      <c r="A29" s="23">
        <v>0.44</v>
      </c>
      <c r="B29" s="17">
        <f t="shared" si="3"/>
        <v>2.3389766117375999</v>
      </c>
      <c r="C29" s="17">
        <f t="shared" si="4"/>
        <v>86903.898752188121</v>
      </c>
      <c r="D29" s="36">
        <f t="shared" si="5"/>
        <v>25804.720770110558</v>
      </c>
      <c r="E29" s="7"/>
      <c r="F29" s="7"/>
      <c r="K29" s="7"/>
      <c r="L29" s="7"/>
      <c r="M29" s="37">
        <f t="shared" si="0"/>
        <v>2200</v>
      </c>
      <c r="N29" s="19">
        <f t="shared" si="1"/>
        <v>0.26085079040971137</v>
      </c>
      <c r="O29" s="19">
        <f t="shared" si="2"/>
        <v>0.26135948118502539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spans="1:31" x14ac:dyDescent="0.25">
      <c r="A30" s="23">
        <v>0.45</v>
      </c>
      <c r="B30" s="17">
        <f t="shared" si="3"/>
        <v>2.3541942159999998</v>
      </c>
      <c r="C30" s="17">
        <f t="shared" si="4"/>
        <v>83506.930980376783</v>
      </c>
      <c r="D30" s="36">
        <f t="shared" si="5"/>
        <v>26656.774918773383</v>
      </c>
      <c r="E30" s="7"/>
      <c r="F30" s="7"/>
      <c r="K30" s="7"/>
      <c r="L30" s="7"/>
      <c r="M30" s="37">
        <f t="shared" si="0"/>
        <v>2300</v>
      </c>
      <c r="N30" s="19">
        <f t="shared" si="1"/>
        <v>0.26135948118502539</v>
      </c>
      <c r="O30" s="19">
        <f t="shared" si="2"/>
        <v>0.2618695622781424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spans="1:31" x14ac:dyDescent="0.25">
      <c r="A31" s="23">
        <v>0.46</v>
      </c>
      <c r="B31" s="17">
        <f t="shared" si="3"/>
        <v>2.3696803035135998</v>
      </c>
      <c r="C31" s="17">
        <f t="shared" si="4"/>
        <v>80274.43025721336</v>
      </c>
      <c r="D31" s="36">
        <f t="shared" si="5"/>
        <v>27475.681724961334</v>
      </c>
      <c r="E31" s="7"/>
      <c r="F31" s="7"/>
      <c r="K31" s="7"/>
      <c r="L31" s="7"/>
      <c r="M31" s="37">
        <f t="shared" si="0"/>
        <v>2400</v>
      </c>
      <c r="N31" s="19">
        <f t="shared" si="1"/>
        <v>0.2618695622781424</v>
      </c>
      <c r="O31" s="19">
        <f t="shared" si="2"/>
        <v>0.26238103950971187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spans="1:31" x14ac:dyDescent="0.25">
      <c r="A32" s="23">
        <v>0.47</v>
      </c>
      <c r="B32" s="17">
        <f t="shared" si="3"/>
        <v>2.3854351518336001</v>
      </c>
      <c r="C32" s="17">
        <f t="shared" si="4"/>
        <v>77195.951817414141</v>
      </c>
      <c r="D32" s="36">
        <f t="shared" si="5"/>
        <v>28263.033635334468</v>
      </c>
      <c r="E32" s="7"/>
      <c r="F32" s="7"/>
      <c r="K32" s="7"/>
      <c r="L32" s="7"/>
      <c r="M32" s="37">
        <f t="shared" si="0"/>
        <v>2500</v>
      </c>
      <c r="N32" s="19">
        <f t="shared" si="1"/>
        <v>0.26238103950971187</v>
      </c>
      <c r="O32" s="19">
        <f t="shared" si="2"/>
        <v>0.2628939187364332</v>
      </c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 spans="1:31" x14ac:dyDescent="0.25">
      <c r="A33" s="23">
        <v>0.48</v>
      </c>
      <c r="B33" s="17">
        <f t="shared" si="3"/>
        <v>2.4014593693696002</v>
      </c>
      <c r="C33" s="17">
        <f t="shared" si="4"/>
        <v>74261.900697757999</v>
      </c>
      <c r="D33" s="36">
        <f t="shared" si="5"/>
        <v>29020.32289791033</v>
      </c>
      <c r="E33" s="7"/>
      <c r="F33" s="7"/>
      <c r="K33" s="7"/>
      <c r="L33" s="7"/>
      <c r="M33" s="37">
        <f t="shared" si="0"/>
        <v>2600</v>
      </c>
      <c r="N33" s="19">
        <f t="shared" si="1"/>
        <v>0.2628939187364332</v>
      </c>
      <c r="O33" s="19">
        <f t="shared" si="2"/>
        <v>0.26340820585135466</v>
      </c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 spans="1:31" x14ac:dyDescent="0.25">
      <c r="A34" s="23">
        <v>0.49</v>
      </c>
      <c r="B34" s="17">
        <f t="shared" si="3"/>
        <v>2.4177538953856006</v>
      </c>
      <c r="C34" s="17">
        <f t="shared" si="4"/>
        <v>71463.445861783592</v>
      </c>
      <c r="D34" s="36">
        <f t="shared" si="5"/>
        <v>29748.949630708037</v>
      </c>
      <c r="E34" s="7"/>
      <c r="F34" s="7"/>
      <c r="K34" s="7"/>
      <c r="L34" s="7"/>
      <c r="M34" s="37">
        <f t="shared" si="0"/>
        <v>2700</v>
      </c>
      <c r="N34" s="19">
        <f t="shared" si="1"/>
        <v>0.26340820585135466</v>
      </c>
      <c r="O34" s="19">
        <f t="shared" si="2"/>
        <v>0.26392390678417538</v>
      </c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 spans="1:31" x14ac:dyDescent="0.25">
      <c r="A35" s="23">
        <v>0.5</v>
      </c>
      <c r="B35" s="17">
        <f t="shared" si="3"/>
        <v>2.43432</v>
      </c>
      <c r="C35" s="17">
        <f t="shared" si="4"/>
        <v>68792.444740875959</v>
      </c>
      <c r="D35" s="36">
        <f t="shared" si="5"/>
        <v>30450.229083721337</v>
      </c>
      <c r="E35" s="7"/>
      <c r="F35" s="7"/>
      <c r="K35" s="7"/>
      <c r="L35" s="7"/>
      <c r="M35" s="37">
        <f t="shared" si="0"/>
        <v>2800</v>
      </c>
      <c r="N35" s="19">
        <f t="shared" si="1"/>
        <v>0.26392390678417538</v>
      </c>
      <c r="O35" s="19">
        <f t="shared" si="2"/>
        <v>0.26444102750155069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spans="1:31" x14ac:dyDescent="0.25">
      <c r="A36" s="23">
        <v>0.51</v>
      </c>
      <c r="B36" s="17">
        <f t="shared" si="3"/>
        <v>2.4511592841856</v>
      </c>
      <c r="C36" s="17">
        <f t="shared" si="4"/>
        <v>66241.376734347476</v>
      </c>
      <c r="D36" s="36">
        <f t="shared" si="5"/>
        <v>31125.398191097454</v>
      </c>
      <c r="E36" s="7"/>
      <c r="F36" s="7"/>
      <c r="K36" s="7"/>
      <c r="L36" s="7"/>
      <c r="M36" s="37">
        <f t="shared" si="0"/>
        <v>2900</v>
      </c>
      <c r="N36" s="19">
        <f t="shared" si="1"/>
        <v>0.26444102750155069</v>
      </c>
      <c r="O36" s="19">
        <f t="shared" si="2"/>
        <v>0.26495957400740039</v>
      </c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 spans="1:31" x14ac:dyDescent="0.25">
      <c r="A37" s="23">
        <v>0.52</v>
      </c>
      <c r="B37" s="17">
        <f t="shared" si="3"/>
        <v>2.4682736797695997</v>
      </c>
      <c r="C37" s="17">
        <f t="shared" si="4"/>
        <v>63803.284439467403</v>
      </c>
      <c r="D37" s="36">
        <f t="shared" si="5"/>
        <v>31775.621496966531</v>
      </c>
      <c r="E37" s="7"/>
      <c r="F37" s="7"/>
      <c r="K37" s="7"/>
      <c r="L37" s="7"/>
      <c r="M37" s="37">
        <f t="shared" si="0"/>
        <v>3000</v>
      </c>
      <c r="N37" s="19">
        <f t="shared" si="1"/>
        <v>0.26495957400740039</v>
      </c>
      <c r="O37" s="19">
        <f t="shared" si="2"/>
        <v>0.26547955234322035</v>
      </c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 spans="1:31" x14ac:dyDescent="0.25">
      <c r="A38" s="23">
        <v>0.53</v>
      </c>
      <c r="B38" s="17">
        <f t="shared" si="3"/>
        <v>2.4856654494336006</v>
      </c>
      <c r="C38" s="17">
        <f t="shared" si="4"/>
        <v>61471.721571399758</v>
      </c>
      <c r="D38" s="36">
        <f t="shared" si="5"/>
        <v>32401.996527020867</v>
      </c>
      <c r="E38" s="7"/>
      <c r="F38" s="7"/>
      <c r="K38" s="7"/>
      <c r="L38" s="7"/>
      <c r="M38" s="37">
        <f t="shared" si="0"/>
        <v>3100</v>
      </c>
      <c r="N38" s="19">
        <f t="shared" si="1"/>
        <v>0.26547955234322035</v>
      </c>
      <c r="O38" s="19">
        <f t="shared" si="2"/>
        <v>0.26600096858839728</v>
      </c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 spans="1:31" x14ac:dyDescent="0.25">
      <c r="A39" s="23">
        <v>0.54</v>
      </c>
      <c r="B39" s="17">
        <f t="shared" si="3"/>
        <v>2.5033371867135998</v>
      </c>
      <c r="C39" s="17">
        <f t="shared" si="4"/>
        <v>59240.706690019957</v>
      </c>
      <c r="D39" s="36">
        <f t="shared" si="5"/>
        <v>33005.558668327969</v>
      </c>
      <c r="E39" s="7"/>
      <c r="F39" s="7"/>
      <c r="K39" s="7"/>
      <c r="L39" s="7"/>
      <c r="M39" s="37">
        <f t="shared" si="0"/>
        <v>3200</v>
      </c>
      <c r="N39" s="19">
        <f t="shared" si="1"/>
        <v>0.26600096858839728</v>
      </c>
      <c r="O39" s="19">
        <f t="shared" si="2"/>
        <v>0.26652382886052689</v>
      </c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 spans="1:31" x14ac:dyDescent="0.25">
      <c r="A40" s="23">
        <v>0.55000000000000004</v>
      </c>
      <c r="B40" s="17">
        <f t="shared" si="3"/>
        <v>2.5212918160000002</v>
      </c>
      <c r="C40" s="17">
        <f t="shared" si="4"/>
        <v>57104.681981503265</v>
      </c>
      <c r="D40" s="36">
        <f t="shared" si="5"/>
        <v>33587.285611685584</v>
      </c>
      <c r="E40" s="7"/>
      <c r="F40" s="7"/>
      <c r="K40" s="7"/>
      <c r="L40" s="7"/>
      <c r="M40" s="37">
        <f t="shared" si="0"/>
        <v>3300</v>
      </c>
      <c r="N40" s="19">
        <f t="shared" si="1"/>
        <v>0.26652382886052689</v>
      </c>
      <c r="O40" s="19">
        <f t="shared" si="2"/>
        <v>0.2670481393157354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 spans="1:31" x14ac:dyDescent="0.25">
      <c r="A41" s="23">
        <v>0.56000000000000005</v>
      </c>
      <c r="B41" s="17">
        <f t="shared" si="3"/>
        <v>2.5395325925376002</v>
      </c>
      <c r="C41" s="17">
        <f t="shared" si="4"/>
        <v>55058.47645211636</v>
      </c>
      <c r="D41" s="36">
        <f t="shared" si="5"/>
        <v>34148.101403853681</v>
      </c>
      <c r="E41" s="7"/>
      <c r="F41" s="7"/>
      <c r="K41" s="7"/>
      <c r="L41" s="7"/>
      <c r="M41" s="37">
        <f t="shared" si="0"/>
        <v>3400</v>
      </c>
      <c r="N41" s="19">
        <f t="shared" si="1"/>
        <v>0.2670481393157354</v>
      </c>
      <c r="O41" s="19">
        <f t="shared" si="2"/>
        <v>0.26757390614900423</v>
      </c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 spans="1:31" x14ac:dyDescent="0.25">
      <c r="A42" s="23">
        <v>0.56999999999999995</v>
      </c>
      <c r="B42" s="17">
        <f t="shared" si="3"/>
        <v>2.5580631024255998</v>
      </c>
      <c r="C42" s="17">
        <f t="shared" si="4"/>
        <v>53097.272983597904</v>
      </c>
      <c r="D42" s="36">
        <f t="shared" si="5"/>
        <v>34688.880151032245</v>
      </c>
      <c r="E42" s="7"/>
      <c r="F42" s="7"/>
      <c r="K42" s="7"/>
      <c r="L42" s="7"/>
      <c r="M42" s="37">
        <f t="shared" si="0"/>
        <v>3500</v>
      </c>
      <c r="N42" s="19">
        <f t="shared" si="1"/>
        <v>0.26757390614900423</v>
      </c>
      <c r="O42" s="19">
        <f t="shared" si="2"/>
        <v>0.26810113559449839</v>
      </c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 spans="1:31" x14ac:dyDescent="0.25">
      <c r="A43" s="23">
        <v>0.57999999999999996</v>
      </c>
      <c r="B43" s="17">
        <f t="shared" si="3"/>
        <v>2.5768872626176003</v>
      </c>
      <c r="C43" s="17">
        <f t="shared" si="4"/>
        <v>51216.578776959854</v>
      </c>
      <c r="D43" s="36">
        <f t="shared" si="5"/>
        <v>35210.449409835033</v>
      </c>
      <c r="E43" s="7"/>
      <c r="F43" s="7"/>
      <c r="K43" s="7"/>
      <c r="L43" s="7"/>
      <c r="M43" s="37">
        <f t="shared" si="0"/>
        <v>3600</v>
      </c>
      <c r="N43" s="19">
        <f t="shared" si="1"/>
        <v>0.26810113559449839</v>
      </c>
      <c r="O43" s="19">
        <f t="shared" si="2"/>
        <v>0.26862983392589801</v>
      </c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 spans="1:31" x14ac:dyDescent="0.25">
      <c r="A44" s="23">
        <v>0.59</v>
      </c>
      <c r="B44" s="17">
        <f t="shared" si="3"/>
        <v>2.5960093209216</v>
      </c>
      <c r="C44" s="17">
        <f t="shared" si="4"/>
        <v>49412.198776967307</v>
      </c>
      <c r="D44" s="36">
        <f t="shared" si="5"/>
        <v>35713.593297604668</v>
      </c>
      <c r="E44" s="7"/>
      <c r="F44" s="7"/>
      <c r="K44" s="7"/>
      <c r="L44" s="7"/>
      <c r="M44" s="37">
        <f t="shared" si="0"/>
        <v>3700</v>
      </c>
      <c r="N44" s="19">
        <f t="shared" si="1"/>
        <v>0.26862983392589801</v>
      </c>
      <c r="O44" s="19">
        <f t="shared" si="2"/>
        <v>0.26916000745673374</v>
      </c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 spans="1:31" x14ac:dyDescent="0.25">
      <c r="A45" s="23">
        <v>0.6</v>
      </c>
      <c r="B45" s="17">
        <f t="shared" si="3"/>
        <v>2.6154338560000001</v>
      </c>
      <c r="C45" s="17">
        <f t="shared" si="4"/>
        <v>47680.211724989211</v>
      </c>
      <c r="D45" s="36">
        <f t="shared" si="5"/>
        <v>36199.055350114453</v>
      </c>
      <c r="E45" s="7"/>
      <c r="F45" s="7"/>
      <c r="K45" s="7"/>
      <c r="L45" s="7"/>
      <c r="M45" s="37">
        <f t="shared" si="0"/>
        <v>3800</v>
      </c>
      <c r="N45" s="19">
        <f t="shared" si="1"/>
        <v>0.26916000745673374</v>
      </c>
      <c r="O45" s="19">
        <f t="shared" si="2"/>
        <v>0.26969166254072535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 spans="1:31" x14ac:dyDescent="0.25">
      <c r="A46" s="23">
        <v>0.61</v>
      </c>
      <c r="B46" s="17">
        <f t="shared" si="3"/>
        <v>2.6351657773696004</v>
      </c>
      <c r="C46" s="17">
        <f t="shared" si="4"/>
        <v>46016.948535023206</v>
      </c>
      <c r="D46" s="36">
        <f t="shared" si="5"/>
        <v>36667.541151414516</v>
      </c>
      <c r="E46" s="7"/>
      <c r="F46" s="7"/>
      <c r="K46" s="7"/>
      <c r="L46" s="7"/>
      <c r="M46" s="37">
        <f t="shared" si="0"/>
        <v>3900</v>
      </c>
      <c r="N46" s="19">
        <f t="shared" si="1"/>
        <v>0.26969166254072535</v>
      </c>
      <c r="O46" s="19">
        <f t="shared" si="2"/>
        <v>0.27022480557212414</v>
      </c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 spans="1:31" x14ac:dyDescent="0.25">
      <c r="A47" s="23">
        <v>0.62</v>
      </c>
      <c r="B47" s="17">
        <f t="shared" si="3"/>
        <v>2.6552103254015997</v>
      </c>
      <c r="C47" s="17">
        <f t="shared" si="4"/>
        <v>44418.972727839944</v>
      </c>
      <c r="D47" s="36">
        <f t="shared" si="5"/>
        <v>37119.720757728835</v>
      </c>
      <c r="E47" s="7"/>
      <c r="F47" s="7"/>
      <c r="G47" s="7"/>
      <c r="H47" s="7"/>
      <c r="I47" s="7"/>
      <c r="J47" s="7"/>
      <c r="K47" s="7"/>
      <c r="L47" s="7"/>
      <c r="M47" s="37">
        <f t="shared" si="0"/>
        <v>4000</v>
      </c>
      <c r="N47" s="19">
        <f t="shared" si="1"/>
        <v>0.27022480557212414</v>
      </c>
      <c r="O47" s="19">
        <f t="shared" si="2"/>
        <v>0.27075944298605886</v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 spans="1:31" x14ac:dyDescent="0.25">
      <c r="A48" s="8"/>
      <c r="B48" s="8"/>
      <c r="C48" s="8"/>
      <c r="D48" s="8"/>
      <c r="E48" s="7"/>
      <c r="F48" s="7"/>
      <c r="G48" s="7"/>
      <c r="H48" s="7"/>
      <c r="I48" s="7"/>
      <c r="J48" s="7"/>
      <c r="K48" s="7"/>
      <c r="L48" s="7"/>
      <c r="M48" s="37">
        <f t="shared" si="0"/>
        <v>4100</v>
      </c>
      <c r="N48" s="19">
        <f t="shared" si="1"/>
        <v>0.27075944298605886</v>
      </c>
      <c r="O48" s="19">
        <f t="shared" si="2"/>
        <v>0.27129558125888548</v>
      </c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 spans="1:31" x14ac:dyDescent="0.25">
      <c r="A49" s="8"/>
      <c r="B49" s="8"/>
      <c r="C49" s="8"/>
      <c r="D49" s="8"/>
      <c r="E49" s="7"/>
      <c r="F49" s="7"/>
      <c r="G49" s="7"/>
      <c r="H49" s="7"/>
      <c r="I49" s="7"/>
      <c r="J49" s="7"/>
      <c r="K49" s="7"/>
      <c r="L49" s="7"/>
      <c r="M49" s="37">
        <f t="shared" si="0"/>
        <v>4200</v>
      </c>
      <c r="N49" s="19">
        <f t="shared" si="1"/>
        <v>0.27129558125888548</v>
      </c>
      <c r="O49" s="19">
        <f t="shared" si="2"/>
        <v>0.2718332269085405</v>
      </c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spans="1:31" x14ac:dyDescent="0.25">
      <c r="A50" s="8"/>
      <c r="B50" s="8"/>
      <c r="C50" s="8"/>
      <c r="D50" s="8"/>
      <c r="E50" s="7"/>
      <c r="F50" s="7"/>
      <c r="G50" s="7"/>
      <c r="H50" s="7"/>
      <c r="I50" s="7"/>
      <c r="J50" s="7"/>
      <c r="K50" s="7"/>
      <c r="L50" s="7"/>
      <c r="M50" s="37">
        <f t="shared" si="0"/>
        <v>4300</v>
      </c>
      <c r="N50" s="19">
        <f t="shared" si="1"/>
        <v>0.2718332269085405</v>
      </c>
      <c r="O50" s="19">
        <f t="shared" si="2"/>
        <v>0.27237238649489826</v>
      </c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spans="1:31" x14ac:dyDescent="0.25">
      <c r="A51" s="8"/>
      <c r="B51" s="8"/>
      <c r="C51" s="8"/>
      <c r="D51" s="8"/>
      <c r="E51" s="7"/>
      <c r="F51" s="7"/>
      <c r="G51" s="7"/>
      <c r="H51" s="7"/>
      <c r="I51" s="7"/>
      <c r="J51" s="7"/>
      <c r="K51" s="7"/>
      <c r="L51" s="7"/>
      <c r="M51" s="37">
        <f t="shared" si="0"/>
        <v>4400</v>
      </c>
      <c r="N51" s="19">
        <f t="shared" si="1"/>
        <v>0.27237238649489826</v>
      </c>
      <c r="O51" s="19">
        <f t="shared" si="2"/>
        <v>0.27291306662013182</v>
      </c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spans="1:31" x14ac:dyDescent="0.25">
      <c r="A52" s="8"/>
      <c r="B52" s="8"/>
      <c r="C52" s="8"/>
      <c r="D52" s="8"/>
      <c r="E52" s="7"/>
      <c r="F52" s="7"/>
      <c r="G52" s="7"/>
      <c r="H52" s="7"/>
      <c r="I52" s="7"/>
      <c r="J52" s="7"/>
      <c r="K52" s="7"/>
      <c r="L52" s="7"/>
      <c r="M52" s="37">
        <f t="shared" si="0"/>
        <v>4500</v>
      </c>
      <c r="N52" s="19">
        <f t="shared" si="1"/>
        <v>0.27291306662013182</v>
      </c>
      <c r="O52" s="19">
        <f t="shared" si="2"/>
        <v>0.27345527392907787</v>
      </c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spans="1:31" x14ac:dyDescent="0.25">
      <c r="A53" s="8"/>
      <c r="B53" s="8"/>
      <c r="C53" s="8"/>
      <c r="D53" s="8"/>
      <c r="E53" s="7"/>
      <c r="F53" s="7"/>
      <c r="G53" s="7"/>
      <c r="H53" s="7"/>
      <c r="I53" s="7"/>
      <c r="J53" s="7"/>
      <c r="K53" s="7"/>
      <c r="L53" s="7"/>
      <c r="M53" s="37">
        <f t="shared" si="0"/>
        <v>4600</v>
      </c>
      <c r="N53" s="19">
        <f t="shared" si="1"/>
        <v>0.27345527392907787</v>
      </c>
      <c r="O53" s="19">
        <f t="shared" si="2"/>
        <v>0.27399901510960567</v>
      </c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 spans="1:31" x14ac:dyDescent="0.25">
      <c r="A54" s="8"/>
      <c r="B54" s="8"/>
      <c r="C54" s="8"/>
      <c r="D54" s="8"/>
      <c r="E54" s="7"/>
      <c r="F54" s="7"/>
      <c r="G54" s="7"/>
      <c r="H54" s="7"/>
      <c r="I54" s="7"/>
      <c r="J54" s="7"/>
      <c r="K54" s="7"/>
      <c r="L54" s="7"/>
      <c r="M54" s="37">
        <f t="shared" si="0"/>
        <v>4700</v>
      </c>
      <c r="N54" s="19">
        <f t="shared" si="1"/>
        <v>0.27399901510960567</v>
      </c>
      <c r="O54" s="19">
        <f t="shared" si="2"/>
        <v>0.2745442968929897</v>
      </c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 spans="1:31" x14ac:dyDescent="0.25">
      <c r="A55" s="8"/>
      <c r="B55" s="8"/>
      <c r="C55" s="8"/>
      <c r="D55" s="8"/>
      <c r="E55" s="7"/>
      <c r="F55" s="7"/>
      <c r="G55" s="7"/>
      <c r="H55" s="7"/>
      <c r="I55" s="7"/>
      <c r="J55" s="7"/>
      <c r="K55" s="7"/>
      <c r="L55" s="7"/>
      <c r="M55" s="37">
        <f t="shared" si="0"/>
        <v>4800</v>
      </c>
      <c r="N55" s="19">
        <f t="shared" si="1"/>
        <v>0.2745442968929897</v>
      </c>
      <c r="O55" s="19">
        <f t="shared" si="2"/>
        <v>0.27509112605428654</v>
      </c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 spans="1:31" x14ac:dyDescent="0.25">
      <c r="A56" s="8"/>
      <c r="B56" s="8"/>
      <c r="C56" s="8"/>
      <c r="D56" s="8"/>
      <c r="E56" s="7"/>
      <c r="F56" s="7"/>
      <c r="G56" s="7"/>
      <c r="H56" s="7"/>
      <c r="I56" s="7"/>
      <c r="J56" s="7"/>
      <c r="K56" s="7"/>
      <c r="L56" s="7"/>
      <c r="M56" s="37">
        <f t="shared" si="0"/>
        <v>4900</v>
      </c>
      <c r="N56" s="19">
        <f t="shared" si="1"/>
        <v>0.27509112605428654</v>
      </c>
      <c r="O56" s="19">
        <f t="shared" si="2"/>
        <v>0.27563950941271587</v>
      </c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 spans="1:31" x14ac:dyDescent="0.25">
      <c r="A57" s="8"/>
      <c r="B57" s="8"/>
      <c r="C57" s="8"/>
      <c r="D57" s="8"/>
      <c r="E57" s="7"/>
      <c r="F57" s="7"/>
      <c r="G57" s="7"/>
      <c r="H57" s="7"/>
      <c r="I57" s="7"/>
      <c r="J57" s="7"/>
      <c r="K57" s="7"/>
      <c r="L57" s="7"/>
      <c r="M57" s="37">
        <f t="shared" si="0"/>
        <v>5000</v>
      </c>
      <c r="N57" s="19">
        <f t="shared" si="1"/>
        <v>0.27563950941271587</v>
      </c>
      <c r="O57" s="19">
        <f t="shared" si="2"/>
        <v>0.27618945383204541</v>
      </c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</row>
    <row r="58" spans="1:31" x14ac:dyDescent="0.25">
      <c r="A58" s="8"/>
      <c r="B58" s="8"/>
      <c r="C58" s="8"/>
      <c r="D58" s="8"/>
      <c r="E58" s="7"/>
      <c r="F58" s="7"/>
      <c r="G58" s="7"/>
      <c r="H58" s="7"/>
      <c r="I58" s="7"/>
      <c r="J58" s="7"/>
      <c r="K58" s="7"/>
      <c r="L58" s="7"/>
      <c r="M58" s="37">
        <f t="shared" si="0"/>
        <v>5100</v>
      </c>
      <c r="N58" s="19">
        <f t="shared" si="1"/>
        <v>0.27618945383204541</v>
      </c>
      <c r="O58" s="19">
        <f t="shared" si="2"/>
        <v>0.27674096622098021</v>
      </c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 spans="1:31" x14ac:dyDescent="0.25">
      <c r="A59" s="8"/>
      <c r="B59" s="8"/>
      <c r="C59" s="8"/>
      <c r="D59" s="8"/>
      <c r="E59" s="7"/>
      <c r="F59" s="7"/>
      <c r="G59" s="7"/>
      <c r="H59" s="7"/>
      <c r="I59" s="7"/>
      <c r="J59" s="7"/>
      <c r="K59" s="7"/>
      <c r="L59" s="7"/>
      <c r="M59" s="37">
        <f t="shared" si="0"/>
        <v>5200</v>
      </c>
      <c r="N59" s="19">
        <f t="shared" si="1"/>
        <v>0.27674096622098021</v>
      </c>
      <c r="O59" s="19">
        <f t="shared" si="2"/>
        <v>0.27729405353355613</v>
      </c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spans="1:31" x14ac:dyDescent="0.25">
      <c r="A60" s="8"/>
      <c r="B60" s="8"/>
      <c r="C60" s="8"/>
      <c r="D60" s="8"/>
      <c r="E60" s="7"/>
      <c r="F60" s="7"/>
      <c r="G60" s="7"/>
      <c r="H60" s="7"/>
      <c r="I60" s="7"/>
      <c r="J60" s="7"/>
      <c r="K60" s="7"/>
      <c r="L60" s="7"/>
      <c r="M60" s="37">
        <f t="shared" si="0"/>
        <v>5300</v>
      </c>
      <c r="N60" s="19">
        <f t="shared" si="1"/>
        <v>0.27729405353355613</v>
      </c>
      <c r="O60" s="19">
        <f t="shared" si="2"/>
        <v>0.27784872276953759</v>
      </c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spans="1:31" x14ac:dyDescent="0.25">
      <c r="A61" s="8"/>
      <c r="B61" s="8"/>
      <c r="C61" s="8"/>
      <c r="D61" s="8"/>
      <c r="E61" s="7"/>
      <c r="F61" s="7"/>
      <c r="G61" s="7"/>
      <c r="H61" s="7"/>
      <c r="I61" s="7"/>
      <c r="J61" s="7"/>
      <c r="K61" s="7"/>
      <c r="L61" s="7"/>
      <c r="M61" s="37">
        <f t="shared" si="0"/>
        <v>5400</v>
      </c>
      <c r="N61" s="19">
        <f t="shared" si="1"/>
        <v>0.27784872276953759</v>
      </c>
      <c r="O61" s="19">
        <f t="shared" si="2"/>
        <v>0.2784049809748198</v>
      </c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 spans="1:31" x14ac:dyDescent="0.25">
      <c r="A62" s="8"/>
      <c r="B62" s="8"/>
      <c r="C62" s="8"/>
      <c r="D62" s="8"/>
      <c r="E62" s="7"/>
      <c r="F62" s="7"/>
      <c r="G62" s="7"/>
      <c r="H62" s="7"/>
      <c r="I62" s="7"/>
      <c r="J62" s="7"/>
      <c r="K62" s="7"/>
      <c r="L62" s="7"/>
      <c r="M62" s="37">
        <f t="shared" si="0"/>
        <v>5500</v>
      </c>
      <c r="N62" s="19">
        <f t="shared" si="1"/>
        <v>0.2784049809748198</v>
      </c>
      <c r="O62" s="19">
        <f t="shared" si="2"/>
        <v>0.27896283524183529</v>
      </c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 spans="1:31" x14ac:dyDescent="0.25">
      <c r="A63" s="8"/>
      <c r="B63" s="8"/>
      <c r="C63" s="8"/>
      <c r="D63" s="8"/>
      <c r="E63" s="7"/>
      <c r="F63" s="7"/>
      <c r="G63" s="7"/>
      <c r="H63" s="7"/>
      <c r="I63" s="7"/>
      <c r="J63" s="7"/>
      <c r="K63" s="7"/>
      <c r="L63" s="7"/>
      <c r="M63" s="37">
        <f t="shared" si="0"/>
        <v>5600</v>
      </c>
      <c r="N63" s="19">
        <f t="shared" si="1"/>
        <v>0.27896283524183529</v>
      </c>
      <c r="O63" s="19">
        <f t="shared" si="2"/>
        <v>0.27952229270996487</v>
      </c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 spans="1:31" x14ac:dyDescent="0.25">
      <c r="A64" s="8"/>
      <c r="B64" s="8"/>
      <c r="C64" s="8"/>
      <c r="D64" s="8"/>
      <c r="E64" s="7"/>
      <c r="F64" s="7"/>
      <c r="G64" s="7"/>
      <c r="H64" s="7"/>
      <c r="I64" s="7"/>
      <c r="J64" s="7"/>
      <c r="K64" s="7"/>
      <c r="L64" s="7"/>
      <c r="M64" s="37">
        <f t="shared" si="0"/>
        <v>5700</v>
      </c>
      <c r="N64" s="19">
        <f t="shared" si="1"/>
        <v>0.27952229270996487</v>
      </c>
      <c r="O64" s="19">
        <f t="shared" si="2"/>
        <v>0.28008336056595323</v>
      </c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 spans="1:31" x14ac:dyDescent="0.25">
      <c r="A65" s="8"/>
      <c r="B65" s="8"/>
      <c r="C65" s="8"/>
      <c r="D65" s="8"/>
      <c r="E65" s="7"/>
      <c r="F65" s="7"/>
      <c r="G65" s="7"/>
      <c r="H65" s="7"/>
      <c r="I65" s="7"/>
      <c r="J65" s="7"/>
      <c r="K65" s="7"/>
      <c r="L65" s="7"/>
      <c r="M65" s="37">
        <f t="shared" si="0"/>
        <v>5800</v>
      </c>
      <c r="N65" s="19">
        <f t="shared" si="1"/>
        <v>0.28008336056595323</v>
      </c>
      <c r="O65" s="19">
        <f t="shared" si="2"/>
        <v>0.28064604604432919</v>
      </c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 spans="1:31" x14ac:dyDescent="0.25">
      <c r="A66" s="8"/>
      <c r="B66" s="8"/>
      <c r="C66" s="8"/>
      <c r="D66" s="8"/>
      <c r="E66" s="7"/>
      <c r="F66" s="7"/>
      <c r="G66" s="7"/>
      <c r="H66" s="7"/>
      <c r="I66" s="7"/>
      <c r="J66" s="7"/>
      <c r="K66" s="7"/>
      <c r="L66" s="7"/>
      <c r="M66" s="37">
        <f t="shared" si="0"/>
        <v>5900</v>
      </c>
      <c r="N66" s="19">
        <f t="shared" si="1"/>
        <v>0.28064604604432919</v>
      </c>
      <c r="O66" s="19">
        <f t="shared" si="2"/>
        <v>0.28121035642783032</v>
      </c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 spans="1:31" x14ac:dyDescent="0.25">
      <c r="A67" s="8"/>
      <c r="B67" s="8"/>
      <c r="C67" s="8"/>
      <c r="D67" s="8"/>
      <c r="E67" s="7"/>
      <c r="F67" s="7"/>
      <c r="G67" s="7"/>
      <c r="H67" s="7"/>
      <c r="I67" s="7"/>
      <c r="J67" s="7"/>
      <c r="K67" s="7"/>
      <c r="L67" s="7"/>
      <c r="M67" s="37">
        <f t="shared" si="0"/>
        <v>6000</v>
      </c>
      <c r="N67" s="19">
        <f t="shared" si="1"/>
        <v>0.28121035642783032</v>
      </c>
      <c r="O67" s="19">
        <f t="shared" si="2"/>
        <v>0.28177629904783269</v>
      </c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 spans="1:31" x14ac:dyDescent="0.25">
      <c r="A68" s="8"/>
      <c r="B68" s="8"/>
      <c r="C68" s="8"/>
      <c r="D68" s="8"/>
      <c r="E68" s="7"/>
      <c r="F68" s="7"/>
      <c r="G68" s="7"/>
      <c r="H68" s="7"/>
      <c r="I68" s="7"/>
      <c r="J68" s="7"/>
      <c r="K68" s="7"/>
      <c r="L68" s="7"/>
      <c r="M68" s="37">
        <f t="shared" si="0"/>
        <v>6100</v>
      </c>
      <c r="N68" s="19">
        <f t="shared" si="1"/>
        <v>0.28177629904783269</v>
      </c>
      <c r="O68" s="19">
        <f t="shared" si="2"/>
        <v>0.28234388128478499</v>
      </c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 spans="1:31" x14ac:dyDescent="0.25">
      <c r="A69" s="8"/>
      <c r="B69" s="8"/>
      <c r="C69" s="8"/>
      <c r="D69" s="8"/>
      <c r="E69" s="7"/>
      <c r="F69" s="7"/>
      <c r="G69" s="7"/>
      <c r="H69" s="7"/>
      <c r="I69" s="7"/>
      <c r="J69" s="7"/>
      <c r="K69" s="7"/>
      <c r="L69" s="7"/>
      <c r="M69" s="37">
        <f t="shared" si="0"/>
        <v>6200</v>
      </c>
      <c r="N69" s="19">
        <f t="shared" si="1"/>
        <v>0.28234388128478499</v>
      </c>
      <c r="O69" s="19">
        <f t="shared" si="2"/>
        <v>0.28291311056864782</v>
      </c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</row>
    <row r="70" spans="1:31" x14ac:dyDescent="0.25">
      <c r="A70" s="8"/>
      <c r="B70" s="8"/>
      <c r="C70" s="8"/>
      <c r="D70" s="8"/>
      <c r="E70" s="7"/>
      <c r="F70" s="7"/>
      <c r="G70" s="7"/>
      <c r="H70" s="7"/>
      <c r="I70" s="7"/>
      <c r="J70" s="7"/>
      <c r="K70" s="7"/>
      <c r="L70" s="7"/>
      <c r="M70" s="37">
        <f t="shared" si="0"/>
        <v>6300</v>
      </c>
      <c r="N70" s="19">
        <f t="shared" si="1"/>
        <v>0.28291311056864782</v>
      </c>
      <c r="O70" s="19">
        <f t="shared" si="2"/>
        <v>0.28348399437933758</v>
      </c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</row>
    <row r="71" spans="1:31" x14ac:dyDescent="0.25">
      <c r="A71" s="8"/>
      <c r="B71" s="8"/>
      <c r="C71" s="8"/>
      <c r="D71" s="8"/>
      <c r="E71" s="7"/>
      <c r="F71" s="7"/>
      <c r="G71" s="7"/>
      <c r="H71" s="7"/>
      <c r="I71" s="7"/>
      <c r="J71" s="7"/>
      <c r="K71" s="7"/>
      <c r="L71" s="7"/>
      <c r="M71" s="37">
        <f t="shared" si="0"/>
        <v>6400</v>
      </c>
      <c r="N71" s="19">
        <f t="shared" si="1"/>
        <v>0.28348399437933758</v>
      </c>
      <c r="O71" s="19">
        <f t="shared" ref="O71:O134" si="6">N71+$Y$3*$T$3*$W$3^$S$3*N71^($S$3/2)*(1.99-0.41*(N71/2.5)+18.7*(N71/2.5)^2-38.48*(N71/2.5)^3+53.85*(N71/2.5)^4)^$S$3</f>
        <v>0.28405654024717558</v>
      </c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</row>
    <row r="72" spans="1:31" x14ac:dyDescent="0.25">
      <c r="A72" s="8"/>
      <c r="B72" s="8"/>
      <c r="C72" s="8"/>
      <c r="D72" s="8"/>
      <c r="E72" s="7"/>
      <c r="F72" s="7"/>
      <c r="G72" s="7"/>
      <c r="H72" s="7"/>
      <c r="I72" s="7"/>
      <c r="J72" s="7"/>
      <c r="K72" s="7"/>
      <c r="L72" s="7"/>
      <c r="M72" s="37">
        <f t="shared" ref="M72:M135" si="7">M71+$Y$3</f>
        <v>6500</v>
      </c>
      <c r="N72" s="19">
        <f t="shared" ref="N72:N135" si="8">O71</f>
        <v>0.28405654024717558</v>
      </c>
      <c r="O72" s="19">
        <f t="shared" si="6"/>
        <v>0.28463075575334218</v>
      </c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</row>
    <row r="73" spans="1:31" x14ac:dyDescent="0.25">
      <c r="A73" s="8"/>
      <c r="B73" s="8"/>
      <c r="C73" s="8"/>
      <c r="D73" s="8"/>
      <c r="E73" s="7"/>
      <c r="F73" s="7"/>
      <c r="G73" s="7"/>
      <c r="H73" s="7"/>
      <c r="I73" s="7"/>
      <c r="J73" s="7"/>
      <c r="K73" s="7"/>
      <c r="L73" s="7"/>
      <c r="M73" s="37">
        <f t="shared" si="7"/>
        <v>6600</v>
      </c>
      <c r="N73" s="19">
        <f t="shared" si="8"/>
        <v>0.28463075575334218</v>
      </c>
      <c r="O73" s="19">
        <f t="shared" si="6"/>
        <v>0.28520664853033584</v>
      </c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</row>
    <row r="74" spans="1:31" x14ac:dyDescent="0.25">
      <c r="A74" s="8"/>
      <c r="B74" s="8"/>
      <c r="C74" s="8"/>
      <c r="D74" s="8"/>
      <c r="E74" s="7"/>
      <c r="F74" s="7"/>
      <c r="G74" s="7"/>
      <c r="H74" s="7"/>
      <c r="I74" s="7"/>
      <c r="J74" s="7"/>
      <c r="K74" s="7"/>
      <c r="L74" s="7"/>
      <c r="M74" s="37">
        <f t="shared" si="7"/>
        <v>6700</v>
      </c>
      <c r="N74" s="19">
        <f t="shared" si="8"/>
        <v>0.28520664853033584</v>
      </c>
      <c r="O74" s="19">
        <f t="shared" si="6"/>
        <v>0.28578422626243744</v>
      </c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</row>
    <row r="75" spans="1:31" x14ac:dyDescent="0.25">
      <c r="A75" s="8"/>
      <c r="B75" s="8"/>
      <c r="C75" s="8"/>
      <c r="D75" s="8"/>
      <c r="E75" s="7"/>
      <c r="F75" s="7"/>
      <c r="G75" s="7"/>
      <c r="H75" s="7"/>
      <c r="I75" s="7"/>
      <c r="J75" s="7"/>
      <c r="K75" s="7"/>
      <c r="L75" s="7"/>
      <c r="M75" s="37">
        <f t="shared" si="7"/>
        <v>6800</v>
      </c>
      <c r="N75" s="19">
        <f t="shared" si="8"/>
        <v>0.28578422626243744</v>
      </c>
      <c r="O75" s="19">
        <f t="shared" si="6"/>
        <v>0.28636349668618005</v>
      </c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 spans="1:31" x14ac:dyDescent="0.25">
      <c r="A76" s="8"/>
      <c r="B76" s="8"/>
      <c r="C76" s="8"/>
      <c r="D76" s="8"/>
      <c r="E76" s="7"/>
      <c r="F76" s="7"/>
      <c r="G76" s="7"/>
      <c r="H76" s="7"/>
      <c r="I76" s="7"/>
      <c r="J76" s="7"/>
      <c r="K76" s="7"/>
      <c r="L76" s="7"/>
      <c r="M76" s="37">
        <f t="shared" si="7"/>
        <v>6900</v>
      </c>
      <c r="N76" s="19">
        <f t="shared" si="8"/>
        <v>0.28636349668618005</v>
      </c>
      <c r="O76" s="19">
        <f t="shared" si="6"/>
        <v>0.28694446759082365</v>
      </c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 spans="1:31" x14ac:dyDescent="0.25">
      <c r="A77" s="8"/>
      <c r="B77" s="8"/>
      <c r="C77" s="8"/>
      <c r="D77" s="8"/>
      <c r="E77" s="7"/>
      <c r="F77" s="7"/>
      <c r="G77" s="7"/>
      <c r="H77" s="7"/>
      <c r="I77" s="7"/>
      <c r="J77" s="7"/>
      <c r="K77" s="7"/>
      <c r="L77" s="7"/>
      <c r="M77" s="37">
        <f t="shared" si="7"/>
        <v>7000</v>
      </c>
      <c r="N77" s="19">
        <f t="shared" si="8"/>
        <v>0.28694446759082365</v>
      </c>
      <c r="O77" s="19">
        <f t="shared" si="6"/>
        <v>0.28752714681883557</v>
      </c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</row>
    <row r="78" spans="1:31" x14ac:dyDescent="0.25">
      <c r="A78" s="8"/>
      <c r="B78" s="8"/>
      <c r="C78" s="8"/>
      <c r="D78" s="8"/>
      <c r="E78" s="7"/>
      <c r="F78" s="7"/>
      <c r="G78" s="7"/>
      <c r="H78" s="7"/>
      <c r="I78" s="7"/>
      <c r="J78" s="7"/>
      <c r="K78" s="7"/>
      <c r="L78" s="7"/>
      <c r="M78" s="37">
        <f t="shared" si="7"/>
        <v>7100</v>
      </c>
      <c r="N78" s="19">
        <f t="shared" si="8"/>
        <v>0.28752714681883557</v>
      </c>
      <c r="O78" s="19">
        <f t="shared" si="6"/>
        <v>0.2881115422663762</v>
      </c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 spans="1:31" x14ac:dyDescent="0.25">
      <c r="A79" s="8"/>
      <c r="B79" s="8"/>
      <c r="C79" s="8"/>
      <c r="D79" s="8"/>
      <c r="E79" s="7"/>
      <c r="F79" s="7"/>
      <c r="G79" s="7"/>
      <c r="H79" s="7"/>
      <c r="I79" s="7"/>
      <c r="J79" s="7"/>
      <c r="K79" s="7"/>
      <c r="L79" s="7"/>
      <c r="M79" s="37">
        <f t="shared" si="7"/>
        <v>7200</v>
      </c>
      <c r="N79" s="19">
        <f t="shared" si="8"/>
        <v>0.2881115422663762</v>
      </c>
      <c r="O79" s="19">
        <f t="shared" si="6"/>
        <v>0.28869766188379026</v>
      </c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 spans="1:31" x14ac:dyDescent="0.25">
      <c r="A80" s="8"/>
      <c r="B80" s="8"/>
      <c r="C80" s="8"/>
      <c r="D80" s="8"/>
      <c r="E80" s="7"/>
      <c r="F80" s="7"/>
      <c r="G80" s="7"/>
      <c r="H80" s="7"/>
      <c r="I80" s="7"/>
      <c r="J80" s="7"/>
      <c r="K80" s="7"/>
      <c r="L80" s="7"/>
      <c r="M80" s="37">
        <f t="shared" si="7"/>
        <v>7300</v>
      </c>
      <c r="N80" s="19">
        <f t="shared" si="8"/>
        <v>0.28869766188379026</v>
      </c>
      <c r="O80" s="19">
        <f t="shared" si="6"/>
        <v>0.28928551367610372</v>
      </c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 spans="1:31" x14ac:dyDescent="0.25">
      <c r="A81" s="8"/>
      <c r="B81" s="8"/>
      <c r="C81" s="8"/>
      <c r="D81" s="8"/>
      <c r="E81" s="7"/>
      <c r="F81" s="7"/>
      <c r="G81" s="7"/>
      <c r="H81" s="7"/>
      <c r="I81" s="7"/>
      <c r="J81" s="7"/>
      <c r="K81" s="7"/>
      <c r="L81" s="7"/>
      <c r="M81" s="37">
        <f t="shared" si="7"/>
        <v>7400</v>
      </c>
      <c r="N81" s="19">
        <f t="shared" si="8"/>
        <v>0.28928551367610372</v>
      </c>
      <c r="O81" s="19">
        <f t="shared" si="6"/>
        <v>0.28987510570352654</v>
      </c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 spans="1:31" x14ac:dyDescent="0.25">
      <c r="A82" s="8"/>
      <c r="B82" s="8"/>
      <c r="C82" s="8"/>
      <c r="D82" s="8"/>
      <c r="E82" s="7"/>
      <c r="F82" s="7"/>
      <c r="G82" s="7"/>
      <c r="H82" s="7"/>
      <c r="I82" s="7"/>
      <c r="J82" s="7"/>
      <c r="K82" s="7"/>
      <c r="L82" s="7"/>
      <c r="M82" s="37">
        <f t="shared" si="7"/>
        <v>7500</v>
      </c>
      <c r="N82" s="19">
        <f t="shared" si="8"/>
        <v>0.28987510570352654</v>
      </c>
      <c r="O82" s="19">
        <f t="shared" si="6"/>
        <v>0.29046644608196093</v>
      </c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 spans="1:31" x14ac:dyDescent="0.25">
      <c r="A83" s="8"/>
      <c r="B83" s="8"/>
      <c r="C83" s="8"/>
      <c r="D83" s="8"/>
      <c r="E83" s="7"/>
      <c r="F83" s="7"/>
      <c r="G83" s="7"/>
      <c r="H83" s="7"/>
      <c r="I83" s="7"/>
      <c r="J83" s="7"/>
      <c r="K83" s="7"/>
      <c r="L83" s="7"/>
      <c r="M83" s="37">
        <f t="shared" si="7"/>
        <v>7600</v>
      </c>
      <c r="N83" s="19">
        <f t="shared" si="8"/>
        <v>0.29046644608196093</v>
      </c>
      <c r="O83" s="19">
        <f t="shared" si="6"/>
        <v>0.29105954298351555</v>
      </c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 spans="1:31" x14ac:dyDescent="0.25">
      <c r="A84" s="8"/>
      <c r="B84" s="8"/>
      <c r="C84" s="8"/>
      <c r="D84" s="8"/>
      <c r="E84" s="7"/>
      <c r="F84" s="7"/>
      <c r="G84" s="7"/>
      <c r="H84" s="7"/>
      <c r="I84" s="7"/>
      <c r="J84" s="7"/>
      <c r="K84" s="7"/>
      <c r="L84" s="7"/>
      <c r="M84" s="37">
        <f t="shared" si="7"/>
        <v>7700</v>
      </c>
      <c r="N84" s="19">
        <f t="shared" si="8"/>
        <v>0.29105954298351555</v>
      </c>
      <c r="O84" s="19">
        <f t="shared" si="6"/>
        <v>0.29165440463702574</v>
      </c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 spans="1:31" x14ac:dyDescent="0.25">
      <c r="A85" s="8"/>
      <c r="B85" s="8"/>
      <c r="C85" s="8"/>
      <c r="D85" s="8"/>
      <c r="E85" s="7"/>
      <c r="F85" s="7"/>
      <c r="G85" s="7"/>
      <c r="H85" s="7"/>
      <c r="I85" s="7"/>
      <c r="J85" s="7"/>
      <c r="K85" s="7"/>
      <c r="L85" s="7"/>
      <c r="M85" s="37">
        <f t="shared" si="7"/>
        <v>7800</v>
      </c>
      <c r="N85" s="19">
        <f t="shared" si="8"/>
        <v>0.29165440463702574</v>
      </c>
      <c r="O85" s="19">
        <f t="shared" si="6"/>
        <v>0.29225103932857971</v>
      </c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 spans="1:31" x14ac:dyDescent="0.25">
      <c r="A86" s="8"/>
      <c r="B86" s="8"/>
      <c r="C86" s="8"/>
      <c r="D86" s="8"/>
      <c r="E86" s="7"/>
      <c r="F86" s="7"/>
      <c r="G86" s="7"/>
      <c r="H86" s="7"/>
      <c r="I86" s="7"/>
      <c r="J86" s="7"/>
      <c r="K86" s="7"/>
      <c r="L86" s="7"/>
      <c r="M86" s="37">
        <f t="shared" si="7"/>
        <v>7900</v>
      </c>
      <c r="N86" s="19">
        <f t="shared" si="8"/>
        <v>0.29225103932857971</v>
      </c>
      <c r="O86" s="19">
        <f t="shared" si="6"/>
        <v>0.29284945540205082</v>
      </c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 spans="1:31" x14ac:dyDescent="0.25">
      <c r="A87" s="8"/>
      <c r="B87" s="8"/>
      <c r="C87" s="8"/>
      <c r="D87" s="8"/>
      <c r="E87" s="7"/>
      <c r="F87" s="7"/>
      <c r="G87" s="7"/>
      <c r="H87" s="7"/>
      <c r="I87" s="7"/>
      <c r="J87" s="7"/>
      <c r="K87" s="7"/>
      <c r="L87" s="7"/>
      <c r="M87" s="37">
        <f t="shared" si="7"/>
        <v>8000</v>
      </c>
      <c r="N87" s="19">
        <f t="shared" si="8"/>
        <v>0.29284945540205082</v>
      </c>
      <c r="O87" s="19">
        <f t="shared" si="6"/>
        <v>0.2934496612596359</v>
      </c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 spans="1:31" x14ac:dyDescent="0.25">
      <c r="A88" s="8"/>
      <c r="B88" s="8"/>
      <c r="C88" s="8"/>
      <c r="D88" s="8"/>
      <c r="E88" s="7"/>
      <c r="F88" s="7"/>
      <c r="G88" s="7"/>
      <c r="H88" s="7"/>
      <c r="I88" s="7"/>
      <c r="J88" s="7"/>
      <c r="K88" s="7"/>
      <c r="L88" s="7"/>
      <c r="M88" s="37">
        <f t="shared" si="7"/>
        <v>8100</v>
      </c>
      <c r="N88" s="19">
        <f t="shared" si="8"/>
        <v>0.2934496612596359</v>
      </c>
      <c r="O88" s="19">
        <f t="shared" si="6"/>
        <v>0.29405166536240013</v>
      </c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 spans="1:31" x14ac:dyDescent="0.25">
      <c r="A89" s="8"/>
      <c r="B89" s="8"/>
      <c r="C89" s="8"/>
      <c r="D89" s="8"/>
      <c r="E89" s="7"/>
      <c r="F89" s="7"/>
      <c r="G89" s="7"/>
      <c r="H89" s="7"/>
      <c r="I89" s="7"/>
      <c r="J89" s="7"/>
      <c r="K89" s="7"/>
      <c r="L89" s="7"/>
      <c r="M89" s="37">
        <f t="shared" si="7"/>
        <v>8200</v>
      </c>
      <c r="N89" s="19">
        <f t="shared" si="8"/>
        <v>0.29405166536240013</v>
      </c>
      <c r="O89" s="19">
        <f t="shared" si="6"/>
        <v>0.29465547623082805</v>
      </c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 spans="1:31" x14ac:dyDescent="0.25">
      <c r="A90" s="8"/>
      <c r="B90" s="8"/>
      <c r="C90" s="8"/>
      <c r="D90" s="8"/>
      <c r="E90" s="7"/>
      <c r="F90" s="7"/>
      <c r="G90" s="7"/>
      <c r="H90" s="7"/>
      <c r="I90" s="7"/>
      <c r="J90" s="7"/>
      <c r="K90" s="7"/>
      <c r="L90" s="7"/>
      <c r="M90" s="37">
        <f t="shared" si="7"/>
        <v>8300</v>
      </c>
      <c r="N90" s="19">
        <f t="shared" si="8"/>
        <v>0.29465547623082805</v>
      </c>
      <c r="O90" s="19">
        <f t="shared" si="6"/>
        <v>0.29526110244538106</v>
      </c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 spans="1:31" x14ac:dyDescent="0.25">
      <c r="A91" s="8"/>
      <c r="B91" s="8"/>
      <c r="C91" s="8"/>
      <c r="D91" s="8"/>
      <c r="E91" s="7"/>
      <c r="F91" s="7"/>
      <c r="G91" s="7"/>
      <c r="H91" s="7"/>
      <c r="I91" s="7"/>
      <c r="J91" s="7"/>
      <c r="K91" s="7"/>
      <c r="L91" s="7"/>
      <c r="M91" s="37">
        <f t="shared" si="7"/>
        <v>8400</v>
      </c>
      <c r="N91" s="19">
        <f t="shared" si="8"/>
        <v>0.29526110244538106</v>
      </c>
      <c r="O91" s="19">
        <f t="shared" si="6"/>
        <v>0.29586855264706152</v>
      </c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 spans="1:31" x14ac:dyDescent="0.25">
      <c r="A92" s="8"/>
      <c r="B92" s="8"/>
      <c r="C92" s="8"/>
      <c r="D92" s="8"/>
      <c r="E92" s="7"/>
      <c r="F92" s="7"/>
      <c r="G92" s="7"/>
      <c r="H92" s="7"/>
      <c r="I92" s="7"/>
      <c r="J92" s="7"/>
      <c r="K92" s="7"/>
      <c r="L92" s="7"/>
      <c r="M92" s="37">
        <f t="shared" si="7"/>
        <v>8500</v>
      </c>
      <c r="N92" s="19">
        <f t="shared" si="8"/>
        <v>0.29586855264706152</v>
      </c>
      <c r="O92" s="19">
        <f t="shared" si="6"/>
        <v>0.2964778355379834</v>
      </c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 spans="1:31" x14ac:dyDescent="0.25">
      <c r="A93" s="8"/>
      <c r="B93" s="8"/>
      <c r="C93" s="8"/>
      <c r="D93" s="8"/>
      <c r="E93" s="7"/>
      <c r="F93" s="7"/>
      <c r="G93" s="7"/>
      <c r="H93" s="7"/>
      <c r="I93" s="7"/>
      <c r="J93" s="7"/>
      <c r="K93" s="7"/>
      <c r="L93" s="7"/>
      <c r="M93" s="37">
        <f t="shared" si="7"/>
        <v>8600</v>
      </c>
      <c r="N93" s="19">
        <f t="shared" si="8"/>
        <v>0.2964778355379834</v>
      </c>
      <c r="O93" s="19">
        <f t="shared" si="6"/>
        <v>0.29708895988194972</v>
      </c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 spans="1:31" x14ac:dyDescent="0.25">
      <c r="A94" s="8"/>
      <c r="B94" s="8"/>
      <c r="C94" s="8"/>
      <c r="D94" s="8"/>
      <c r="E94" s="7"/>
      <c r="F94" s="7"/>
      <c r="G94" s="7"/>
      <c r="H94" s="7"/>
      <c r="I94" s="7"/>
      <c r="J94" s="7"/>
      <c r="K94" s="7"/>
      <c r="L94" s="7"/>
      <c r="M94" s="37">
        <f t="shared" si="7"/>
        <v>8700</v>
      </c>
      <c r="N94" s="19">
        <f t="shared" si="8"/>
        <v>0.29708895988194972</v>
      </c>
      <c r="O94" s="19">
        <f t="shared" si="6"/>
        <v>0.29770193450503668</v>
      </c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 spans="1:31" x14ac:dyDescent="0.25">
      <c r="A95" s="8"/>
      <c r="B95" s="8"/>
      <c r="C95" s="8"/>
      <c r="D95" s="8"/>
      <c r="E95" s="7"/>
      <c r="F95" s="7"/>
      <c r="G95" s="7"/>
      <c r="H95" s="7"/>
      <c r="I95" s="7"/>
      <c r="J95" s="7"/>
      <c r="K95" s="7"/>
      <c r="L95" s="7"/>
      <c r="M95" s="37">
        <f t="shared" si="7"/>
        <v>8800</v>
      </c>
      <c r="N95" s="19">
        <f t="shared" si="8"/>
        <v>0.29770193450503668</v>
      </c>
      <c r="O95" s="19">
        <f t="shared" si="6"/>
        <v>0.29831676829618498</v>
      </c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 spans="1:31" x14ac:dyDescent="0.25">
      <c r="A96" s="8"/>
      <c r="B96" s="8"/>
      <c r="C96" s="8"/>
      <c r="D96" s="8"/>
      <c r="E96" s="7"/>
      <c r="F96" s="7"/>
      <c r="G96" s="7"/>
      <c r="H96" s="7"/>
      <c r="I96" s="7"/>
      <c r="J96" s="7"/>
      <c r="K96" s="7"/>
      <c r="L96" s="7"/>
      <c r="M96" s="37">
        <f t="shared" si="7"/>
        <v>8900</v>
      </c>
      <c r="N96" s="19">
        <f t="shared" si="8"/>
        <v>0.29831676829618498</v>
      </c>
      <c r="O96" s="19">
        <f t="shared" si="6"/>
        <v>0.29893347020779781</v>
      </c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 spans="1:31" x14ac:dyDescent="0.25">
      <c r="A97" s="8"/>
      <c r="B97" s="8"/>
      <c r="C97" s="8"/>
      <c r="D97" s="8"/>
      <c r="E97" s="7"/>
      <c r="F97" s="7"/>
      <c r="G97" s="7"/>
      <c r="H97" s="7"/>
      <c r="I97" s="7"/>
      <c r="J97" s="7"/>
      <c r="K97" s="7"/>
      <c r="L97" s="7"/>
      <c r="M97" s="37">
        <f t="shared" si="7"/>
        <v>9000</v>
      </c>
      <c r="N97" s="19">
        <f t="shared" si="8"/>
        <v>0.29893347020779781</v>
      </c>
      <c r="O97" s="19">
        <f t="shared" si="6"/>
        <v>0.2995520492563461</v>
      </c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 spans="1:31" x14ac:dyDescent="0.25">
      <c r="A98" s="8"/>
      <c r="B98" s="8"/>
      <c r="C98" s="8"/>
      <c r="D98" s="8"/>
      <c r="E98" s="7"/>
      <c r="F98" s="7"/>
      <c r="G98" s="7"/>
      <c r="H98" s="7"/>
      <c r="I98" s="7"/>
      <c r="J98" s="7"/>
      <c r="K98" s="7"/>
      <c r="L98" s="7"/>
      <c r="M98" s="37">
        <f t="shared" si="7"/>
        <v>9100</v>
      </c>
      <c r="N98" s="19">
        <f t="shared" si="8"/>
        <v>0.2995520492563461</v>
      </c>
      <c r="O98" s="19">
        <f t="shared" si="6"/>
        <v>0.3001725145229811</v>
      </c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 spans="1:31" x14ac:dyDescent="0.25">
      <c r="A99" s="8"/>
      <c r="B99" s="8"/>
      <c r="C99" s="8"/>
      <c r="D99" s="8"/>
      <c r="E99" s="7"/>
      <c r="F99" s="7"/>
      <c r="G99" s="7"/>
      <c r="H99" s="7"/>
      <c r="I99" s="7"/>
      <c r="J99" s="7"/>
      <c r="K99" s="7"/>
      <c r="L99" s="7"/>
      <c r="M99" s="37">
        <f t="shared" si="7"/>
        <v>9200</v>
      </c>
      <c r="N99" s="19">
        <f t="shared" si="8"/>
        <v>0.3001725145229811</v>
      </c>
      <c r="O99" s="19">
        <f t="shared" si="6"/>
        <v>0.30079487515415415</v>
      </c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 spans="1:31" x14ac:dyDescent="0.25">
      <c r="A100" s="8"/>
      <c r="B100" s="8"/>
      <c r="C100" s="8"/>
      <c r="D100" s="8"/>
      <c r="E100" s="7"/>
      <c r="F100" s="7"/>
      <c r="G100" s="7"/>
      <c r="H100" s="7"/>
      <c r="I100" s="7"/>
      <c r="J100" s="7"/>
      <c r="K100" s="7"/>
      <c r="L100" s="7"/>
      <c r="M100" s="37">
        <f t="shared" si="7"/>
        <v>9300</v>
      </c>
      <c r="N100" s="19">
        <f t="shared" si="8"/>
        <v>0.30079487515415415</v>
      </c>
      <c r="O100" s="19">
        <f t="shared" si="6"/>
        <v>0.30141914036224382</v>
      </c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 spans="1:31" x14ac:dyDescent="0.25">
      <c r="A101" s="8"/>
      <c r="B101" s="8"/>
      <c r="C101" s="8"/>
      <c r="D101" s="8"/>
      <c r="E101" s="7"/>
      <c r="F101" s="7"/>
      <c r="G101" s="7"/>
      <c r="H101" s="7"/>
      <c r="I101" s="7"/>
      <c r="J101" s="7"/>
      <c r="K101" s="7"/>
      <c r="L101" s="7"/>
      <c r="M101" s="37">
        <f t="shared" si="7"/>
        <v>9400</v>
      </c>
      <c r="N101" s="19">
        <f t="shared" si="8"/>
        <v>0.30141914036224382</v>
      </c>
      <c r="O101" s="19">
        <f t="shared" si="6"/>
        <v>0.30204531942619073</v>
      </c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 spans="1:31" x14ac:dyDescent="0.25">
      <c r="A102" s="8"/>
      <c r="B102" s="8"/>
      <c r="C102" s="8"/>
      <c r="D102" s="8"/>
      <c r="E102" s="7"/>
      <c r="F102" s="7"/>
      <c r="G102" s="7"/>
      <c r="H102" s="7"/>
      <c r="I102" s="7"/>
      <c r="J102" s="7"/>
      <c r="K102" s="7"/>
      <c r="L102" s="7"/>
      <c r="M102" s="37">
        <f t="shared" si="7"/>
        <v>9500</v>
      </c>
      <c r="N102" s="19">
        <f t="shared" si="8"/>
        <v>0.30204531942619073</v>
      </c>
      <c r="O102" s="19">
        <f t="shared" si="6"/>
        <v>0.30267342169213984</v>
      </c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 spans="1:31" x14ac:dyDescent="0.25">
      <c r="A103" s="8"/>
      <c r="B103" s="8"/>
      <c r="C103" s="8"/>
      <c r="D103" s="8"/>
      <c r="E103" s="7"/>
      <c r="F103" s="7"/>
      <c r="G103" s="7"/>
      <c r="H103" s="7"/>
      <c r="I103" s="7"/>
      <c r="J103" s="7"/>
      <c r="K103" s="7"/>
      <c r="L103" s="7"/>
      <c r="M103" s="37">
        <f t="shared" si="7"/>
        <v>9600</v>
      </c>
      <c r="N103" s="19">
        <f t="shared" si="8"/>
        <v>0.30267342169213984</v>
      </c>
      <c r="O103" s="19">
        <f t="shared" si="6"/>
        <v>0.30330345657409075</v>
      </c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 spans="1:31" x14ac:dyDescent="0.25">
      <c r="A104" s="8"/>
      <c r="B104" s="8"/>
      <c r="C104" s="8"/>
      <c r="D104" s="8"/>
      <c r="E104" s="7"/>
      <c r="F104" s="7"/>
      <c r="G104" s="7"/>
      <c r="H104" s="7"/>
      <c r="I104" s="7"/>
      <c r="J104" s="7"/>
      <c r="K104" s="7"/>
      <c r="L104" s="7"/>
      <c r="M104" s="37">
        <f t="shared" si="7"/>
        <v>9700</v>
      </c>
      <c r="N104" s="19">
        <f t="shared" si="8"/>
        <v>0.30330345657409075</v>
      </c>
      <c r="O104" s="19">
        <f t="shared" si="6"/>
        <v>0.30393543355455543</v>
      </c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 spans="1:31" x14ac:dyDescent="0.25">
      <c r="A105" s="8"/>
      <c r="B105" s="8"/>
      <c r="C105" s="8"/>
      <c r="D105" s="8"/>
      <c r="E105" s="7"/>
      <c r="F105" s="7"/>
      <c r="G105" s="7"/>
      <c r="H105" s="7"/>
      <c r="I105" s="7"/>
      <c r="J105" s="7"/>
      <c r="K105" s="7"/>
      <c r="L105" s="7"/>
      <c r="M105" s="37">
        <f t="shared" si="7"/>
        <v>9800</v>
      </c>
      <c r="N105" s="19">
        <f t="shared" si="8"/>
        <v>0.30393543355455543</v>
      </c>
      <c r="O105" s="19">
        <f t="shared" si="6"/>
        <v>0.30456936218522446</v>
      </c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 spans="1:31" x14ac:dyDescent="0.25">
      <c r="A106" s="8"/>
      <c r="B106" s="8"/>
      <c r="C106" s="8"/>
      <c r="D106" s="8"/>
      <c r="E106" s="7"/>
      <c r="F106" s="7"/>
      <c r="G106" s="7"/>
      <c r="H106" s="7"/>
      <c r="I106" s="7"/>
      <c r="J106" s="7"/>
      <c r="K106" s="7"/>
      <c r="L106" s="7"/>
      <c r="M106" s="37">
        <f t="shared" si="7"/>
        <v>9900</v>
      </c>
      <c r="N106" s="19">
        <f t="shared" si="8"/>
        <v>0.30456936218522446</v>
      </c>
      <c r="O106" s="19">
        <f t="shared" si="6"/>
        <v>0.30520525208764088</v>
      </c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 spans="1:31" x14ac:dyDescent="0.25">
      <c r="A107" s="8"/>
      <c r="B107" s="8"/>
      <c r="C107" s="8"/>
      <c r="D107" s="8"/>
      <c r="E107" s="7"/>
      <c r="F107" s="7"/>
      <c r="G107" s="7"/>
      <c r="H107" s="7"/>
      <c r="I107" s="7"/>
      <c r="J107" s="7"/>
      <c r="K107" s="7"/>
      <c r="L107" s="7"/>
      <c r="M107" s="37">
        <f t="shared" si="7"/>
        <v>10000</v>
      </c>
      <c r="N107" s="19">
        <f t="shared" si="8"/>
        <v>0.30520525208764088</v>
      </c>
      <c r="O107" s="19">
        <f t="shared" si="6"/>
        <v>0.30584311295388261</v>
      </c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 spans="1:31" x14ac:dyDescent="0.25">
      <c r="A108" s="8"/>
      <c r="B108" s="8"/>
      <c r="C108" s="8"/>
      <c r="D108" s="8"/>
      <c r="E108" s="7"/>
      <c r="F108" s="7"/>
      <c r="G108" s="7"/>
      <c r="H108" s="7"/>
      <c r="I108" s="7"/>
      <c r="J108" s="7"/>
      <c r="K108" s="7"/>
      <c r="L108" s="7"/>
      <c r="M108" s="37">
        <f t="shared" si="7"/>
        <v>10100</v>
      </c>
      <c r="N108" s="19">
        <f t="shared" si="8"/>
        <v>0.30584311295388261</v>
      </c>
      <c r="O108" s="19">
        <f t="shared" si="6"/>
        <v>0.30648295454725299</v>
      </c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 spans="1:31" x14ac:dyDescent="0.25">
      <c r="A109" s="8"/>
      <c r="B109" s="8"/>
      <c r="C109" s="8"/>
      <c r="D109" s="8"/>
      <c r="E109" s="7"/>
      <c r="F109" s="7"/>
      <c r="G109" s="7"/>
      <c r="H109" s="7"/>
      <c r="I109" s="7"/>
      <c r="J109" s="7"/>
      <c r="K109" s="7"/>
      <c r="L109" s="7"/>
      <c r="M109" s="37">
        <f t="shared" si="7"/>
        <v>10200</v>
      </c>
      <c r="N109" s="19">
        <f t="shared" si="8"/>
        <v>0.30648295454725299</v>
      </c>
      <c r="O109" s="19">
        <f t="shared" si="6"/>
        <v>0.30712478670297977</v>
      </c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 spans="1:31" x14ac:dyDescent="0.25">
      <c r="A110" s="8"/>
      <c r="B110" s="8"/>
      <c r="C110" s="8"/>
      <c r="D110" s="8"/>
      <c r="E110" s="7"/>
      <c r="F110" s="7"/>
      <c r="G110" s="7"/>
      <c r="H110" s="7"/>
      <c r="I110" s="7"/>
      <c r="J110" s="7"/>
      <c r="K110" s="7"/>
      <c r="L110" s="7"/>
      <c r="M110" s="37">
        <f t="shared" si="7"/>
        <v>10300</v>
      </c>
      <c r="N110" s="19">
        <f t="shared" si="8"/>
        <v>0.30712478670297977</v>
      </c>
      <c r="O110" s="19">
        <f t="shared" si="6"/>
        <v>0.30776861932892285</v>
      </c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 spans="1:31" x14ac:dyDescent="0.25">
      <c r="A111" s="8"/>
      <c r="B111" s="8"/>
      <c r="C111" s="8"/>
      <c r="D111" s="8"/>
      <c r="E111" s="7"/>
      <c r="F111" s="7"/>
      <c r="G111" s="7"/>
      <c r="H111" s="7"/>
      <c r="I111" s="7"/>
      <c r="J111" s="7"/>
      <c r="K111" s="7"/>
      <c r="L111" s="7"/>
      <c r="M111" s="37">
        <f t="shared" si="7"/>
        <v>10400</v>
      </c>
      <c r="N111" s="19">
        <f t="shared" si="8"/>
        <v>0.30776861932892285</v>
      </c>
      <c r="O111" s="19">
        <f t="shared" si="6"/>
        <v>0.30841446240629056</v>
      </c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</row>
    <row r="112" spans="1:31" x14ac:dyDescent="0.25">
      <c r="A112" s="8"/>
      <c r="B112" s="8"/>
      <c r="C112" s="8"/>
      <c r="D112" s="8"/>
      <c r="E112" s="7"/>
      <c r="F112" s="7"/>
      <c r="G112" s="7"/>
      <c r="H112" s="7"/>
      <c r="I112" s="7"/>
      <c r="J112" s="7"/>
      <c r="K112" s="7"/>
      <c r="L112" s="7"/>
      <c r="M112" s="37">
        <f t="shared" si="7"/>
        <v>10500</v>
      </c>
      <c r="N112" s="19">
        <f t="shared" si="8"/>
        <v>0.30841446240629056</v>
      </c>
      <c r="O112" s="19">
        <f t="shared" si="6"/>
        <v>0.30906232599036487</v>
      </c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</row>
    <row r="113" spans="1:31" x14ac:dyDescent="0.25">
      <c r="A113" s="8"/>
      <c r="B113" s="8"/>
      <c r="C113" s="8"/>
      <c r="D113" s="8"/>
      <c r="E113" s="7"/>
      <c r="F113" s="7"/>
      <c r="G113" s="7"/>
      <c r="H113" s="7"/>
      <c r="I113" s="7"/>
      <c r="J113" s="7"/>
      <c r="K113" s="7"/>
      <c r="L113" s="7"/>
      <c r="M113" s="37">
        <f t="shared" si="7"/>
        <v>10600</v>
      </c>
      <c r="N113" s="19">
        <f t="shared" si="8"/>
        <v>0.30906232599036487</v>
      </c>
      <c r="O113" s="19">
        <f t="shared" si="6"/>
        <v>0.30971222021123546</v>
      </c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 spans="1:31" x14ac:dyDescent="0.25">
      <c r="A114" s="8"/>
      <c r="B114" s="8"/>
      <c r="C114" s="8"/>
      <c r="D114" s="8"/>
      <c r="E114" s="7"/>
      <c r="F114" s="7"/>
      <c r="G114" s="7"/>
      <c r="H114" s="7"/>
      <c r="I114" s="7"/>
      <c r="J114" s="7"/>
      <c r="K114" s="7"/>
      <c r="L114" s="7"/>
      <c r="M114" s="37">
        <f t="shared" si="7"/>
        <v>10700</v>
      </c>
      <c r="N114" s="19">
        <f t="shared" si="8"/>
        <v>0.30971222021123546</v>
      </c>
      <c r="O114" s="19">
        <f t="shared" si="6"/>
        <v>0.31036415527454297</v>
      </c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 spans="1:31" x14ac:dyDescent="0.25">
      <c r="A115" s="8"/>
      <c r="B115" s="8"/>
      <c r="C115" s="8"/>
      <c r="D115" s="8"/>
      <c r="E115" s="7"/>
      <c r="F115" s="7"/>
      <c r="G115" s="7"/>
      <c r="H115" s="7"/>
      <c r="I115" s="7"/>
      <c r="J115" s="7"/>
      <c r="K115" s="7"/>
      <c r="L115" s="7"/>
      <c r="M115" s="37">
        <f t="shared" si="7"/>
        <v>10800</v>
      </c>
      <c r="N115" s="19">
        <f t="shared" si="8"/>
        <v>0.31036415527454297</v>
      </c>
      <c r="O115" s="19">
        <f t="shared" si="6"/>
        <v>0.3110181414622315</v>
      </c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  <row r="116" spans="1:31" x14ac:dyDescent="0.25">
      <c r="A116" s="8"/>
      <c r="B116" s="8"/>
      <c r="C116" s="8"/>
      <c r="D116" s="8"/>
      <c r="E116" s="7"/>
      <c r="F116" s="7"/>
      <c r="G116" s="7"/>
      <c r="H116" s="7"/>
      <c r="I116" s="7"/>
      <c r="J116" s="7"/>
      <c r="K116" s="7"/>
      <c r="L116" s="7"/>
      <c r="M116" s="37">
        <f t="shared" si="7"/>
        <v>10900</v>
      </c>
      <c r="N116" s="19">
        <f t="shared" si="8"/>
        <v>0.3110181414622315</v>
      </c>
      <c r="O116" s="19">
        <f t="shared" si="6"/>
        <v>0.31167418913331052</v>
      </c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</row>
    <row r="117" spans="1:31" x14ac:dyDescent="0.25">
      <c r="A117" s="8"/>
      <c r="B117" s="8"/>
      <c r="C117" s="8"/>
      <c r="D117" s="8"/>
      <c r="E117" s="7"/>
      <c r="F117" s="7"/>
      <c r="G117" s="7"/>
      <c r="H117" s="7"/>
      <c r="I117" s="7"/>
      <c r="J117" s="7"/>
      <c r="K117" s="7"/>
      <c r="L117" s="7"/>
      <c r="M117" s="37">
        <f t="shared" si="7"/>
        <v>11000</v>
      </c>
      <c r="N117" s="19">
        <f t="shared" si="8"/>
        <v>0.31167418913331052</v>
      </c>
      <c r="O117" s="19">
        <f t="shared" si="6"/>
        <v>0.31233230872462603</v>
      </c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 spans="1:31" x14ac:dyDescent="0.25">
      <c r="A118" s="8"/>
      <c r="B118" s="8"/>
      <c r="C118" s="8"/>
      <c r="D118" s="8"/>
      <c r="E118" s="7"/>
      <c r="F118" s="7"/>
      <c r="G118" s="7"/>
      <c r="H118" s="7"/>
      <c r="I118" s="7"/>
      <c r="J118" s="7"/>
      <c r="K118" s="7"/>
      <c r="L118" s="7"/>
      <c r="M118" s="37">
        <f t="shared" si="7"/>
        <v>11100</v>
      </c>
      <c r="N118" s="19">
        <f t="shared" si="8"/>
        <v>0.31233230872462603</v>
      </c>
      <c r="O118" s="19">
        <f t="shared" si="6"/>
        <v>0.31299251075164175</v>
      </c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 spans="1:31" x14ac:dyDescent="0.25">
      <c r="A119" s="8"/>
      <c r="B119" s="8"/>
      <c r="C119" s="8"/>
      <c r="D119" s="8"/>
      <c r="E119" s="7"/>
      <c r="F119" s="7"/>
      <c r="G119" s="7"/>
      <c r="H119" s="7"/>
      <c r="I119" s="7"/>
      <c r="J119" s="7"/>
      <c r="K119" s="7"/>
      <c r="L119" s="7"/>
      <c r="M119" s="37">
        <f t="shared" si="7"/>
        <v>11200</v>
      </c>
      <c r="N119" s="19">
        <f t="shared" si="8"/>
        <v>0.31299251075164175</v>
      </c>
      <c r="O119" s="19">
        <f t="shared" si="6"/>
        <v>0.31365480580922989</v>
      </c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 spans="1:31" x14ac:dyDescent="0.25">
      <c r="A120" s="8"/>
      <c r="B120" s="8"/>
      <c r="C120" s="8"/>
      <c r="D120" s="8"/>
      <c r="E120" s="7"/>
      <c r="F120" s="7"/>
      <c r="G120" s="7"/>
      <c r="H120" s="7"/>
      <c r="I120" s="7"/>
      <c r="J120" s="7"/>
      <c r="K120" s="7"/>
      <c r="L120" s="7"/>
      <c r="M120" s="37">
        <f t="shared" si="7"/>
        <v>11300</v>
      </c>
      <c r="N120" s="19">
        <f t="shared" si="8"/>
        <v>0.31365480580922989</v>
      </c>
      <c r="O120" s="19">
        <f t="shared" si="6"/>
        <v>0.31431920457247176</v>
      </c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 spans="1:31" x14ac:dyDescent="0.25">
      <c r="A121" s="8"/>
      <c r="B121" s="8"/>
      <c r="C121" s="8"/>
      <c r="D121" s="8"/>
      <c r="E121" s="7"/>
      <c r="F121" s="7"/>
      <c r="G121" s="7"/>
      <c r="H121" s="7"/>
      <c r="I121" s="7"/>
      <c r="J121" s="7"/>
      <c r="K121" s="7"/>
      <c r="L121" s="7"/>
      <c r="M121" s="37">
        <f t="shared" si="7"/>
        <v>11400</v>
      </c>
      <c r="N121" s="19">
        <f t="shared" si="8"/>
        <v>0.31431920457247176</v>
      </c>
      <c r="O121" s="19">
        <f t="shared" si="6"/>
        <v>0.31498571779746887</v>
      </c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 spans="1:31" x14ac:dyDescent="0.25">
      <c r="A122" s="8"/>
      <c r="B122" s="8"/>
      <c r="C122" s="8"/>
      <c r="D122" s="8"/>
      <c r="E122" s="7"/>
      <c r="F122" s="7"/>
      <c r="G122" s="7"/>
      <c r="H122" s="7"/>
      <c r="I122" s="7"/>
      <c r="J122" s="7"/>
      <c r="K122" s="7"/>
      <c r="L122" s="7"/>
      <c r="M122" s="37">
        <f t="shared" si="7"/>
        <v>11500</v>
      </c>
      <c r="N122" s="19">
        <f t="shared" si="8"/>
        <v>0.31498571779746887</v>
      </c>
      <c r="O122" s="19">
        <f t="shared" si="6"/>
        <v>0.31565435632216388</v>
      </c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 spans="1:31" x14ac:dyDescent="0.25">
      <c r="A123" s="8"/>
      <c r="B123" s="8"/>
      <c r="C123" s="8"/>
      <c r="D123" s="8"/>
      <c r="E123" s="7"/>
      <c r="F123" s="7"/>
      <c r="G123" s="7"/>
      <c r="H123" s="7"/>
      <c r="I123" s="7"/>
      <c r="J123" s="7"/>
      <c r="K123" s="7"/>
      <c r="L123" s="7"/>
      <c r="M123" s="37">
        <f t="shared" si="7"/>
        <v>11600</v>
      </c>
      <c r="N123" s="19">
        <f t="shared" si="8"/>
        <v>0.31565435632216388</v>
      </c>
      <c r="O123" s="19">
        <f t="shared" si="6"/>
        <v>0.31632513106717219</v>
      </c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</row>
    <row r="124" spans="1:31" x14ac:dyDescent="0.25">
      <c r="A124" s="8"/>
      <c r="B124" s="8"/>
      <c r="C124" s="8"/>
      <c r="D124" s="8"/>
      <c r="E124" s="7"/>
      <c r="F124" s="7"/>
      <c r="G124" s="7"/>
      <c r="H124" s="7"/>
      <c r="I124" s="7"/>
      <c r="J124" s="7"/>
      <c r="K124" s="7"/>
      <c r="L124" s="7"/>
      <c r="M124" s="37">
        <f t="shared" si="7"/>
        <v>11700</v>
      </c>
      <c r="N124" s="19">
        <f t="shared" si="8"/>
        <v>0.31632513106717219</v>
      </c>
      <c r="O124" s="19">
        <f t="shared" si="6"/>
        <v>0.31699805303662404</v>
      </c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</row>
    <row r="125" spans="1:31" x14ac:dyDescent="0.25">
      <c r="A125" s="8"/>
      <c r="B125" s="8"/>
      <c r="C125" s="8"/>
      <c r="D125" s="8"/>
      <c r="E125" s="7"/>
      <c r="F125" s="7"/>
      <c r="G125" s="7"/>
      <c r="H125" s="7"/>
      <c r="I125" s="7"/>
      <c r="J125" s="7"/>
      <c r="K125" s="7"/>
      <c r="L125" s="7"/>
      <c r="M125" s="37">
        <f t="shared" si="7"/>
        <v>11800</v>
      </c>
      <c r="N125" s="19">
        <f t="shared" si="8"/>
        <v>0.31699805303662404</v>
      </c>
      <c r="O125" s="19">
        <f t="shared" si="6"/>
        <v>0.31767313331901725</v>
      </c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</row>
    <row r="126" spans="1:31" x14ac:dyDescent="0.25">
      <c r="A126" s="8"/>
      <c r="B126" s="8"/>
      <c r="C126" s="8"/>
      <c r="D126" s="8"/>
      <c r="E126" s="7"/>
      <c r="F126" s="7"/>
      <c r="G126" s="7"/>
      <c r="H126" s="7"/>
      <c r="I126" s="7"/>
      <c r="J126" s="7"/>
      <c r="K126" s="7"/>
      <c r="L126" s="7"/>
      <c r="M126" s="37">
        <f t="shared" si="7"/>
        <v>11900</v>
      </c>
      <c r="N126" s="19">
        <f t="shared" si="8"/>
        <v>0.31767313331901725</v>
      </c>
      <c r="O126" s="19">
        <f t="shared" si="6"/>
        <v>0.31835038308808106</v>
      </c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 spans="1:31" x14ac:dyDescent="0.25">
      <c r="A127" s="8"/>
      <c r="B127" s="8"/>
      <c r="C127" s="8"/>
      <c r="D127" s="8"/>
      <c r="E127" s="7"/>
      <c r="F127" s="7"/>
      <c r="G127" s="7"/>
      <c r="H127" s="7"/>
      <c r="I127" s="7"/>
      <c r="J127" s="7"/>
      <c r="K127" s="7"/>
      <c r="L127" s="7"/>
      <c r="M127" s="37">
        <f t="shared" si="7"/>
        <v>12000</v>
      </c>
      <c r="N127" s="19">
        <f t="shared" si="8"/>
        <v>0.31835038308808106</v>
      </c>
      <c r="O127" s="19">
        <f t="shared" si="6"/>
        <v>0.31902981360365085</v>
      </c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 spans="1:31" x14ac:dyDescent="0.25">
      <c r="A128" s="8"/>
      <c r="B128" s="8"/>
      <c r="C128" s="8"/>
      <c r="D128" s="8"/>
      <c r="E128" s="7"/>
      <c r="F128" s="7"/>
      <c r="G128" s="7"/>
      <c r="H128" s="7"/>
      <c r="I128" s="7"/>
      <c r="J128" s="7"/>
      <c r="K128" s="7"/>
      <c r="L128" s="7"/>
      <c r="M128" s="37">
        <f t="shared" si="7"/>
        <v>12100</v>
      </c>
      <c r="N128" s="19">
        <f t="shared" si="8"/>
        <v>0.31902981360365085</v>
      </c>
      <c r="O128" s="19">
        <f t="shared" si="6"/>
        <v>0.31971143621255416</v>
      </c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 spans="1:31" x14ac:dyDescent="0.25">
      <c r="A129" s="8"/>
      <c r="B129" s="8"/>
      <c r="C129" s="8"/>
      <c r="D129" s="8"/>
      <c r="E129" s="7"/>
      <c r="F129" s="7"/>
      <c r="G129" s="7"/>
      <c r="H129" s="7"/>
      <c r="I129" s="7"/>
      <c r="J129" s="7"/>
      <c r="K129" s="7"/>
      <c r="L129" s="7"/>
      <c r="M129" s="37">
        <f t="shared" si="7"/>
        <v>12200</v>
      </c>
      <c r="N129" s="19">
        <f t="shared" si="8"/>
        <v>0.31971143621255416</v>
      </c>
      <c r="O129" s="19">
        <f t="shared" si="6"/>
        <v>0.3203952623495081</v>
      </c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 spans="1:31" x14ac:dyDescent="0.25">
      <c r="A130" s="8"/>
      <c r="B130" s="8"/>
      <c r="C130" s="8"/>
      <c r="D130" s="8"/>
      <c r="E130" s="7"/>
      <c r="F130" s="7"/>
      <c r="G130" s="7"/>
      <c r="H130" s="7"/>
      <c r="I130" s="7"/>
      <c r="J130" s="7"/>
      <c r="K130" s="7"/>
      <c r="L130" s="7"/>
      <c r="M130" s="37">
        <f t="shared" si="7"/>
        <v>12300</v>
      </c>
      <c r="N130" s="19">
        <f t="shared" si="8"/>
        <v>0.3203952623495081</v>
      </c>
      <c r="O130" s="19">
        <f t="shared" si="6"/>
        <v>0.32108130353802844</v>
      </c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 spans="1:31" x14ac:dyDescent="0.25">
      <c r="A131" s="8"/>
      <c r="B131" s="8"/>
      <c r="C131" s="8"/>
      <c r="D131" s="8"/>
      <c r="E131" s="7"/>
      <c r="F131" s="7"/>
      <c r="G131" s="7"/>
      <c r="H131" s="7"/>
      <c r="I131" s="7"/>
      <c r="J131" s="7"/>
      <c r="K131" s="7"/>
      <c r="L131" s="7"/>
      <c r="M131" s="37">
        <f t="shared" si="7"/>
        <v>12400</v>
      </c>
      <c r="N131" s="19">
        <f t="shared" si="8"/>
        <v>0.32108130353802844</v>
      </c>
      <c r="O131" s="19">
        <f t="shared" si="6"/>
        <v>0.32176957139135026</v>
      </c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 spans="1:31" x14ac:dyDescent="0.25">
      <c r="A132" s="8"/>
      <c r="B132" s="8"/>
      <c r="C132" s="8"/>
      <c r="D132" s="8"/>
      <c r="E132" s="7"/>
      <c r="F132" s="7"/>
      <c r="G132" s="7"/>
      <c r="H132" s="7"/>
      <c r="I132" s="7"/>
      <c r="J132" s="7"/>
      <c r="K132" s="7"/>
      <c r="L132" s="7"/>
      <c r="M132" s="37">
        <f t="shared" si="7"/>
        <v>12500</v>
      </c>
      <c r="N132" s="19">
        <f t="shared" si="8"/>
        <v>0.32176957139135026</v>
      </c>
      <c r="O132" s="19">
        <f t="shared" si="6"/>
        <v>0.32246007761336087</v>
      </c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 spans="1:31" x14ac:dyDescent="0.25">
      <c r="A133" s="8"/>
      <c r="B133" s="8"/>
      <c r="C133" s="8"/>
      <c r="D133" s="8"/>
      <c r="E133" s="7"/>
      <c r="F133" s="7"/>
      <c r="G133" s="7"/>
      <c r="H133" s="7"/>
      <c r="I133" s="7"/>
      <c r="J133" s="7"/>
      <c r="K133" s="7"/>
      <c r="L133" s="7"/>
      <c r="M133" s="37">
        <f t="shared" si="7"/>
        <v>12600</v>
      </c>
      <c r="N133" s="19">
        <f t="shared" si="8"/>
        <v>0.32246007761336087</v>
      </c>
      <c r="O133" s="19">
        <f t="shared" si="6"/>
        <v>0.32315283399954448</v>
      </c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 spans="1:31" x14ac:dyDescent="0.25">
      <c r="A134" s="8"/>
      <c r="B134" s="8"/>
      <c r="C134" s="8"/>
      <c r="D134" s="8"/>
      <c r="E134" s="7"/>
      <c r="F134" s="7"/>
      <c r="G134" s="7"/>
      <c r="H134" s="7"/>
      <c r="I134" s="7"/>
      <c r="J134" s="7"/>
      <c r="K134" s="7"/>
      <c r="L134" s="7"/>
      <c r="M134" s="37">
        <f t="shared" si="7"/>
        <v>12700</v>
      </c>
      <c r="N134" s="19">
        <f t="shared" si="8"/>
        <v>0.32315283399954448</v>
      </c>
      <c r="O134" s="19">
        <f t="shared" si="6"/>
        <v>0.32384785243793951</v>
      </c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 spans="1:31" x14ac:dyDescent="0.25">
      <c r="A135" s="8"/>
      <c r="B135" s="8"/>
      <c r="C135" s="8"/>
      <c r="D135" s="8"/>
      <c r="E135" s="7"/>
      <c r="F135" s="7"/>
      <c r="G135" s="7"/>
      <c r="H135" s="7"/>
      <c r="I135" s="7"/>
      <c r="J135" s="7"/>
      <c r="K135" s="7"/>
      <c r="L135" s="7"/>
      <c r="M135" s="37">
        <f t="shared" si="7"/>
        <v>12800</v>
      </c>
      <c r="N135" s="19">
        <f t="shared" si="8"/>
        <v>0.32384785243793951</v>
      </c>
      <c r="O135" s="19">
        <f t="shared" ref="O135:O198" si="9">N135+$Y$3*$T$3*$W$3^$S$3*N135^($S$3/2)*(1.99-0.41*(N135/2.5)+18.7*(N135/2.5)^2-38.48*(N135/2.5)^3+53.85*(N135/2.5)^4)^$S$3</f>
        <v>0.32454514491010816</v>
      </c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 spans="1:31" x14ac:dyDescent="0.25">
      <c r="A136" s="8"/>
      <c r="B136" s="8"/>
      <c r="C136" s="8"/>
      <c r="D136" s="8"/>
      <c r="E136" s="7"/>
      <c r="F136" s="7"/>
      <c r="G136" s="7"/>
      <c r="H136" s="7"/>
      <c r="I136" s="7"/>
      <c r="J136" s="7"/>
      <c r="K136" s="7"/>
      <c r="L136" s="7"/>
      <c r="M136" s="37">
        <f t="shared" ref="M136:M199" si="10">M135+$Y$3</f>
        <v>12900</v>
      </c>
      <c r="N136" s="19">
        <f t="shared" ref="N136:N199" si="11">O135</f>
        <v>0.32454514491010816</v>
      </c>
      <c r="O136" s="19">
        <f t="shared" si="9"/>
        <v>0.32524472349211908</v>
      </c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 spans="1:31" x14ac:dyDescent="0.25">
      <c r="A137" s="8"/>
      <c r="B137" s="8"/>
      <c r="C137" s="8"/>
      <c r="D137" s="8"/>
      <c r="E137" s="7"/>
      <c r="F137" s="7"/>
      <c r="G137" s="7"/>
      <c r="H137" s="7"/>
      <c r="I137" s="7"/>
      <c r="J137" s="7"/>
      <c r="K137" s="7"/>
      <c r="L137" s="7"/>
      <c r="M137" s="37">
        <f t="shared" si="10"/>
        <v>13000</v>
      </c>
      <c r="N137" s="19">
        <f t="shared" si="11"/>
        <v>0.32524472349211908</v>
      </c>
      <c r="O137" s="19">
        <f t="shared" si="9"/>
        <v>0.32594660035554246</v>
      </c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 spans="1:31" x14ac:dyDescent="0.25">
      <c r="A138" s="8"/>
      <c r="B138" s="8"/>
      <c r="C138" s="8"/>
      <c r="D138" s="8"/>
      <c r="E138" s="7"/>
      <c r="F138" s="7"/>
      <c r="G138" s="7"/>
      <c r="H138" s="7"/>
      <c r="I138" s="7"/>
      <c r="J138" s="7"/>
      <c r="K138" s="7"/>
      <c r="L138" s="7"/>
      <c r="M138" s="37">
        <f t="shared" si="10"/>
        <v>13100</v>
      </c>
      <c r="N138" s="19">
        <f t="shared" si="11"/>
        <v>0.32594660035554246</v>
      </c>
      <c r="O138" s="19">
        <f t="shared" si="9"/>
        <v>0.32665078776845868</v>
      </c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 spans="1:31" x14ac:dyDescent="0.25">
      <c r="A139" s="8"/>
      <c r="B139" s="8"/>
      <c r="C139" s="8"/>
      <c r="D139" s="8"/>
      <c r="E139" s="7"/>
      <c r="F139" s="7"/>
      <c r="G139" s="7"/>
      <c r="H139" s="7"/>
      <c r="I139" s="7"/>
      <c r="J139" s="7"/>
      <c r="K139" s="7"/>
      <c r="L139" s="7"/>
      <c r="M139" s="37">
        <f t="shared" si="10"/>
        <v>13200</v>
      </c>
      <c r="N139" s="19">
        <f t="shared" si="11"/>
        <v>0.32665078776845868</v>
      </c>
      <c r="O139" s="19">
        <f t="shared" si="9"/>
        <v>0.32735729809648001</v>
      </c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 spans="1:31" x14ac:dyDescent="0.25">
      <c r="A140" s="8"/>
      <c r="B140" s="8"/>
      <c r="C140" s="8"/>
      <c r="D140" s="8"/>
      <c r="E140" s="7"/>
      <c r="F140" s="7"/>
      <c r="G140" s="7"/>
      <c r="H140" s="7"/>
      <c r="I140" s="7"/>
      <c r="J140" s="7"/>
      <c r="K140" s="7"/>
      <c r="L140" s="7"/>
      <c r="M140" s="37">
        <f t="shared" si="10"/>
        <v>13300</v>
      </c>
      <c r="N140" s="19">
        <f t="shared" si="11"/>
        <v>0.32735729809648001</v>
      </c>
      <c r="O140" s="19">
        <f t="shared" si="9"/>
        <v>0.32806614380378596</v>
      </c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 spans="1:31" x14ac:dyDescent="0.25">
      <c r="A141" s="8"/>
      <c r="B141" s="8"/>
      <c r="C141" s="8"/>
      <c r="D141" s="8"/>
      <c r="E141" s="7"/>
      <c r="F141" s="7"/>
      <c r="G141" s="7"/>
      <c r="H141" s="7"/>
      <c r="I141" s="7"/>
      <c r="J141" s="7"/>
      <c r="K141" s="7"/>
      <c r="L141" s="7"/>
      <c r="M141" s="37">
        <f t="shared" si="10"/>
        <v>13400</v>
      </c>
      <c r="N141" s="19">
        <f t="shared" si="11"/>
        <v>0.32806614380378596</v>
      </c>
      <c r="O141" s="19">
        <f t="shared" si="9"/>
        <v>0.32877733745417242</v>
      </c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</row>
    <row r="142" spans="1:31" x14ac:dyDescent="0.25">
      <c r="A142" s="8"/>
      <c r="B142" s="8"/>
      <c r="C142" s="8"/>
      <c r="D142" s="8"/>
      <c r="E142" s="7"/>
      <c r="F142" s="7"/>
      <c r="G142" s="7"/>
      <c r="H142" s="7"/>
      <c r="I142" s="7"/>
      <c r="J142" s="7"/>
      <c r="K142" s="7"/>
      <c r="L142" s="7"/>
      <c r="M142" s="37">
        <f t="shared" si="10"/>
        <v>13500</v>
      </c>
      <c r="N142" s="19">
        <f t="shared" si="11"/>
        <v>0.32877733745417242</v>
      </c>
      <c r="O142" s="19">
        <f t="shared" si="9"/>
        <v>0.32949089171211476</v>
      </c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</row>
    <row r="143" spans="1:31" x14ac:dyDescent="0.25">
      <c r="A143" s="8"/>
      <c r="B143" s="8"/>
      <c r="C143" s="8"/>
      <c r="D143" s="8"/>
      <c r="E143" s="7"/>
      <c r="F143" s="7"/>
      <c r="G143" s="7"/>
      <c r="H143" s="7"/>
      <c r="I143" s="7"/>
      <c r="J143" s="7"/>
      <c r="K143" s="7"/>
      <c r="L143" s="7"/>
      <c r="M143" s="37">
        <f t="shared" si="10"/>
        <v>13600</v>
      </c>
      <c r="N143" s="19">
        <f t="shared" si="11"/>
        <v>0.32949089171211476</v>
      </c>
      <c r="O143" s="19">
        <f t="shared" si="9"/>
        <v>0.3302068193438451</v>
      </c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</row>
    <row r="144" spans="1:31" x14ac:dyDescent="0.25">
      <c r="A144" s="8"/>
      <c r="B144" s="8"/>
      <c r="C144" s="8"/>
      <c r="D144" s="8"/>
      <c r="E144" s="7"/>
      <c r="F144" s="7"/>
      <c r="G144" s="7"/>
      <c r="H144" s="7"/>
      <c r="I144" s="7"/>
      <c r="J144" s="7"/>
      <c r="K144" s="7"/>
      <c r="L144" s="7"/>
      <c r="M144" s="37">
        <f t="shared" si="10"/>
        <v>13700</v>
      </c>
      <c r="N144" s="19">
        <f t="shared" si="11"/>
        <v>0.3302068193438451</v>
      </c>
      <c r="O144" s="19">
        <f t="shared" si="9"/>
        <v>0.33092513321844408</v>
      </c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</row>
    <row r="145" spans="1:31" x14ac:dyDescent="0.25">
      <c r="A145" s="8"/>
      <c r="B145" s="8"/>
      <c r="C145" s="8"/>
      <c r="D145" s="8"/>
      <c r="E145" s="7"/>
      <c r="F145" s="7"/>
      <c r="G145" s="7"/>
      <c r="H145" s="7"/>
      <c r="I145" s="7"/>
      <c r="J145" s="7"/>
      <c r="K145" s="7"/>
      <c r="L145" s="7"/>
      <c r="M145" s="37">
        <f t="shared" si="10"/>
        <v>13800</v>
      </c>
      <c r="N145" s="19">
        <f t="shared" si="11"/>
        <v>0.33092513321844408</v>
      </c>
      <c r="O145" s="19">
        <f t="shared" si="9"/>
        <v>0.33164584630894717</v>
      </c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</row>
    <row r="146" spans="1:31" x14ac:dyDescent="0.25">
      <c r="A146" s="8"/>
      <c r="B146" s="8"/>
      <c r="C146" s="8"/>
      <c r="D146" s="8"/>
      <c r="E146" s="7"/>
      <c r="F146" s="7"/>
      <c r="G146" s="7"/>
      <c r="H146" s="7"/>
      <c r="I146" s="7"/>
      <c r="J146" s="7"/>
      <c r="K146" s="7"/>
      <c r="L146" s="7"/>
      <c r="M146" s="37">
        <f t="shared" si="10"/>
        <v>13900</v>
      </c>
      <c r="N146" s="19">
        <f t="shared" si="11"/>
        <v>0.33164584630894717</v>
      </c>
      <c r="O146" s="19">
        <f t="shared" si="9"/>
        <v>0.33236897169346608</v>
      </c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</row>
    <row r="147" spans="1:31" x14ac:dyDescent="0.25">
      <c r="A147" s="8"/>
      <c r="B147" s="8"/>
      <c r="C147" s="8"/>
      <c r="D147" s="8"/>
      <c r="E147" s="7"/>
      <c r="F147" s="7"/>
      <c r="G147" s="7"/>
      <c r="H147" s="7"/>
      <c r="I147" s="7"/>
      <c r="J147" s="7"/>
      <c r="K147" s="7"/>
      <c r="L147" s="7"/>
      <c r="M147" s="37">
        <f t="shared" si="10"/>
        <v>14000</v>
      </c>
      <c r="N147" s="19">
        <f t="shared" si="11"/>
        <v>0.33236897169346608</v>
      </c>
      <c r="O147" s="19">
        <f t="shared" si="9"/>
        <v>0.33309452255632505</v>
      </c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 spans="1:31" x14ac:dyDescent="0.25">
      <c r="A148" s="8"/>
      <c r="B148" s="8"/>
      <c r="C148" s="8"/>
      <c r="D148" s="8"/>
      <c r="E148" s="7"/>
      <c r="F148" s="7"/>
      <c r="G148" s="7"/>
      <c r="H148" s="7"/>
      <c r="I148" s="7"/>
      <c r="J148" s="7"/>
      <c r="K148" s="7"/>
      <c r="L148" s="7"/>
      <c r="M148" s="37">
        <f t="shared" si="10"/>
        <v>14100</v>
      </c>
      <c r="N148" s="19">
        <f t="shared" si="11"/>
        <v>0.33309452255632505</v>
      </c>
      <c r="O148" s="19">
        <f t="shared" si="9"/>
        <v>0.33382251218921294</v>
      </c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</row>
    <row r="149" spans="1:31" x14ac:dyDescent="0.25">
      <c r="A149" s="8"/>
      <c r="B149" s="8"/>
      <c r="C149" s="8"/>
      <c r="D149" s="8"/>
      <c r="E149" s="7"/>
      <c r="F149" s="7"/>
      <c r="G149" s="7"/>
      <c r="H149" s="7"/>
      <c r="I149" s="7"/>
      <c r="J149" s="7"/>
      <c r="K149" s="7"/>
      <c r="L149" s="7"/>
      <c r="M149" s="37">
        <f t="shared" si="10"/>
        <v>14200</v>
      </c>
      <c r="N149" s="19">
        <f t="shared" si="11"/>
        <v>0.33382251218921294</v>
      </c>
      <c r="O149" s="19">
        <f t="shared" si="9"/>
        <v>0.33455295399235052</v>
      </c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 spans="1:31" x14ac:dyDescent="0.25">
      <c r="A150" s="8"/>
      <c r="B150" s="8"/>
      <c r="C150" s="8"/>
      <c r="D150" s="8"/>
      <c r="E150" s="7"/>
      <c r="F150" s="7"/>
      <c r="G150" s="7"/>
      <c r="H150" s="7"/>
      <c r="I150" s="7"/>
      <c r="J150" s="7"/>
      <c r="K150" s="7"/>
      <c r="L150" s="7"/>
      <c r="M150" s="37">
        <f t="shared" si="10"/>
        <v>14300</v>
      </c>
      <c r="N150" s="19">
        <f t="shared" si="11"/>
        <v>0.33455295399235052</v>
      </c>
      <c r="O150" s="19">
        <f t="shared" si="9"/>
        <v>0.33528586147567391</v>
      </c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</row>
    <row r="151" spans="1:31" x14ac:dyDescent="0.25">
      <c r="A151" s="8"/>
      <c r="B151" s="8"/>
      <c r="C151" s="8"/>
      <c r="D151" s="8"/>
      <c r="E151" s="7"/>
      <c r="F151" s="7"/>
      <c r="G151" s="7"/>
      <c r="H151" s="7"/>
      <c r="I151" s="7"/>
      <c r="J151" s="7"/>
      <c r="K151" s="7"/>
      <c r="L151" s="7"/>
      <c r="M151" s="37">
        <f t="shared" si="10"/>
        <v>14400</v>
      </c>
      <c r="N151" s="19">
        <f t="shared" si="11"/>
        <v>0.33528586147567391</v>
      </c>
      <c r="O151" s="19">
        <f t="shared" si="9"/>
        <v>0.33602124826003427</v>
      </c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</row>
    <row r="152" spans="1:31" x14ac:dyDescent="0.25">
      <c r="A152" s="8"/>
      <c r="B152" s="8"/>
      <c r="C152" s="8"/>
      <c r="D152" s="8"/>
      <c r="E152" s="7"/>
      <c r="F152" s="7"/>
      <c r="G152" s="7"/>
      <c r="H152" s="7"/>
      <c r="I152" s="7"/>
      <c r="J152" s="7"/>
      <c r="K152" s="7"/>
      <c r="L152" s="7"/>
      <c r="M152" s="37">
        <f t="shared" si="10"/>
        <v>14500</v>
      </c>
      <c r="N152" s="19">
        <f t="shared" si="11"/>
        <v>0.33602124826003427</v>
      </c>
      <c r="O152" s="19">
        <f t="shared" si="9"/>
        <v>0.33675912807841357</v>
      </c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</row>
    <row r="153" spans="1:31" x14ac:dyDescent="0.25">
      <c r="A153" s="8"/>
      <c r="B153" s="8"/>
      <c r="C153" s="8"/>
      <c r="D153" s="8"/>
      <c r="E153" s="7"/>
      <c r="F153" s="7"/>
      <c r="G153" s="7"/>
      <c r="H153" s="7"/>
      <c r="I153" s="7"/>
      <c r="J153" s="7"/>
      <c r="K153" s="7"/>
      <c r="L153" s="7"/>
      <c r="M153" s="37">
        <f t="shared" si="10"/>
        <v>14600</v>
      </c>
      <c r="N153" s="19">
        <f t="shared" si="11"/>
        <v>0.33675912807841357</v>
      </c>
      <c r="O153" s="19">
        <f t="shared" si="9"/>
        <v>0.33749951477715751</v>
      </c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</row>
    <row r="154" spans="1:31" x14ac:dyDescent="0.25">
      <c r="A154" s="8"/>
      <c r="B154" s="8"/>
      <c r="C154" s="8"/>
      <c r="D154" s="8"/>
      <c r="E154" s="7"/>
      <c r="F154" s="7"/>
      <c r="G154" s="7"/>
      <c r="H154" s="7"/>
      <c r="I154" s="7"/>
      <c r="J154" s="7"/>
      <c r="K154" s="7"/>
      <c r="L154" s="7"/>
      <c r="M154" s="37">
        <f t="shared" si="10"/>
        <v>14700</v>
      </c>
      <c r="N154" s="19">
        <f t="shared" si="11"/>
        <v>0.33749951477715751</v>
      </c>
      <c r="O154" s="19">
        <f t="shared" si="9"/>
        <v>0.33824242231722501</v>
      </c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</row>
    <row r="155" spans="1:31" x14ac:dyDescent="0.25">
      <c r="A155" s="8"/>
      <c r="B155" s="8"/>
      <c r="C155" s="8"/>
      <c r="D155" s="8"/>
      <c r="E155" s="7"/>
      <c r="F155" s="7"/>
      <c r="G155" s="7"/>
      <c r="H155" s="7"/>
      <c r="I155" s="7"/>
      <c r="J155" s="7"/>
      <c r="K155" s="7"/>
      <c r="L155" s="7"/>
      <c r="M155" s="37">
        <f t="shared" si="10"/>
        <v>14800</v>
      </c>
      <c r="N155" s="19">
        <f t="shared" si="11"/>
        <v>0.33824242231722501</v>
      </c>
      <c r="O155" s="19">
        <f t="shared" si="9"/>
        <v>0.33898786477545534</v>
      </c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</row>
    <row r="156" spans="1:31" x14ac:dyDescent="0.25">
      <c r="A156" s="8"/>
      <c r="B156" s="8"/>
      <c r="C156" s="8"/>
      <c r="D156" s="8"/>
      <c r="E156" s="7"/>
      <c r="F156" s="7"/>
      <c r="G156" s="7"/>
      <c r="H156" s="7"/>
      <c r="I156" s="7"/>
      <c r="J156" s="7"/>
      <c r="K156" s="7"/>
      <c r="L156" s="7"/>
      <c r="M156" s="37">
        <f t="shared" si="10"/>
        <v>14900</v>
      </c>
      <c r="N156" s="19">
        <f t="shared" si="11"/>
        <v>0.33898786477545534</v>
      </c>
      <c r="O156" s="19">
        <f t="shared" si="9"/>
        <v>0.33973585634585235</v>
      </c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</row>
    <row r="157" spans="1:31" x14ac:dyDescent="0.25">
      <c r="A157" s="8"/>
      <c r="B157" s="8"/>
      <c r="C157" s="8"/>
      <c r="D157" s="8"/>
      <c r="E157" s="7"/>
      <c r="F157" s="7"/>
      <c r="G157" s="7"/>
      <c r="H157" s="7"/>
      <c r="I157" s="7"/>
      <c r="J157" s="7"/>
      <c r="K157" s="7"/>
      <c r="L157" s="7"/>
      <c r="M157" s="37">
        <f t="shared" si="10"/>
        <v>15000</v>
      </c>
      <c r="N157" s="19">
        <f t="shared" si="11"/>
        <v>0.33973585634585235</v>
      </c>
      <c r="O157" s="19">
        <f t="shared" si="9"/>
        <v>0.34048641134088703</v>
      </c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</row>
    <row r="158" spans="1:31" x14ac:dyDescent="0.25">
      <c r="A158" s="8"/>
      <c r="B158" s="8"/>
      <c r="C158" s="8"/>
      <c r="D158" s="8"/>
      <c r="E158" s="7"/>
      <c r="F158" s="7"/>
      <c r="G158" s="7"/>
      <c r="H158" s="7"/>
      <c r="I158" s="7"/>
      <c r="J158" s="7"/>
      <c r="K158" s="7"/>
      <c r="L158" s="7"/>
      <c r="M158" s="37">
        <f t="shared" si="10"/>
        <v>15100</v>
      </c>
      <c r="N158" s="19">
        <f t="shared" si="11"/>
        <v>0.34048641134088703</v>
      </c>
      <c r="O158" s="19">
        <f t="shared" si="9"/>
        <v>0.34123954419281782</v>
      </c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</row>
    <row r="159" spans="1:31" x14ac:dyDescent="0.25">
      <c r="A159" s="8"/>
      <c r="B159" s="8"/>
      <c r="C159" s="8"/>
      <c r="D159" s="8"/>
      <c r="E159" s="7"/>
      <c r="F159" s="7"/>
      <c r="G159" s="7"/>
      <c r="H159" s="7"/>
      <c r="I159" s="7"/>
      <c r="J159" s="7"/>
      <c r="K159" s="7"/>
      <c r="L159" s="7"/>
      <c r="M159" s="37">
        <f t="shared" si="10"/>
        <v>15200</v>
      </c>
      <c r="N159" s="19">
        <f t="shared" si="11"/>
        <v>0.34123954419281782</v>
      </c>
      <c r="O159" s="19">
        <f t="shared" si="9"/>
        <v>0.34199526945502967</v>
      </c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</row>
    <row r="160" spans="1:31" x14ac:dyDescent="0.25">
      <c r="A160" s="8"/>
      <c r="B160" s="8"/>
      <c r="C160" s="8"/>
      <c r="D160" s="8"/>
      <c r="E160" s="7"/>
      <c r="F160" s="7"/>
      <c r="G160" s="7"/>
      <c r="H160" s="7"/>
      <c r="I160" s="7"/>
      <c r="J160" s="7"/>
      <c r="K160" s="7"/>
      <c r="L160" s="7"/>
      <c r="M160" s="37">
        <f t="shared" si="10"/>
        <v>15300</v>
      </c>
      <c r="N160" s="19">
        <f t="shared" si="11"/>
        <v>0.34199526945502967</v>
      </c>
      <c r="O160" s="19">
        <f t="shared" si="9"/>
        <v>0.34275360180339159</v>
      </c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</row>
    <row r="161" spans="1:31" x14ac:dyDescent="0.25">
      <c r="A161" s="8"/>
      <c r="B161" s="8"/>
      <c r="C161" s="8"/>
      <c r="D161" s="8"/>
      <c r="E161" s="7"/>
      <c r="F161" s="7"/>
      <c r="G161" s="7"/>
      <c r="H161" s="7"/>
      <c r="I161" s="7"/>
      <c r="J161" s="7"/>
      <c r="K161" s="7"/>
      <c r="L161" s="7"/>
      <c r="M161" s="37">
        <f t="shared" si="10"/>
        <v>15400</v>
      </c>
      <c r="N161" s="19">
        <f t="shared" si="11"/>
        <v>0.34275360180339159</v>
      </c>
      <c r="O161" s="19">
        <f t="shared" si="9"/>
        <v>0.34351455603763348</v>
      </c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</row>
    <row r="162" spans="1:31" x14ac:dyDescent="0.25">
      <c r="A162" s="8"/>
      <c r="B162" s="8"/>
      <c r="C162" s="8"/>
      <c r="D162" s="8"/>
      <c r="E162" s="7"/>
      <c r="F162" s="7"/>
      <c r="G162" s="7"/>
      <c r="H162" s="7"/>
      <c r="I162" s="7"/>
      <c r="J162" s="7"/>
      <c r="K162" s="7"/>
      <c r="L162" s="7"/>
      <c r="M162" s="37">
        <f t="shared" si="10"/>
        <v>15500</v>
      </c>
      <c r="N162" s="19">
        <f t="shared" si="11"/>
        <v>0.34351455603763348</v>
      </c>
      <c r="O162" s="19">
        <f t="shared" si="9"/>
        <v>0.34427814708274218</v>
      </c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</row>
    <row r="163" spans="1:31" x14ac:dyDescent="0.25">
      <c r="A163" s="8"/>
      <c r="B163" s="8"/>
      <c r="C163" s="8"/>
      <c r="D163" s="8"/>
      <c r="E163" s="7"/>
      <c r="F163" s="7"/>
      <c r="G163" s="7"/>
      <c r="H163" s="7"/>
      <c r="I163" s="7"/>
      <c r="J163" s="7"/>
      <c r="K163" s="7"/>
      <c r="L163" s="7"/>
      <c r="M163" s="37">
        <f t="shared" si="10"/>
        <v>15600</v>
      </c>
      <c r="N163" s="19">
        <f t="shared" si="11"/>
        <v>0.34427814708274218</v>
      </c>
      <c r="O163" s="19">
        <f t="shared" si="9"/>
        <v>0.3450443899903774</v>
      </c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</row>
    <row r="164" spans="1:31" x14ac:dyDescent="0.25">
      <c r="A164" s="8"/>
      <c r="B164" s="8"/>
      <c r="C164" s="8"/>
      <c r="D164" s="8"/>
      <c r="E164" s="7"/>
      <c r="F164" s="7"/>
      <c r="G164" s="7"/>
      <c r="H164" s="7"/>
      <c r="I164" s="7"/>
      <c r="J164" s="7"/>
      <c r="K164" s="7"/>
      <c r="L164" s="7"/>
      <c r="M164" s="37">
        <f t="shared" si="10"/>
        <v>15700</v>
      </c>
      <c r="N164" s="19">
        <f t="shared" si="11"/>
        <v>0.3450443899903774</v>
      </c>
      <c r="O164" s="19">
        <f t="shared" si="9"/>
        <v>0.34581329994030768</v>
      </c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</row>
    <row r="165" spans="1:31" x14ac:dyDescent="0.25">
      <c r="A165" s="8"/>
      <c r="B165" s="8"/>
      <c r="C165" s="8"/>
      <c r="D165" s="8"/>
      <c r="E165" s="7"/>
      <c r="F165" s="7"/>
      <c r="G165" s="7"/>
      <c r="H165" s="7"/>
      <c r="I165" s="7"/>
      <c r="J165" s="7"/>
      <c r="K165" s="7"/>
      <c r="L165" s="7"/>
      <c r="M165" s="37">
        <f t="shared" si="10"/>
        <v>15800</v>
      </c>
      <c r="N165" s="19">
        <f t="shared" si="11"/>
        <v>0.34581329994030768</v>
      </c>
      <c r="O165" s="19">
        <f t="shared" si="9"/>
        <v>0.34658489224186673</v>
      </c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</row>
    <row r="166" spans="1:31" x14ac:dyDescent="0.25">
      <c r="A166" s="8"/>
      <c r="B166" s="8"/>
      <c r="C166" s="8"/>
      <c r="D166" s="8"/>
      <c r="E166" s="7"/>
      <c r="F166" s="7"/>
      <c r="G166" s="7"/>
      <c r="H166" s="7"/>
      <c r="I166" s="7"/>
      <c r="J166" s="7"/>
      <c r="K166" s="7"/>
      <c r="L166" s="7"/>
      <c r="M166" s="37">
        <f t="shared" si="10"/>
        <v>15900</v>
      </c>
      <c r="N166" s="19">
        <f t="shared" si="11"/>
        <v>0.34658489224186673</v>
      </c>
      <c r="O166" s="19">
        <f t="shared" si="9"/>
        <v>0.34735918233543045</v>
      </c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</row>
    <row r="167" spans="1:31" x14ac:dyDescent="0.25">
      <c r="A167" s="8"/>
      <c r="B167" s="8"/>
      <c r="C167" s="8"/>
      <c r="D167" s="8"/>
      <c r="E167" s="7"/>
      <c r="F167" s="7"/>
      <c r="G167" s="7"/>
      <c r="H167" s="7"/>
      <c r="I167" s="7"/>
      <c r="J167" s="7"/>
      <c r="K167" s="7"/>
      <c r="L167" s="7"/>
      <c r="M167" s="37">
        <f t="shared" si="10"/>
        <v>16000</v>
      </c>
      <c r="N167" s="19">
        <f t="shared" si="11"/>
        <v>0.34735918233543045</v>
      </c>
      <c r="O167" s="19">
        <f t="shared" si="9"/>
        <v>0.34813618579391525</v>
      </c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</row>
    <row r="168" spans="1:31" x14ac:dyDescent="0.25">
      <c r="A168" s="8"/>
      <c r="B168" s="8"/>
      <c r="C168" s="8"/>
      <c r="D168" s="8"/>
      <c r="E168" s="7"/>
      <c r="F168" s="7"/>
      <c r="G168" s="7"/>
      <c r="H168" s="7"/>
      <c r="I168" s="7"/>
      <c r="J168" s="7"/>
      <c r="K168" s="7"/>
      <c r="L168" s="7"/>
      <c r="M168" s="37">
        <f t="shared" si="10"/>
        <v>16100</v>
      </c>
      <c r="N168" s="19">
        <f t="shared" si="11"/>
        <v>0.34813618579391525</v>
      </c>
      <c r="O168" s="19">
        <f t="shared" si="9"/>
        <v>0.34891591832429775</v>
      </c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</row>
    <row r="169" spans="1:31" x14ac:dyDescent="0.25">
      <c r="A169" s="8"/>
      <c r="B169" s="8"/>
      <c r="C169" s="8"/>
      <c r="D169" s="8"/>
      <c r="E169" s="7"/>
      <c r="F169" s="7"/>
      <c r="G169" s="7"/>
      <c r="H169" s="7"/>
      <c r="I169" s="7"/>
      <c r="J169" s="7"/>
      <c r="K169" s="7"/>
      <c r="L169" s="7"/>
      <c r="M169" s="37">
        <f t="shared" si="10"/>
        <v>16200</v>
      </c>
      <c r="N169" s="19">
        <f t="shared" si="11"/>
        <v>0.34891591832429775</v>
      </c>
      <c r="O169" s="19">
        <f t="shared" si="9"/>
        <v>0.34969839576915618</v>
      </c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</row>
    <row r="170" spans="1:31" x14ac:dyDescent="0.25">
      <c r="A170" s="8"/>
      <c r="B170" s="8"/>
      <c r="C170" s="8"/>
      <c r="D170" s="8"/>
      <c r="E170" s="7"/>
      <c r="F170" s="7"/>
      <c r="G170" s="7"/>
      <c r="H170" s="7"/>
      <c r="I170" s="7"/>
      <c r="J170" s="7"/>
      <c r="K170" s="7"/>
      <c r="L170" s="7"/>
      <c r="M170" s="37">
        <f t="shared" si="10"/>
        <v>16300</v>
      </c>
      <c r="N170" s="19">
        <f t="shared" si="11"/>
        <v>0.34969839576915618</v>
      </c>
      <c r="O170" s="19">
        <f t="shared" si="9"/>
        <v>0.35048363410823435</v>
      </c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</row>
    <row r="171" spans="1:31" x14ac:dyDescent="0.25">
      <c r="A171" s="8"/>
      <c r="B171" s="8"/>
      <c r="C171" s="8"/>
      <c r="D171" s="8"/>
      <c r="E171" s="7"/>
      <c r="F171" s="7"/>
      <c r="G171" s="7"/>
      <c r="H171" s="7"/>
      <c r="I171" s="7"/>
      <c r="J171" s="7"/>
      <c r="K171" s="7"/>
      <c r="L171" s="7"/>
      <c r="M171" s="37">
        <f t="shared" si="10"/>
        <v>16400</v>
      </c>
      <c r="N171" s="19">
        <f t="shared" si="11"/>
        <v>0.35048363410823435</v>
      </c>
      <c r="O171" s="19">
        <f t="shared" si="9"/>
        <v>0.35127164946002798</v>
      </c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</row>
    <row r="172" spans="1:31" x14ac:dyDescent="0.25">
      <c r="A172" s="8"/>
      <c r="B172" s="8"/>
      <c r="C172" s="8"/>
      <c r="D172" s="8"/>
      <c r="E172" s="7"/>
      <c r="F172" s="7"/>
      <c r="G172" s="7"/>
      <c r="H172" s="7"/>
      <c r="I172" s="7"/>
      <c r="J172" s="7"/>
      <c r="K172" s="7"/>
      <c r="L172" s="7"/>
      <c r="M172" s="37">
        <f t="shared" si="10"/>
        <v>16500</v>
      </c>
      <c r="N172" s="19">
        <f t="shared" si="11"/>
        <v>0.35127164946002798</v>
      </c>
      <c r="O172" s="19">
        <f t="shared" si="9"/>
        <v>0.35206245808339404</v>
      </c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</row>
    <row r="173" spans="1:31" x14ac:dyDescent="0.25">
      <c r="A173" s="8"/>
      <c r="B173" s="8"/>
      <c r="C173" s="8"/>
      <c r="D173" s="8"/>
      <c r="E173" s="7"/>
      <c r="F173" s="7"/>
      <c r="G173" s="7"/>
      <c r="H173" s="7"/>
      <c r="I173" s="7"/>
      <c r="J173" s="7"/>
      <c r="K173" s="7"/>
      <c r="L173" s="7"/>
      <c r="M173" s="37">
        <f t="shared" si="10"/>
        <v>16600</v>
      </c>
      <c r="N173" s="19">
        <f t="shared" si="11"/>
        <v>0.35206245808339404</v>
      </c>
      <c r="O173" s="19">
        <f t="shared" si="9"/>
        <v>0.35285607637918359</v>
      </c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</row>
    <row r="174" spans="1:31" x14ac:dyDescent="0.25">
      <c r="A174" s="8"/>
      <c r="B174" s="8"/>
      <c r="C174" s="8"/>
      <c r="D174" s="8"/>
      <c r="E174" s="7"/>
      <c r="F174" s="7"/>
      <c r="G174" s="7"/>
      <c r="H174" s="7"/>
      <c r="I174" s="7"/>
      <c r="J174" s="7"/>
      <c r="K174" s="7"/>
      <c r="L174" s="7"/>
      <c r="M174" s="37">
        <f t="shared" si="10"/>
        <v>16700</v>
      </c>
      <c r="N174" s="19">
        <f t="shared" si="11"/>
        <v>0.35285607637918359</v>
      </c>
      <c r="O174" s="19">
        <f t="shared" si="9"/>
        <v>0.35365252089189858</v>
      </c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</row>
    <row r="175" spans="1:31" x14ac:dyDescent="0.25">
      <c r="A175" s="8"/>
      <c r="B175" s="8"/>
      <c r="C175" s="8"/>
      <c r="D175" s="8"/>
      <c r="E175" s="7"/>
      <c r="F175" s="7"/>
      <c r="G175" s="7"/>
      <c r="H175" s="7"/>
      <c r="I175" s="7"/>
      <c r="J175" s="7"/>
      <c r="K175" s="7"/>
      <c r="L175" s="7"/>
      <c r="M175" s="37">
        <f t="shared" si="10"/>
        <v>16800</v>
      </c>
      <c r="N175" s="19">
        <f t="shared" si="11"/>
        <v>0.35365252089189858</v>
      </c>
      <c r="O175" s="19">
        <f t="shared" si="9"/>
        <v>0.35445180831137257</v>
      </c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</row>
    <row r="176" spans="1:31" x14ac:dyDescent="0.25">
      <c r="A176" s="8"/>
      <c r="B176" s="8"/>
      <c r="C176" s="8"/>
      <c r="D176" s="8"/>
      <c r="E176" s="7"/>
      <c r="F176" s="7"/>
      <c r="G176" s="7"/>
      <c r="H176" s="7"/>
      <c r="I176" s="7"/>
      <c r="J176" s="7"/>
      <c r="K176" s="7"/>
      <c r="L176" s="7"/>
      <c r="M176" s="37">
        <f t="shared" si="10"/>
        <v>16900</v>
      </c>
      <c r="N176" s="19">
        <f t="shared" si="11"/>
        <v>0.35445180831137257</v>
      </c>
      <c r="O176" s="19">
        <f t="shared" si="9"/>
        <v>0.35525395547447641</v>
      </c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</row>
    <row r="177" spans="1:31" x14ac:dyDescent="0.25">
      <c r="A177" s="8"/>
      <c r="B177" s="8"/>
      <c r="C177" s="8"/>
      <c r="D177" s="8"/>
      <c r="E177" s="7"/>
      <c r="F177" s="7"/>
      <c r="G177" s="7"/>
      <c r="H177" s="7"/>
      <c r="I177" s="7"/>
      <c r="J177" s="7"/>
      <c r="K177" s="7"/>
      <c r="L177" s="7"/>
      <c r="M177" s="37">
        <f t="shared" si="10"/>
        <v>17000</v>
      </c>
      <c r="N177" s="19">
        <f t="shared" si="11"/>
        <v>0.35525395547447641</v>
      </c>
      <c r="O177" s="19">
        <f t="shared" si="9"/>
        <v>0.35605897936684883</v>
      </c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</row>
    <row r="178" spans="1:31" x14ac:dyDescent="0.25">
      <c r="A178" s="8"/>
      <c r="B178" s="8"/>
      <c r="C178" s="8"/>
      <c r="D178" s="8"/>
      <c r="E178" s="7"/>
      <c r="F178" s="7"/>
      <c r="G178" s="7"/>
      <c r="H178" s="7"/>
      <c r="I178" s="7"/>
      <c r="J178" s="7"/>
      <c r="K178" s="7"/>
      <c r="L178" s="7"/>
      <c r="M178" s="37">
        <f t="shared" si="10"/>
        <v>17100</v>
      </c>
      <c r="N178" s="19">
        <f t="shared" si="11"/>
        <v>0.35605897936684883</v>
      </c>
      <c r="O178" s="19">
        <f t="shared" si="9"/>
        <v>0.35686689712465286</v>
      </c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</row>
    <row r="179" spans="1:31" x14ac:dyDescent="0.25">
      <c r="A179" s="8"/>
      <c r="B179" s="8"/>
      <c r="C179" s="8"/>
      <c r="D179" s="8"/>
      <c r="E179" s="7"/>
      <c r="F179" s="7"/>
      <c r="G179" s="7"/>
      <c r="H179" s="7"/>
      <c r="I179" s="7"/>
      <c r="J179" s="7"/>
      <c r="K179" s="7"/>
      <c r="L179" s="7"/>
      <c r="M179" s="37">
        <f t="shared" si="10"/>
        <v>17200</v>
      </c>
      <c r="N179" s="19">
        <f t="shared" si="11"/>
        <v>0.35686689712465286</v>
      </c>
      <c r="O179" s="19">
        <f t="shared" si="9"/>
        <v>0.357677726036358</v>
      </c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</row>
    <row r="180" spans="1:31" x14ac:dyDescent="0.25">
      <c r="A180" s="8"/>
      <c r="B180" s="8"/>
      <c r="C180" s="8"/>
      <c r="D180" s="8"/>
      <c r="E180" s="7"/>
      <c r="F180" s="7"/>
      <c r="G180" s="7"/>
      <c r="H180" s="7"/>
      <c r="I180" s="7"/>
      <c r="J180" s="7"/>
      <c r="K180" s="7"/>
      <c r="L180" s="7"/>
      <c r="M180" s="37">
        <f t="shared" si="10"/>
        <v>17300</v>
      </c>
      <c r="N180" s="19">
        <f t="shared" si="11"/>
        <v>0.357677726036358</v>
      </c>
      <c r="O180" s="19">
        <f t="shared" si="9"/>
        <v>0.35849148354454891</v>
      </c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</row>
    <row r="181" spans="1:31" x14ac:dyDescent="0.25">
      <c r="A181" s="8"/>
      <c r="B181" s="8"/>
      <c r="C181" s="8"/>
      <c r="D181" s="8"/>
      <c r="E181" s="7"/>
      <c r="F181" s="7"/>
      <c r="G181" s="7"/>
      <c r="H181" s="7"/>
      <c r="I181" s="7"/>
      <c r="J181" s="7"/>
      <c r="K181" s="7"/>
      <c r="L181" s="7"/>
      <c r="M181" s="37">
        <f t="shared" si="10"/>
        <v>17400</v>
      </c>
      <c r="N181" s="19">
        <f t="shared" si="11"/>
        <v>0.35849148354454891</v>
      </c>
      <c r="O181" s="19">
        <f t="shared" si="9"/>
        <v>0.35930818724776115</v>
      </c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</row>
    <row r="182" spans="1:31" x14ac:dyDescent="0.25">
      <c r="A182" s="8"/>
      <c r="B182" s="8"/>
      <c r="C182" s="8"/>
      <c r="D182" s="8"/>
      <c r="E182" s="7"/>
      <c r="F182" s="7"/>
      <c r="G182" s="7"/>
      <c r="H182" s="7"/>
      <c r="I182" s="7"/>
      <c r="J182" s="7"/>
      <c r="K182" s="7"/>
      <c r="L182" s="7"/>
      <c r="M182" s="37">
        <f t="shared" si="10"/>
        <v>17500</v>
      </c>
      <c r="N182" s="19">
        <f t="shared" si="11"/>
        <v>0.35930818724776115</v>
      </c>
      <c r="O182" s="19">
        <f t="shared" si="9"/>
        <v>0.36012785490234445</v>
      </c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</row>
    <row r="183" spans="1:31" x14ac:dyDescent="0.25">
      <c r="A183" s="8"/>
      <c r="B183" s="8"/>
      <c r="C183" s="8"/>
      <c r="D183" s="8"/>
      <c r="E183" s="7"/>
      <c r="F183" s="7"/>
      <c r="G183" s="7"/>
      <c r="H183" s="7"/>
      <c r="I183" s="7"/>
      <c r="J183" s="7"/>
      <c r="K183" s="7"/>
      <c r="L183" s="7"/>
      <c r="M183" s="37">
        <f t="shared" si="10"/>
        <v>17600</v>
      </c>
      <c r="N183" s="19">
        <f t="shared" si="11"/>
        <v>0.36012785490234445</v>
      </c>
      <c r="O183" s="19">
        <f t="shared" si="9"/>
        <v>0.36095050442435361</v>
      </c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</row>
    <row r="184" spans="1:31" x14ac:dyDescent="0.25">
      <c r="A184" s="8"/>
      <c r="B184" s="8"/>
      <c r="C184" s="8"/>
      <c r="D184" s="8"/>
      <c r="E184" s="7"/>
      <c r="F184" s="7"/>
      <c r="G184" s="7"/>
      <c r="H184" s="7"/>
      <c r="I184" s="7"/>
      <c r="J184" s="7"/>
      <c r="K184" s="7"/>
      <c r="L184" s="7"/>
      <c r="M184" s="37">
        <f t="shared" si="10"/>
        <v>17700</v>
      </c>
      <c r="N184" s="19">
        <f t="shared" si="11"/>
        <v>0.36095050442435361</v>
      </c>
      <c r="O184" s="19">
        <f t="shared" si="9"/>
        <v>0.36177615389146822</v>
      </c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</row>
    <row r="185" spans="1:31" x14ac:dyDescent="0.25">
      <c r="A185" s="8"/>
      <c r="B185" s="8"/>
      <c r="C185" s="8"/>
      <c r="D185" s="8"/>
      <c r="E185" s="7"/>
      <c r="F185" s="7"/>
      <c r="G185" s="7"/>
      <c r="H185" s="7"/>
      <c r="I185" s="7"/>
      <c r="J185" s="7"/>
      <c r="K185" s="7"/>
      <c r="L185" s="7"/>
      <c r="M185" s="37">
        <f t="shared" si="10"/>
        <v>17800</v>
      </c>
      <c r="N185" s="19">
        <f t="shared" si="11"/>
        <v>0.36177615389146822</v>
      </c>
      <c r="O185" s="19">
        <f t="shared" si="9"/>
        <v>0.362604821544941</v>
      </c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</row>
    <row r="186" spans="1:31" x14ac:dyDescent="0.25">
      <c r="A186" s="8"/>
      <c r="B186" s="8"/>
      <c r="C186" s="8"/>
      <c r="D186" s="8"/>
      <c r="E186" s="7"/>
      <c r="F186" s="7"/>
      <c r="G186" s="7"/>
      <c r="H186" s="7"/>
      <c r="I186" s="7"/>
      <c r="J186" s="7"/>
      <c r="K186" s="7"/>
      <c r="L186" s="7"/>
      <c r="M186" s="37">
        <f t="shared" si="10"/>
        <v>17900</v>
      </c>
      <c r="N186" s="19">
        <f t="shared" si="11"/>
        <v>0.362604821544941</v>
      </c>
      <c r="O186" s="19">
        <f t="shared" si="9"/>
        <v>0.36343652579157582</v>
      </c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 spans="1:31" x14ac:dyDescent="0.25">
      <c r="A187" s="8"/>
      <c r="B187" s="8"/>
      <c r="C187" s="8"/>
      <c r="D187" s="8"/>
      <c r="E187" s="7"/>
      <c r="F187" s="7"/>
      <c r="G187" s="7"/>
      <c r="H187" s="7"/>
      <c r="I187" s="7"/>
      <c r="J187" s="7"/>
      <c r="K187" s="7"/>
      <c r="L187" s="7"/>
      <c r="M187" s="37">
        <f t="shared" si="10"/>
        <v>18000</v>
      </c>
      <c r="N187" s="19">
        <f t="shared" si="11"/>
        <v>0.36343652579157582</v>
      </c>
      <c r="O187" s="19">
        <f t="shared" si="9"/>
        <v>0.36427128520573582</v>
      </c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 spans="1:31" x14ac:dyDescent="0.25">
      <c r="A188" s="8"/>
      <c r="B188" s="8"/>
      <c r="C188" s="8"/>
      <c r="D188" s="8"/>
      <c r="E188" s="7"/>
      <c r="F188" s="7"/>
      <c r="G188" s="7"/>
      <c r="H188" s="7"/>
      <c r="I188" s="7"/>
      <c r="J188" s="7"/>
      <c r="K188" s="7"/>
      <c r="L188" s="7"/>
      <c r="M188" s="37">
        <f t="shared" si="10"/>
        <v>18100</v>
      </c>
      <c r="N188" s="19">
        <f t="shared" si="11"/>
        <v>0.36427128520573582</v>
      </c>
      <c r="O188" s="19">
        <f t="shared" si="9"/>
        <v>0.36510911853138189</v>
      </c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  <row r="189" spans="1:31" x14ac:dyDescent="0.25">
      <c r="A189" s="8"/>
      <c r="B189" s="8"/>
      <c r="C189" s="8"/>
      <c r="D189" s="8"/>
      <c r="E189" s="7"/>
      <c r="F189" s="7"/>
      <c r="G189" s="7"/>
      <c r="H189" s="7"/>
      <c r="I189" s="7"/>
      <c r="J189" s="7"/>
      <c r="K189" s="7"/>
      <c r="L189" s="7"/>
      <c r="M189" s="37">
        <f t="shared" si="10"/>
        <v>18200</v>
      </c>
      <c r="N189" s="19">
        <f t="shared" si="11"/>
        <v>0.36510911853138189</v>
      </c>
      <c r="O189" s="19">
        <f t="shared" si="9"/>
        <v>0.36595004468414244</v>
      </c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</row>
    <row r="190" spans="1:31" x14ac:dyDescent="0.25">
      <c r="A190" s="8"/>
      <c r="B190" s="8"/>
      <c r="C190" s="8"/>
      <c r="D190" s="8"/>
      <c r="E190" s="7"/>
      <c r="F190" s="7"/>
      <c r="G190" s="7"/>
      <c r="H190" s="7"/>
      <c r="I190" s="7"/>
      <c r="J190" s="7"/>
      <c r="K190" s="7"/>
      <c r="L190" s="7"/>
      <c r="M190" s="37">
        <f t="shared" si="10"/>
        <v>18300</v>
      </c>
      <c r="N190" s="19">
        <f t="shared" si="11"/>
        <v>0.36595004468414244</v>
      </c>
      <c r="O190" s="19">
        <f t="shared" si="9"/>
        <v>0.3667940827534148</v>
      </c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</row>
    <row r="191" spans="1:31" x14ac:dyDescent="0.25">
      <c r="A191" s="8"/>
      <c r="B191" s="8"/>
      <c r="C191" s="8"/>
      <c r="D191" s="8"/>
      <c r="E191" s="7"/>
      <c r="F191" s="7"/>
      <c r="G191" s="7"/>
      <c r="H191" s="7"/>
      <c r="I191" s="7"/>
      <c r="J191" s="7"/>
      <c r="K191" s="7"/>
      <c r="L191" s="7"/>
      <c r="M191" s="37">
        <f t="shared" si="10"/>
        <v>18400</v>
      </c>
      <c r="N191" s="19">
        <f t="shared" si="11"/>
        <v>0.3667940827534148</v>
      </c>
      <c r="O191" s="19">
        <f t="shared" si="9"/>
        <v>0.3676412520044991</v>
      </c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</row>
    <row r="192" spans="1:31" x14ac:dyDescent="0.25">
      <c r="A192" s="8"/>
      <c r="B192" s="8"/>
      <c r="C192" s="8"/>
      <c r="D192" s="8"/>
      <c r="E192" s="7"/>
      <c r="F192" s="7"/>
      <c r="G192" s="7"/>
      <c r="H192" s="7"/>
      <c r="I192" s="7"/>
      <c r="J192" s="7"/>
      <c r="K192" s="7"/>
      <c r="L192" s="7"/>
      <c r="M192" s="37">
        <f t="shared" si="10"/>
        <v>18500</v>
      </c>
      <c r="N192" s="19">
        <f t="shared" si="11"/>
        <v>0.3676412520044991</v>
      </c>
      <c r="O192" s="19">
        <f t="shared" si="9"/>
        <v>0.36849157188076492</v>
      </c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</row>
    <row r="193" spans="1:31" x14ac:dyDescent="0.25">
      <c r="A193" s="8"/>
      <c r="B193" s="8"/>
      <c r="C193" s="8"/>
      <c r="D193" s="8"/>
      <c r="E193" s="7"/>
      <c r="F193" s="7"/>
      <c r="G193" s="7"/>
      <c r="H193" s="7"/>
      <c r="I193" s="7"/>
      <c r="J193" s="7"/>
      <c r="K193" s="7"/>
      <c r="L193" s="7"/>
      <c r="M193" s="37">
        <f t="shared" si="10"/>
        <v>18600</v>
      </c>
      <c r="N193" s="19">
        <f t="shared" si="11"/>
        <v>0.36849157188076492</v>
      </c>
      <c r="O193" s="19">
        <f t="shared" si="9"/>
        <v>0.36934506200585132</v>
      </c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</row>
    <row r="194" spans="1:31" x14ac:dyDescent="0.25">
      <c r="A194" s="8"/>
      <c r="B194" s="8"/>
      <c r="C194" s="8"/>
      <c r="D194" s="8"/>
      <c r="E194" s="7"/>
      <c r="F194" s="7"/>
      <c r="G194" s="7"/>
      <c r="H194" s="7"/>
      <c r="I194" s="7"/>
      <c r="J194" s="7"/>
      <c r="K194" s="7"/>
      <c r="L194" s="7"/>
      <c r="M194" s="37">
        <f t="shared" si="10"/>
        <v>18700</v>
      </c>
      <c r="N194" s="19">
        <f t="shared" si="11"/>
        <v>0.36934506200585132</v>
      </c>
      <c r="O194" s="19">
        <f t="shared" si="9"/>
        <v>0.37020174218590135</v>
      </c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</row>
    <row r="195" spans="1:31" x14ac:dyDescent="0.25">
      <c r="A195" s="8"/>
      <c r="B195" s="8"/>
      <c r="C195" s="8"/>
      <c r="D195" s="8"/>
      <c r="E195" s="7"/>
      <c r="F195" s="7"/>
      <c r="G195" s="7"/>
      <c r="H195" s="7"/>
      <c r="I195" s="7"/>
      <c r="J195" s="7"/>
      <c r="K195" s="7"/>
      <c r="L195" s="7"/>
      <c r="M195" s="37">
        <f t="shared" si="10"/>
        <v>18800</v>
      </c>
      <c r="N195" s="19">
        <f t="shared" si="11"/>
        <v>0.37020174218590135</v>
      </c>
      <c r="O195" s="19">
        <f t="shared" si="9"/>
        <v>0.37106163241183104</v>
      </c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</row>
    <row r="196" spans="1:31" x14ac:dyDescent="0.25">
      <c r="A196" s="8"/>
      <c r="B196" s="8"/>
      <c r="C196" s="8"/>
      <c r="D196" s="8"/>
      <c r="E196" s="7"/>
      <c r="F196" s="7"/>
      <c r="G196" s="7"/>
      <c r="H196" s="7"/>
      <c r="I196" s="7"/>
      <c r="J196" s="7"/>
      <c r="K196" s="7"/>
      <c r="L196" s="7"/>
      <c r="M196" s="37">
        <f t="shared" si="10"/>
        <v>18900</v>
      </c>
      <c r="N196" s="19">
        <f t="shared" si="11"/>
        <v>0.37106163241183104</v>
      </c>
      <c r="O196" s="19">
        <f t="shared" si="9"/>
        <v>0.37192475286163412</v>
      </c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</row>
    <row r="197" spans="1:31" x14ac:dyDescent="0.25">
      <c r="A197" s="8"/>
      <c r="B197" s="8"/>
      <c r="C197" s="8"/>
      <c r="D197" s="8"/>
      <c r="E197" s="7"/>
      <c r="F197" s="7"/>
      <c r="G197" s="7"/>
      <c r="H197" s="7"/>
      <c r="I197" s="7"/>
      <c r="J197" s="7"/>
      <c r="K197" s="7"/>
      <c r="L197" s="7"/>
      <c r="M197" s="37">
        <f t="shared" si="10"/>
        <v>19000</v>
      </c>
      <c r="N197" s="19">
        <f t="shared" si="11"/>
        <v>0.37192475286163412</v>
      </c>
      <c r="O197" s="19">
        <f t="shared" si="9"/>
        <v>0.37279112390272251</v>
      </c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 spans="1:31" x14ac:dyDescent="0.25">
      <c r="A198" s="8"/>
      <c r="B198" s="8"/>
      <c r="C198" s="8"/>
      <c r="D198" s="8"/>
      <c r="E198" s="7"/>
      <c r="F198" s="7"/>
      <c r="G198" s="7"/>
      <c r="H198" s="7"/>
      <c r="I198" s="7"/>
      <c r="J198" s="7"/>
      <c r="K198" s="7"/>
      <c r="L198" s="7"/>
      <c r="M198" s="37">
        <f t="shared" si="10"/>
        <v>19100</v>
      </c>
      <c r="N198" s="19">
        <f t="shared" si="11"/>
        <v>0.37279112390272251</v>
      </c>
      <c r="O198" s="19">
        <f t="shared" si="9"/>
        <v>0.37366076609430393</v>
      </c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 spans="1:31" x14ac:dyDescent="0.25">
      <c r="A199" s="8"/>
      <c r="B199" s="8"/>
      <c r="C199" s="8"/>
      <c r="D199" s="8"/>
      <c r="E199" s="7"/>
      <c r="F199" s="7"/>
      <c r="G199" s="7"/>
      <c r="H199" s="7"/>
      <c r="I199" s="7"/>
      <c r="J199" s="7"/>
      <c r="K199" s="7"/>
      <c r="L199" s="7"/>
      <c r="M199" s="37">
        <f t="shared" si="10"/>
        <v>19200</v>
      </c>
      <c r="N199" s="19">
        <f t="shared" si="11"/>
        <v>0.37366076609430393</v>
      </c>
      <c r="O199" s="19">
        <f t="shared" ref="O199:O262" si="12">N199+$Y$3*$T$3*$W$3^$S$3*N199^($S$3/2)*(1.99-0.41*(N199/2.5)+18.7*(N199/2.5)^2-38.48*(N199/2.5)^3+53.85*(N199/2.5)^4)^$S$3</f>
        <v>0.37453370018979681</v>
      </c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</row>
    <row r="200" spans="1:31" x14ac:dyDescent="0.25">
      <c r="A200" s="8"/>
      <c r="B200" s="8"/>
      <c r="C200" s="8"/>
      <c r="D200" s="8"/>
      <c r="E200" s="7"/>
      <c r="F200" s="7"/>
      <c r="G200" s="7"/>
      <c r="H200" s="7"/>
      <c r="I200" s="7"/>
      <c r="J200" s="7"/>
      <c r="K200" s="7"/>
      <c r="L200" s="7"/>
      <c r="M200" s="37">
        <f t="shared" ref="M200:M263" si="13">M199+$Y$3</f>
        <v>19300</v>
      </c>
      <c r="N200" s="19">
        <f t="shared" ref="N200:N263" si="14">O199</f>
        <v>0.37453370018979681</v>
      </c>
      <c r="O200" s="19">
        <f t="shared" si="12"/>
        <v>0.37540994713928344</v>
      </c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</row>
    <row r="201" spans="1:31" x14ac:dyDescent="0.25">
      <c r="A201" s="8"/>
      <c r="B201" s="8"/>
      <c r="C201" s="8"/>
      <c r="D201" s="8"/>
      <c r="E201" s="7"/>
      <c r="F201" s="7"/>
      <c r="G201" s="7"/>
      <c r="H201" s="7"/>
      <c r="I201" s="7"/>
      <c r="J201" s="7"/>
      <c r="K201" s="7"/>
      <c r="L201" s="7"/>
      <c r="M201" s="37">
        <f t="shared" si="13"/>
        <v>19400</v>
      </c>
      <c r="N201" s="19">
        <f t="shared" si="14"/>
        <v>0.37540994713928344</v>
      </c>
      <c r="O201" s="19">
        <f t="shared" si="12"/>
        <v>0.37628952809200211</v>
      </c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</row>
    <row r="202" spans="1:31" x14ac:dyDescent="0.25">
      <c r="A202" s="8"/>
      <c r="B202" s="8"/>
      <c r="C202" s="8"/>
      <c r="D202" s="8"/>
      <c r="E202" s="7"/>
      <c r="F202" s="7"/>
      <c r="G202" s="7"/>
      <c r="H202" s="7"/>
      <c r="I202" s="7"/>
      <c r="J202" s="7"/>
      <c r="K202" s="7"/>
      <c r="L202" s="7"/>
      <c r="M202" s="37">
        <f t="shared" si="13"/>
        <v>19500</v>
      </c>
      <c r="N202" s="19">
        <f t="shared" si="14"/>
        <v>0.37628952809200211</v>
      </c>
      <c r="O202" s="19">
        <f t="shared" si="12"/>
        <v>0.37717246439887897</v>
      </c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 spans="1:31" x14ac:dyDescent="0.25">
      <c r="A203" s="8"/>
      <c r="B203" s="8"/>
      <c r="C203" s="8"/>
      <c r="D203" s="8"/>
      <c r="E203" s="7"/>
      <c r="F203" s="7"/>
      <c r="G203" s="7"/>
      <c r="H203" s="7"/>
      <c r="I203" s="7"/>
      <c r="J203" s="7"/>
      <c r="K203" s="7"/>
      <c r="L203" s="7"/>
      <c r="M203" s="37">
        <f t="shared" si="13"/>
        <v>19600</v>
      </c>
      <c r="N203" s="19">
        <f t="shared" si="14"/>
        <v>0.37717246439887897</v>
      </c>
      <c r="O203" s="19">
        <f t="shared" si="12"/>
        <v>0.37805877761510015</v>
      </c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 spans="1:31" x14ac:dyDescent="0.25">
      <c r="A204" s="8"/>
      <c r="B204" s="8"/>
      <c r="C204" s="8"/>
      <c r="D204" s="8"/>
      <c r="E204" s="7"/>
      <c r="F204" s="7"/>
      <c r="G204" s="7"/>
      <c r="H204" s="7"/>
      <c r="I204" s="7"/>
      <c r="J204" s="7"/>
      <c r="K204" s="7"/>
      <c r="L204" s="7"/>
      <c r="M204" s="37">
        <f t="shared" si="13"/>
        <v>19700</v>
      </c>
      <c r="N204" s="19">
        <f t="shared" si="14"/>
        <v>0.37805877761510015</v>
      </c>
      <c r="O204" s="19">
        <f t="shared" si="12"/>
        <v>0.37894848950272536</v>
      </c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 spans="1:31" x14ac:dyDescent="0.25">
      <c r="A205" s="8"/>
      <c r="B205" s="8"/>
      <c r="C205" s="8"/>
      <c r="D205" s="8"/>
      <c r="E205" s="7"/>
      <c r="F205" s="7"/>
      <c r="G205" s="7"/>
      <c r="H205" s="7"/>
      <c r="I205" s="7"/>
      <c r="J205" s="7"/>
      <c r="K205" s="7"/>
      <c r="L205" s="7"/>
      <c r="M205" s="37">
        <f t="shared" si="13"/>
        <v>19800</v>
      </c>
      <c r="N205" s="19">
        <f t="shared" si="14"/>
        <v>0.37894848950272536</v>
      </c>
      <c r="O205" s="19">
        <f t="shared" si="12"/>
        <v>0.37984162203334343</v>
      </c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</row>
    <row r="206" spans="1:31" x14ac:dyDescent="0.25">
      <c r="A206" s="8"/>
      <c r="B206" s="8"/>
      <c r="C206" s="8"/>
      <c r="D206" s="8"/>
      <c r="E206" s="7"/>
      <c r="F206" s="7"/>
      <c r="G206" s="7"/>
      <c r="H206" s="7"/>
      <c r="I206" s="7"/>
      <c r="J206" s="7"/>
      <c r="K206" s="7"/>
      <c r="L206" s="7"/>
      <c r="M206" s="37">
        <f t="shared" si="13"/>
        <v>19900</v>
      </c>
      <c r="N206" s="19">
        <f t="shared" si="14"/>
        <v>0.37984162203334343</v>
      </c>
      <c r="O206" s="19">
        <f t="shared" si="12"/>
        <v>0.38073819739077064</v>
      </c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</row>
    <row r="207" spans="1:31" x14ac:dyDescent="0.25">
      <c r="A207" s="8"/>
      <c r="B207" s="8"/>
      <c r="C207" s="8"/>
      <c r="D207" s="8"/>
      <c r="E207" s="7"/>
      <c r="F207" s="7"/>
      <c r="G207" s="7"/>
      <c r="H207" s="7"/>
      <c r="I207" s="7"/>
      <c r="J207" s="7"/>
      <c r="K207" s="7"/>
      <c r="L207" s="7"/>
      <c r="M207" s="37">
        <f t="shared" si="13"/>
        <v>20000</v>
      </c>
      <c r="N207" s="19">
        <f t="shared" si="14"/>
        <v>0.38073819739077064</v>
      </c>
      <c r="O207" s="19">
        <f t="shared" si="12"/>
        <v>0.38163823797379276</v>
      </c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</row>
    <row r="208" spans="1:31" x14ac:dyDescent="0.25">
      <c r="A208" s="8"/>
      <c r="B208" s="8"/>
      <c r="C208" s="8"/>
      <c r="D208" s="8"/>
      <c r="E208" s="7"/>
      <c r="F208" s="7"/>
      <c r="G208" s="7"/>
      <c r="H208" s="7"/>
      <c r="I208" s="7"/>
      <c r="J208" s="7"/>
      <c r="K208" s="7"/>
      <c r="L208" s="7"/>
      <c r="M208" s="37">
        <f t="shared" si="13"/>
        <v>20100</v>
      </c>
      <c r="N208" s="19">
        <f t="shared" si="14"/>
        <v>0.38163823797379276</v>
      </c>
      <c r="O208" s="19">
        <f t="shared" si="12"/>
        <v>0.38254176639895177</v>
      </c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</row>
    <row r="209" spans="1:31" x14ac:dyDescent="0.25">
      <c r="A209" s="8"/>
      <c r="B209" s="8"/>
      <c r="C209" s="8"/>
      <c r="D209" s="8"/>
      <c r="E209" s="7"/>
      <c r="F209" s="7"/>
      <c r="G209" s="7"/>
      <c r="H209" s="7"/>
      <c r="I209" s="7"/>
      <c r="J209" s="7"/>
      <c r="K209" s="7"/>
      <c r="L209" s="7"/>
      <c r="M209" s="37">
        <f t="shared" si="13"/>
        <v>20200</v>
      </c>
      <c r="N209" s="19">
        <f t="shared" si="14"/>
        <v>0.38254176639895177</v>
      </c>
      <c r="O209" s="19">
        <f t="shared" si="12"/>
        <v>0.38344880550337779</v>
      </c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</row>
    <row r="210" spans="1:31" x14ac:dyDescent="0.25">
      <c r="A210" s="8"/>
      <c r="B210" s="8"/>
      <c r="C210" s="8"/>
      <c r="D210" s="8"/>
      <c r="E210" s="7"/>
      <c r="F210" s="7"/>
      <c r="G210" s="7"/>
      <c r="H210" s="7"/>
      <c r="I210" s="7"/>
      <c r="J210" s="7"/>
      <c r="K210" s="7"/>
      <c r="L210" s="7"/>
      <c r="M210" s="37">
        <f t="shared" si="13"/>
        <v>20300</v>
      </c>
      <c r="N210" s="19">
        <f t="shared" si="14"/>
        <v>0.38344880550337779</v>
      </c>
      <c r="O210" s="19">
        <f t="shared" si="12"/>
        <v>0.38435937834766754</v>
      </c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</row>
    <row r="211" spans="1:31" x14ac:dyDescent="0.25">
      <c r="A211" s="8"/>
      <c r="B211" s="8"/>
      <c r="C211" s="8"/>
      <c r="D211" s="8"/>
      <c r="E211" s="7"/>
      <c r="F211" s="7"/>
      <c r="G211" s="7"/>
      <c r="H211" s="7"/>
      <c r="I211" s="7"/>
      <c r="J211" s="7"/>
      <c r="K211" s="7"/>
      <c r="L211" s="7"/>
      <c r="M211" s="37">
        <f t="shared" si="13"/>
        <v>20400</v>
      </c>
      <c r="N211" s="19">
        <f t="shared" si="14"/>
        <v>0.38435937834766754</v>
      </c>
      <c r="O211" s="19">
        <f t="shared" si="12"/>
        <v>0.38527350821880973</v>
      </c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 spans="1:31" x14ac:dyDescent="0.25">
      <c r="A212" s="8"/>
      <c r="B212" s="8"/>
      <c r="C212" s="8"/>
      <c r="D212" s="8"/>
      <c r="E212" s="7"/>
      <c r="F212" s="7"/>
      <c r="G212" s="7"/>
      <c r="H212" s="7"/>
      <c r="I212" s="7"/>
      <c r="J212" s="7"/>
      <c r="K212" s="7"/>
      <c r="L212" s="7"/>
      <c r="M212" s="37">
        <f t="shared" si="13"/>
        <v>20500</v>
      </c>
      <c r="N212" s="19">
        <f t="shared" si="14"/>
        <v>0.38527350821880973</v>
      </c>
      <c r="O212" s="19">
        <f t="shared" si="12"/>
        <v>0.38619121863315914</v>
      </c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</row>
    <row r="213" spans="1:31" x14ac:dyDescent="0.25">
      <c r="A213" s="8"/>
      <c r="B213" s="8"/>
      <c r="C213" s="8"/>
      <c r="D213" s="8"/>
      <c r="E213" s="7"/>
      <c r="F213" s="7"/>
      <c r="G213" s="7"/>
      <c r="H213" s="7"/>
      <c r="I213" s="7"/>
      <c r="J213" s="7"/>
      <c r="K213" s="7"/>
      <c r="L213" s="7"/>
      <c r="M213" s="37">
        <f t="shared" si="13"/>
        <v>20600</v>
      </c>
      <c r="N213" s="19">
        <f t="shared" si="14"/>
        <v>0.38619121863315914</v>
      </c>
      <c r="O213" s="19">
        <f t="shared" si="12"/>
        <v>0.38711253333945916</v>
      </c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</row>
    <row r="214" spans="1:31" x14ac:dyDescent="0.25">
      <c r="M214" s="37">
        <f t="shared" si="13"/>
        <v>20700</v>
      </c>
      <c r="N214" s="19">
        <f t="shared" si="14"/>
        <v>0.38711253333945916</v>
      </c>
      <c r="O214" s="19">
        <f t="shared" si="12"/>
        <v>0.38803747632191499</v>
      </c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31" x14ac:dyDescent="0.25">
      <c r="M215" s="37">
        <f t="shared" si="13"/>
        <v>20800</v>
      </c>
      <c r="N215" s="19">
        <f t="shared" si="14"/>
        <v>0.38803747632191499</v>
      </c>
      <c r="O215" s="19">
        <f t="shared" si="12"/>
        <v>0.38896607180331771</v>
      </c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31" x14ac:dyDescent="0.25">
      <c r="M216" s="37">
        <f t="shared" si="13"/>
        <v>20900</v>
      </c>
      <c r="N216" s="19">
        <f t="shared" si="14"/>
        <v>0.38896607180331771</v>
      </c>
      <c r="O216" s="19">
        <f t="shared" si="12"/>
        <v>0.38989834424822056</v>
      </c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31" x14ac:dyDescent="0.25">
      <c r="M217" s="37">
        <f t="shared" si="13"/>
        <v>21000</v>
      </c>
      <c r="N217" s="19">
        <f t="shared" si="14"/>
        <v>0.38989834424822056</v>
      </c>
      <c r="O217" s="19">
        <f t="shared" si="12"/>
        <v>0.39083431836616839</v>
      </c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31" x14ac:dyDescent="0.25">
      <c r="M218" s="37">
        <f t="shared" si="13"/>
        <v>21100</v>
      </c>
      <c r="N218" s="19">
        <f t="shared" si="14"/>
        <v>0.39083431836616839</v>
      </c>
      <c r="O218" s="19">
        <f t="shared" si="12"/>
        <v>0.39177401911498139</v>
      </c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31" x14ac:dyDescent="0.25">
      <c r="M219" s="37">
        <f t="shared" si="13"/>
        <v>21200</v>
      </c>
      <c r="N219" s="19">
        <f t="shared" si="14"/>
        <v>0.39177401911498139</v>
      </c>
      <c r="O219" s="19">
        <f t="shared" si="12"/>
        <v>0.39271747170409427</v>
      </c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31" x14ac:dyDescent="0.25">
      <c r="M220" s="37">
        <f t="shared" si="13"/>
        <v>21300</v>
      </c>
      <c r="N220" s="19">
        <f t="shared" si="14"/>
        <v>0.39271747170409427</v>
      </c>
      <c r="O220" s="19">
        <f t="shared" si="12"/>
        <v>0.39366470159795192</v>
      </c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31" x14ac:dyDescent="0.25">
      <c r="M221" s="37">
        <f t="shared" si="13"/>
        <v>21400</v>
      </c>
      <c r="N221" s="19">
        <f t="shared" si="14"/>
        <v>0.39366470159795192</v>
      </c>
      <c r="O221" s="19">
        <f t="shared" si="12"/>
        <v>0.39461573451946258</v>
      </c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31" x14ac:dyDescent="0.25">
      <c r="M222" s="37">
        <f t="shared" si="13"/>
        <v>21500</v>
      </c>
      <c r="N222" s="19">
        <f t="shared" si="14"/>
        <v>0.39461573451946258</v>
      </c>
      <c r="O222" s="19">
        <f t="shared" si="12"/>
        <v>0.39557059645351017</v>
      </c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31" x14ac:dyDescent="0.25">
      <c r="M223" s="37">
        <f t="shared" si="13"/>
        <v>21600</v>
      </c>
      <c r="N223" s="19">
        <f t="shared" si="14"/>
        <v>0.39557059645351017</v>
      </c>
      <c r="O223" s="19">
        <f t="shared" si="12"/>
        <v>0.39652931365052652</v>
      </c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31" x14ac:dyDescent="0.25">
      <c r="M224" s="37">
        <f t="shared" si="13"/>
        <v>21700</v>
      </c>
      <c r="N224" s="19">
        <f t="shared" si="14"/>
        <v>0.39652931365052652</v>
      </c>
      <c r="O224" s="19">
        <f t="shared" si="12"/>
        <v>0.3974919126301249</v>
      </c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3:26" x14ac:dyDescent="0.25">
      <c r="M225" s="37">
        <f t="shared" si="13"/>
        <v>21800</v>
      </c>
      <c r="N225" s="19">
        <f t="shared" si="14"/>
        <v>0.3974919126301249</v>
      </c>
      <c r="O225" s="19">
        <f t="shared" si="12"/>
        <v>0.39845842018479616</v>
      </c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3:26" x14ac:dyDescent="0.25">
      <c r="M226" s="37">
        <f t="shared" si="13"/>
        <v>21900</v>
      </c>
      <c r="N226" s="19">
        <f t="shared" si="14"/>
        <v>0.39845842018479616</v>
      </c>
      <c r="O226" s="19">
        <f t="shared" si="12"/>
        <v>0.39942886338366884</v>
      </c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3:26" x14ac:dyDescent="0.25">
      <c r="M227" s="37">
        <f t="shared" si="13"/>
        <v>22000</v>
      </c>
      <c r="N227" s="19">
        <f t="shared" si="14"/>
        <v>0.39942886338366884</v>
      </c>
      <c r="O227" s="19">
        <f t="shared" si="12"/>
        <v>0.40040326957633443</v>
      </c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3:26" x14ac:dyDescent="0.25">
      <c r="M228" s="37">
        <f t="shared" si="13"/>
        <v>22100</v>
      </c>
      <c r="N228" s="19">
        <f t="shared" si="14"/>
        <v>0.40040326957633443</v>
      </c>
      <c r="O228" s="19">
        <f t="shared" si="12"/>
        <v>0.40138166639673928</v>
      </c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3:26" x14ac:dyDescent="0.25">
      <c r="M229" s="37">
        <f t="shared" si="13"/>
        <v>22200</v>
      </c>
      <c r="N229" s="19">
        <f t="shared" si="14"/>
        <v>0.40138166639673928</v>
      </c>
      <c r="O229" s="19">
        <f t="shared" si="12"/>
        <v>0.40236408176714455</v>
      </c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3:26" x14ac:dyDescent="0.25">
      <c r="M230" s="37">
        <f t="shared" si="13"/>
        <v>22300</v>
      </c>
      <c r="N230" s="19">
        <f t="shared" si="14"/>
        <v>0.40236408176714455</v>
      </c>
      <c r="O230" s="19">
        <f t="shared" si="12"/>
        <v>0.40335054390215552</v>
      </c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3:26" x14ac:dyDescent="0.25">
      <c r="M231" s="37">
        <f t="shared" si="13"/>
        <v>22400</v>
      </c>
      <c r="N231" s="19">
        <f t="shared" si="14"/>
        <v>0.40335054390215552</v>
      </c>
      <c r="O231" s="19">
        <f t="shared" si="12"/>
        <v>0.40434108131282193</v>
      </c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3:26" x14ac:dyDescent="0.25">
      <c r="M232" s="37">
        <f t="shared" si="13"/>
        <v>22500</v>
      </c>
      <c r="N232" s="19">
        <f t="shared" si="14"/>
        <v>0.40434108131282193</v>
      </c>
      <c r="O232" s="19">
        <f t="shared" si="12"/>
        <v>0.40533572281081054</v>
      </c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3:26" x14ac:dyDescent="0.25">
      <c r="M233" s="37">
        <f t="shared" si="13"/>
        <v>22600</v>
      </c>
      <c r="N233" s="19">
        <f t="shared" si="14"/>
        <v>0.40533572281081054</v>
      </c>
      <c r="O233" s="19">
        <f t="shared" si="12"/>
        <v>0.40633449751265199</v>
      </c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3:26" x14ac:dyDescent="0.25">
      <c r="M234" s="37">
        <f t="shared" si="13"/>
        <v>22700</v>
      </c>
      <c r="N234" s="19">
        <f t="shared" si="14"/>
        <v>0.40633449751265199</v>
      </c>
      <c r="O234" s="19">
        <f t="shared" si="12"/>
        <v>0.40733743484406321</v>
      </c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3:26" x14ac:dyDescent="0.25">
      <c r="M235" s="37">
        <f t="shared" si="13"/>
        <v>22800</v>
      </c>
      <c r="N235" s="19">
        <f t="shared" si="14"/>
        <v>0.40733743484406321</v>
      </c>
      <c r="O235" s="19">
        <f t="shared" si="12"/>
        <v>0.40834456454434659</v>
      </c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3:26" x14ac:dyDescent="0.25">
      <c r="M236" s="37">
        <f t="shared" si="13"/>
        <v>22900</v>
      </c>
      <c r="N236" s="19">
        <f t="shared" si="14"/>
        <v>0.40834456454434659</v>
      </c>
      <c r="O236" s="19">
        <f t="shared" si="12"/>
        <v>0.40935591667086857</v>
      </c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3:26" x14ac:dyDescent="0.25">
      <c r="M237" s="37">
        <f t="shared" si="13"/>
        <v>23000</v>
      </c>
      <c r="N237" s="19">
        <f t="shared" si="14"/>
        <v>0.40935591667086857</v>
      </c>
      <c r="O237" s="19">
        <f t="shared" si="12"/>
        <v>0.41037152160361862</v>
      </c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3:26" x14ac:dyDescent="0.25">
      <c r="M238" s="37">
        <f t="shared" si="13"/>
        <v>23100</v>
      </c>
      <c r="N238" s="19">
        <f t="shared" si="14"/>
        <v>0.41037152160361862</v>
      </c>
      <c r="O238" s="19">
        <f t="shared" si="12"/>
        <v>0.41139141004985041</v>
      </c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3:26" x14ac:dyDescent="0.25">
      <c r="M239" s="37">
        <f t="shared" si="13"/>
        <v>23200</v>
      </c>
      <c r="N239" s="19">
        <f t="shared" si="14"/>
        <v>0.41139141004985041</v>
      </c>
      <c r="O239" s="19">
        <f t="shared" si="12"/>
        <v>0.41241561304880742</v>
      </c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3:26" x14ac:dyDescent="0.25">
      <c r="M240" s="37">
        <f t="shared" si="13"/>
        <v>23300</v>
      </c>
      <c r="N240" s="19">
        <f t="shared" si="14"/>
        <v>0.41241561304880742</v>
      </c>
      <c r="O240" s="19">
        <f t="shared" si="12"/>
        <v>0.41344416197653427</v>
      </c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3:26" x14ac:dyDescent="0.25">
      <c r="M241" s="37">
        <f t="shared" si="13"/>
        <v>23400</v>
      </c>
      <c r="N241" s="19">
        <f t="shared" si="14"/>
        <v>0.41344416197653427</v>
      </c>
      <c r="O241" s="19">
        <f t="shared" si="12"/>
        <v>0.41447708855077614</v>
      </c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3:26" x14ac:dyDescent="0.25">
      <c r="M242" s="37">
        <f t="shared" si="13"/>
        <v>23500</v>
      </c>
      <c r="N242" s="19">
        <f t="shared" si="14"/>
        <v>0.41447708855077614</v>
      </c>
      <c r="O242" s="19">
        <f t="shared" si="12"/>
        <v>0.41551442483596801</v>
      </c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3:26" x14ac:dyDescent="0.25">
      <c r="M243" s="37">
        <f t="shared" si="13"/>
        <v>23600</v>
      </c>
      <c r="N243" s="19">
        <f t="shared" si="14"/>
        <v>0.41551442483596801</v>
      </c>
      <c r="O243" s="19">
        <f t="shared" si="12"/>
        <v>0.41655620324831566</v>
      </c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3:26" x14ac:dyDescent="0.25">
      <c r="M244" s="37">
        <f t="shared" si="13"/>
        <v>23700</v>
      </c>
      <c r="N244" s="19">
        <f t="shared" si="14"/>
        <v>0.41655620324831566</v>
      </c>
      <c r="O244" s="19">
        <f t="shared" si="12"/>
        <v>0.4176024565609705</v>
      </c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3:26" x14ac:dyDescent="0.25">
      <c r="M245" s="37">
        <f t="shared" si="13"/>
        <v>23800</v>
      </c>
      <c r="N245" s="19">
        <f t="shared" si="14"/>
        <v>0.4176024565609705</v>
      </c>
      <c r="O245" s="19">
        <f t="shared" si="12"/>
        <v>0.41865321790930066</v>
      </c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3:26" x14ac:dyDescent="0.25">
      <c r="M246" s="37">
        <f t="shared" si="13"/>
        <v>23900</v>
      </c>
      <c r="N246" s="19">
        <f t="shared" si="14"/>
        <v>0.41865321790930066</v>
      </c>
      <c r="O246" s="19">
        <f t="shared" si="12"/>
        <v>0.41970852079625992</v>
      </c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3:26" x14ac:dyDescent="0.25">
      <c r="M247" s="37">
        <f t="shared" si="13"/>
        <v>24000</v>
      </c>
      <c r="N247" s="19">
        <f t="shared" si="14"/>
        <v>0.41970852079625992</v>
      </c>
      <c r="O247" s="19">
        <f t="shared" si="12"/>
        <v>0.42076839909785713</v>
      </c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3:26" x14ac:dyDescent="0.25">
      <c r="M248" s="37">
        <f t="shared" si="13"/>
        <v>24100</v>
      </c>
      <c r="N248" s="19">
        <f t="shared" si="14"/>
        <v>0.42076839909785713</v>
      </c>
      <c r="O248" s="19">
        <f t="shared" si="12"/>
        <v>0.4218328870687284</v>
      </c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3:26" x14ac:dyDescent="0.25">
      <c r="M249" s="37">
        <f t="shared" si="13"/>
        <v>24200</v>
      </c>
      <c r="N249" s="19">
        <f t="shared" si="14"/>
        <v>0.4218328870687284</v>
      </c>
      <c r="O249" s="19">
        <f t="shared" si="12"/>
        <v>0.42290201934781402</v>
      </c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3:26" x14ac:dyDescent="0.25">
      <c r="M250" s="37">
        <f t="shared" si="13"/>
        <v>24300</v>
      </c>
      <c r="N250" s="19">
        <f t="shared" si="14"/>
        <v>0.42290201934781402</v>
      </c>
      <c r="O250" s="19">
        <f t="shared" si="12"/>
        <v>0.42397583096414293</v>
      </c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3:26" x14ac:dyDescent="0.25">
      <c r="M251" s="37">
        <f t="shared" si="13"/>
        <v>24400</v>
      </c>
      <c r="N251" s="19">
        <f t="shared" si="14"/>
        <v>0.42397583096414293</v>
      </c>
      <c r="O251" s="19">
        <f t="shared" si="12"/>
        <v>0.4250543573427269</v>
      </c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3:26" x14ac:dyDescent="0.25">
      <c r="M252" s="37">
        <f t="shared" si="13"/>
        <v>24500</v>
      </c>
      <c r="N252" s="19">
        <f t="shared" si="14"/>
        <v>0.4250543573427269</v>
      </c>
      <c r="O252" s="19">
        <f t="shared" si="12"/>
        <v>0.42613763431056717</v>
      </c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3:26" x14ac:dyDescent="0.25">
      <c r="M253" s="37">
        <f t="shared" si="13"/>
        <v>24600</v>
      </c>
      <c r="N253" s="19">
        <f t="shared" si="14"/>
        <v>0.42613763431056717</v>
      </c>
      <c r="O253" s="19">
        <f t="shared" si="12"/>
        <v>0.42722569810277605</v>
      </c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3:26" x14ac:dyDescent="0.25">
      <c r="M254" s="37">
        <f t="shared" si="13"/>
        <v>24700</v>
      </c>
      <c r="N254" s="19">
        <f t="shared" si="14"/>
        <v>0.42722569810277605</v>
      </c>
      <c r="O254" s="19">
        <f t="shared" si="12"/>
        <v>0.42831858536881601</v>
      </c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3:26" x14ac:dyDescent="0.25">
      <c r="M255" s="37">
        <f t="shared" si="13"/>
        <v>24800</v>
      </c>
      <c r="N255" s="19">
        <f t="shared" si="14"/>
        <v>0.42831858536881601</v>
      </c>
      <c r="O255" s="19">
        <f t="shared" si="12"/>
        <v>0.42941633317885936</v>
      </c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3:26" x14ac:dyDescent="0.25">
      <c r="M256" s="37">
        <f t="shared" si="13"/>
        <v>24900</v>
      </c>
      <c r="N256" s="19">
        <f t="shared" si="14"/>
        <v>0.42941633317885936</v>
      </c>
      <c r="O256" s="19">
        <f t="shared" si="12"/>
        <v>0.43051897903027092</v>
      </c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3:26" x14ac:dyDescent="0.25">
      <c r="M257" s="37">
        <f t="shared" si="13"/>
        <v>25000</v>
      </c>
      <c r="N257" s="19">
        <f t="shared" si="14"/>
        <v>0.43051897903027092</v>
      </c>
      <c r="O257" s="19">
        <f t="shared" si="12"/>
        <v>0.4316265608542168</v>
      </c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3:26" x14ac:dyDescent="0.25">
      <c r="M258" s="37">
        <f t="shared" si="13"/>
        <v>25100</v>
      </c>
      <c r="N258" s="19">
        <f t="shared" si="14"/>
        <v>0.4316265608542168</v>
      </c>
      <c r="O258" s="19">
        <f t="shared" si="12"/>
        <v>0.43273911702240231</v>
      </c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3:26" x14ac:dyDescent="0.25">
      <c r="M259" s="37">
        <f t="shared" si="13"/>
        <v>25200</v>
      </c>
      <c r="N259" s="19">
        <f t="shared" si="14"/>
        <v>0.43273911702240231</v>
      </c>
      <c r="O259" s="19">
        <f t="shared" si="12"/>
        <v>0.43385668635394198</v>
      </c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3:26" x14ac:dyDescent="0.25">
      <c r="M260" s="37">
        <f t="shared" si="13"/>
        <v>25300</v>
      </c>
      <c r="N260" s="19">
        <f t="shared" si="14"/>
        <v>0.43385668635394198</v>
      </c>
      <c r="O260" s="19">
        <f t="shared" si="12"/>
        <v>0.43497930812236468</v>
      </c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3:26" x14ac:dyDescent="0.25">
      <c r="M261" s="37">
        <f t="shared" si="13"/>
        <v>25400</v>
      </c>
      <c r="N261" s="19">
        <f t="shared" si="14"/>
        <v>0.43497930812236468</v>
      </c>
      <c r="O261" s="19">
        <f t="shared" si="12"/>
        <v>0.43610702206275748</v>
      </c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3:26" x14ac:dyDescent="0.25">
      <c r="M262" s="37">
        <f t="shared" si="13"/>
        <v>25500</v>
      </c>
      <c r="N262" s="19">
        <f t="shared" si="14"/>
        <v>0.43610702206275748</v>
      </c>
      <c r="O262" s="19">
        <f t="shared" si="12"/>
        <v>0.43723986837905093</v>
      </c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3:26" x14ac:dyDescent="0.25">
      <c r="M263" s="37">
        <f t="shared" si="13"/>
        <v>25600</v>
      </c>
      <c r="N263" s="19">
        <f t="shared" si="14"/>
        <v>0.43723986837905093</v>
      </c>
      <c r="O263" s="19">
        <f t="shared" ref="O263:O326" si="15">N263+$Y$3*$T$3*$W$3^$S$3*N263^($S$3/2)*(1.99-0.41*(N263/2.5)+18.7*(N263/2.5)^2-38.48*(N263/2.5)^3+53.85*(N263/2.5)^4)^$S$3</f>
        <v>0.43837788775145003</v>
      </c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3:26" x14ac:dyDescent="0.25">
      <c r="M264" s="37">
        <f t="shared" ref="M264:M327" si="16">M263+$Y$3</f>
        <v>25700</v>
      </c>
      <c r="N264" s="19">
        <f t="shared" ref="N264:N327" si="17">O263</f>
        <v>0.43837788775145003</v>
      </c>
      <c r="O264" s="19">
        <f t="shared" si="15"/>
        <v>0.4395211213440135</v>
      </c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3:26" x14ac:dyDescent="0.25">
      <c r="M265" s="37">
        <f t="shared" si="16"/>
        <v>25800</v>
      </c>
      <c r="N265" s="19">
        <f t="shared" si="17"/>
        <v>0.4395211213440135</v>
      </c>
      <c r="O265" s="19">
        <f t="shared" si="15"/>
        <v>0.44066961081238565</v>
      </c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3:26" x14ac:dyDescent="0.25">
      <c r="M266" s="37">
        <f t="shared" si="16"/>
        <v>25900</v>
      </c>
      <c r="N266" s="19">
        <f t="shared" si="17"/>
        <v>0.44066961081238565</v>
      </c>
      <c r="O266" s="19">
        <f t="shared" si="15"/>
        <v>0.44182339831168421</v>
      </c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3:26" x14ac:dyDescent="0.25">
      <c r="M267" s="37">
        <f t="shared" si="16"/>
        <v>26000</v>
      </c>
      <c r="N267" s="19">
        <f t="shared" si="17"/>
        <v>0.44182339831168421</v>
      </c>
      <c r="O267" s="19">
        <f t="shared" si="15"/>
        <v>0.44298252650454795</v>
      </c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3:26" x14ac:dyDescent="0.25">
      <c r="M268" s="37">
        <f t="shared" si="16"/>
        <v>26100</v>
      </c>
      <c r="N268" s="19">
        <f t="shared" si="17"/>
        <v>0.44298252650454795</v>
      </c>
      <c r="O268" s="19">
        <f t="shared" si="15"/>
        <v>0.44414703856934834</v>
      </c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3:26" x14ac:dyDescent="0.25">
      <c r="M269" s="37">
        <f t="shared" si="16"/>
        <v>26200</v>
      </c>
      <c r="N269" s="19">
        <f t="shared" si="17"/>
        <v>0.44414703856934834</v>
      </c>
      <c r="O269" s="19">
        <f t="shared" si="15"/>
        <v>0.4453169782085688</v>
      </c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3:26" x14ac:dyDescent="0.25">
      <c r="M270" s="37">
        <f t="shared" si="16"/>
        <v>26300</v>
      </c>
      <c r="N270" s="19">
        <f t="shared" si="17"/>
        <v>0.4453169782085688</v>
      </c>
      <c r="O270" s="19">
        <f t="shared" si="15"/>
        <v>0.44649238965735621</v>
      </c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3:26" x14ac:dyDescent="0.25">
      <c r="M271" s="37">
        <f t="shared" si="16"/>
        <v>26400</v>
      </c>
      <c r="N271" s="19">
        <f t="shared" si="17"/>
        <v>0.44649238965735621</v>
      </c>
      <c r="O271" s="19">
        <f t="shared" si="15"/>
        <v>0.4476733176922485</v>
      </c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3:26" x14ac:dyDescent="0.25">
      <c r="M272" s="37">
        <f t="shared" si="16"/>
        <v>26500</v>
      </c>
      <c r="N272" s="19">
        <f t="shared" si="17"/>
        <v>0.4476733176922485</v>
      </c>
      <c r="O272" s="19">
        <f t="shared" si="15"/>
        <v>0.44885980764008304</v>
      </c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3:26" x14ac:dyDescent="0.25">
      <c r="M273" s="37">
        <f t="shared" si="16"/>
        <v>26600</v>
      </c>
      <c r="N273" s="19">
        <f t="shared" si="17"/>
        <v>0.44885980764008304</v>
      </c>
      <c r="O273" s="19">
        <f t="shared" si="15"/>
        <v>0.45005190538709033</v>
      </c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3:26" x14ac:dyDescent="0.25">
      <c r="M274" s="37">
        <f t="shared" si="16"/>
        <v>26700</v>
      </c>
      <c r="N274" s="19">
        <f t="shared" si="17"/>
        <v>0.45005190538709033</v>
      </c>
      <c r="O274" s="19">
        <f t="shared" si="15"/>
        <v>0.45124965738817768</v>
      </c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3:26" x14ac:dyDescent="0.25">
      <c r="M275" s="37">
        <f t="shared" si="16"/>
        <v>26800</v>
      </c>
      <c r="N275" s="19">
        <f t="shared" si="17"/>
        <v>0.45124965738817768</v>
      </c>
      <c r="O275" s="19">
        <f t="shared" si="15"/>
        <v>0.45245311067640737</v>
      </c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3:26" x14ac:dyDescent="0.25">
      <c r="M276" s="37">
        <f t="shared" si="16"/>
        <v>26900</v>
      </c>
      <c r="N276" s="19">
        <f t="shared" si="17"/>
        <v>0.45245311067640737</v>
      </c>
      <c r="O276" s="19">
        <f t="shared" si="15"/>
        <v>0.45366231287267472</v>
      </c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3:26" x14ac:dyDescent="0.25">
      <c r="M277" s="37">
        <f t="shared" si="16"/>
        <v>27000</v>
      </c>
      <c r="N277" s="19">
        <f t="shared" si="17"/>
        <v>0.45366231287267472</v>
      </c>
      <c r="O277" s="19">
        <f t="shared" si="15"/>
        <v>0.45487731219559113</v>
      </c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3:26" x14ac:dyDescent="0.25">
      <c r="M278" s="37">
        <f t="shared" si="16"/>
        <v>27100</v>
      </c>
      <c r="N278" s="19">
        <f t="shared" si="17"/>
        <v>0.45487731219559113</v>
      </c>
      <c r="O278" s="19">
        <f t="shared" si="15"/>
        <v>0.45609815747157673</v>
      </c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3:26" x14ac:dyDescent="0.25">
      <c r="M279" s="37">
        <f t="shared" si="16"/>
        <v>27200</v>
      </c>
      <c r="N279" s="19">
        <f t="shared" si="17"/>
        <v>0.45609815747157673</v>
      </c>
      <c r="O279" s="19">
        <f t="shared" si="15"/>
        <v>0.45732489814516891</v>
      </c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3:26" x14ac:dyDescent="0.25">
      <c r="M280" s="37">
        <f t="shared" si="16"/>
        <v>27300</v>
      </c>
      <c r="N280" s="19">
        <f t="shared" si="17"/>
        <v>0.45732489814516891</v>
      </c>
      <c r="O280" s="19">
        <f t="shared" si="15"/>
        <v>0.4585575842895519</v>
      </c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3:26" x14ac:dyDescent="0.25">
      <c r="M281" s="37">
        <f t="shared" si="16"/>
        <v>27400</v>
      </c>
      <c r="N281" s="19">
        <f t="shared" si="17"/>
        <v>0.4585575842895519</v>
      </c>
      <c r="O281" s="19">
        <f t="shared" si="15"/>
        <v>0.45979626661731288</v>
      </c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3:26" x14ac:dyDescent="0.25">
      <c r="M282" s="37">
        <f t="shared" si="16"/>
        <v>27500</v>
      </c>
      <c r="N282" s="19">
        <f t="shared" si="17"/>
        <v>0.45979626661731288</v>
      </c>
      <c r="O282" s="19">
        <f t="shared" si="15"/>
        <v>0.46104099649143132</v>
      </c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3:26" x14ac:dyDescent="0.25">
      <c r="M283" s="37">
        <f t="shared" si="16"/>
        <v>27600</v>
      </c>
      <c r="N283" s="19">
        <f t="shared" si="17"/>
        <v>0.46104099649143132</v>
      </c>
      <c r="O283" s="19">
        <f t="shared" si="15"/>
        <v>0.46229182593650686</v>
      </c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3:26" x14ac:dyDescent="0.25">
      <c r="M284" s="37">
        <f t="shared" si="16"/>
        <v>27700</v>
      </c>
      <c r="N284" s="19">
        <f t="shared" si="17"/>
        <v>0.46229182593650686</v>
      </c>
      <c r="O284" s="19">
        <f t="shared" si="15"/>
        <v>0.46354880765023238</v>
      </c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3:26" x14ac:dyDescent="0.25">
      <c r="M285" s="37">
        <f t="shared" si="16"/>
        <v>27800</v>
      </c>
      <c r="N285" s="19">
        <f t="shared" si="17"/>
        <v>0.46354880765023238</v>
      </c>
      <c r="O285" s="19">
        <f t="shared" si="15"/>
        <v>0.46481199501511911</v>
      </c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3:26" x14ac:dyDescent="0.25">
      <c r="M286" s="37">
        <f t="shared" si="16"/>
        <v>27900</v>
      </c>
      <c r="N286" s="19">
        <f t="shared" si="17"/>
        <v>0.46481199501511911</v>
      </c>
      <c r="O286" s="19">
        <f t="shared" si="15"/>
        <v>0.46608144211047969</v>
      </c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3:26" x14ac:dyDescent="0.25">
      <c r="M287" s="37">
        <f t="shared" si="16"/>
        <v>28000</v>
      </c>
      <c r="N287" s="19">
        <f t="shared" si="17"/>
        <v>0.46608144211047969</v>
      </c>
      <c r="O287" s="19">
        <f t="shared" si="15"/>
        <v>0.46735720372467687</v>
      </c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3:26" x14ac:dyDescent="0.25">
      <c r="M288" s="37">
        <f t="shared" si="16"/>
        <v>28100</v>
      </c>
      <c r="N288" s="19">
        <f t="shared" si="17"/>
        <v>0.46735720372467687</v>
      </c>
      <c r="O288" s="19">
        <f t="shared" si="15"/>
        <v>0.46863933536764457</v>
      </c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3:26" x14ac:dyDescent="0.25">
      <c r="M289" s="37">
        <f t="shared" si="16"/>
        <v>28200</v>
      </c>
      <c r="N289" s="19">
        <f t="shared" si="17"/>
        <v>0.46863933536764457</v>
      </c>
      <c r="O289" s="19">
        <f t="shared" si="15"/>
        <v>0.46992789328368856</v>
      </c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3:26" x14ac:dyDescent="0.25">
      <c r="M290" s="37">
        <f t="shared" si="16"/>
        <v>28300</v>
      </c>
      <c r="N290" s="19">
        <f t="shared" si="17"/>
        <v>0.46992789328368856</v>
      </c>
      <c r="O290" s="19">
        <f t="shared" si="15"/>
        <v>0.47122293446457492</v>
      </c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3:26" x14ac:dyDescent="0.25">
      <c r="M291" s="37">
        <f t="shared" si="16"/>
        <v>28400</v>
      </c>
      <c r="N291" s="19">
        <f t="shared" si="17"/>
        <v>0.47122293446457492</v>
      </c>
      <c r="O291" s="19">
        <f t="shared" si="15"/>
        <v>0.47252451666291345</v>
      </c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3:26" x14ac:dyDescent="0.25">
      <c r="M292" s="37">
        <f t="shared" si="16"/>
        <v>28500</v>
      </c>
      <c r="N292" s="19">
        <f t="shared" si="17"/>
        <v>0.47252451666291345</v>
      </c>
      <c r="O292" s="19">
        <f t="shared" si="15"/>
        <v>0.47383269840584447</v>
      </c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3:26" x14ac:dyDescent="0.25">
      <c r="M293" s="37">
        <f t="shared" si="16"/>
        <v>28600</v>
      </c>
      <c r="N293" s="19">
        <f t="shared" si="17"/>
        <v>0.47383269840584447</v>
      </c>
      <c r="O293" s="19">
        <f t="shared" si="15"/>
        <v>0.47514753900903733</v>
      </c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3:26" x14ac:dyDescent="0.25">
      <c r="M294" s="37">
        <f t="shared" si="16"/>
        <v>28700</v>
      </c>
      <c r="N294" s="19">
        <f t="shared" si="17"/>
        <v>0.47514753900903733</v>
      </c>
      <c r="O294" s="19">
        <f t="shared" si="15"/>
        <v>0.47646909859100933</v>
      </c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3:26" x14ac:dyDescent="0.25">
      <c r="M295" s="37">
        <f t="shared" si="16"/>
        <v>28800</v>
      </c>
      <c r="N295" s="19">
        <f t="shared" si="17"/>
        <v>0.47646909859100933</v>
      </c>
      <c r="O295" s="19">
        <f t="shared" si="15"/>
        <v>0.47779743808777353</v>
      </c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3:26" x14ac:dyDescent="0.25">
      <c r="M296" s="37">
        <f t="shared" si="16"/>
        <v>28900</v>
      </c>
      <c r="N296" s="19">
        <f t="shared" si="17"/>
        <v>0.47779743808777353</v>
      </c>
      <c r="O296" s="19">
        <f t="shared" si="15"/>
        <v>0.47913261926782547</v>
      </c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3:26" x14ac:dyDescent="0.25">
      <c r="M297" s="37">
        <f t="shared" si="16"/>
        <v>29000</v>
      </c>
      <c r="N297" s="19">
        <f t="shared" si="17"/>
        <v>0.47913261926782547</v>
      </c>
      <c r="O297" s="19">
        <f t="shared" si="15"/>
        <v>0.48047470474747728</v>
      </c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3:26" x14ac:dyDescent="0.25">
      <c r="M298" s="37">
        <f t="shared" si="16"/>
        <v>29100</v>
      </c>
      <c r="N298" s="19">
        <f t="shared" si="17"/>
        <v>0.48047470474747728</v>
      </c>
      <c r="O298" s="19">
        <f t="shared" si="15"/>
        <v>0.48182375800654981</v>
      </c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3:26" x14ac:dyDescent="0.25">
      <c r="M299" s="37">
        <f t="shared" si="16"/>
        <v>29200</v>
      </c>
      <c r="N299" s="19">
        <f t="shared" si="17"/>
        <v>0.48182375800654981</v>
      </c>
      <c r="O299" s="19">
        <f t="shared" si="15"/>
        <v>0.48317984340443254</v>
      </c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3:26" x14ac:dyDescent="0.25">
      <c r="M300" s="37">
        <f t="shared" si="16"/>
        <v>29300</v>
      </c>
      <c r="N300" s="19">
        <f t="shared" si="17"/>
        <v>0.48317984340443254</v>
      </c>
      <c r="O300" s="19">
        <f t="shared" si="15"/>
        <v>0.48454302619652179</v>
      </c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3:26" x14ac:dyDescent="0.25">
      <c r="M301" s="37">
        <f t="shared" si="16"/>
        <v>29400</v>
      </c>
      <c r="N301" s="19">
        <f t="shared" si="17"/>
        <v>0.48454302619652179</v>
      </c>
      <c r="O301" s="19">
        <f t="shared" si="15"/>
        <v>0.48591337255104811</v>
      </c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3:26" x14ac:dyDescent="0.25">
      <c r="M302" s="37">
        <f t="shared" si="16"/>
        <v>29500</v>
      </c>
      <c r="N302" s="19">
        <f t="shared" si="17"/>
        <v>0.48591337255104811</v>
      </c>
      <c r="O302" s="19">
        <f t="shared" si="15"/>
        <v>0.48729094956630409</v>
      </c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3:26" x14ac:dyDescent="0.25">
      <c r="M303" s="37">
        <f t="shared" si="16"/>
        <v>29600</v>
      </c>
      <c r="N303" s="19">
        <f t="shared" si="17"/>
        <v>0.48729094956630409</v>
      </c>
      <c r="O303" s="19">
        <f t="shared" si="15"/>
        <v>0.48867582528828407</v>
      </c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3:26" x14ac:dyDescent="0.25">
      <c r="M304" s="37">
        <f t="shared" si="16"/>
        <v>29700</v>
      </c>
      <c r="N304" s="19">
        <f t="shared" si="17"/>
        <v>0.48867582528828407</v>
      </c>
      <c r="O304" s="19">
        <f t="shared" si="15"/>
        <v>0.49006806872874764</v>
      </c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3:26" x14ac:dyDescent="0.25">
      <c r="M305" s="37">
        <f t="shared" si="16"/>
        <v>29800</v>
      </c>
      <c r="N305" s="19">
        <f t="shared" si="17"/>
        <v>0.49006806872874764</v>
      </c>
      <c r="O305" s="19">
        <f t="shared" si="15"/>
        <v>0.49146774988371955</v>
      </c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3:26" x14ac:dyDescent="0.25">
      <c r="M306" s="37">
        <f t="shared" si="16"/>
        <v>29900</v>
      </c>
      <c r="N306" s="19">
        <f t="shared" si="17"/>
        <v>0.49146774988371955</v>
      </c>
      <c r="O306" s="19">
        <f t="shared" si="15"/>
        <v>0.49287493975243873</v>
      </c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3:26" x14ac:dyDescent="0.25">
      <c r="M307" s="37">
        <f t="shared" si="16"/>
        <v>30000</v>
      </c>
      <c r="N307" s="19">
        <f t="shared" si="17"/>
        <v>0.49287493975243873</v>
      </c>
      <c r="O307" s="19">
        <f t="shared" si="15"/>
        <v>0.49428971035676961</v>
      </c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3:26" x14ac:dyDescent="0.25">
      <c r="M308" s="37">
        <f t="shared" si="16"/>
        <v>30100</v>
      </c>
      <c r="N308" s="19">
        <f t="shared" si="17"/>
        <v>0.49428971035676961</v>
      </c>
      <c r="O308" s="19">
        <f t="shared" si="15"/>
        <v>0.49571213476108933</v>
      </c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3:26" x14ac:dyDescent="0.25">
      <c r="M309" s="37">
        <f t="shared" si="16"/>
        <v>30200</v>
      </c>
      <c r="N309" s="19">
        <f t="shared" si="17"/>
        <v>0.49571213476108933</v>
      </c>
      <c r="O309" s="19">
        <f t="shared" si="15"/>
        <v>0.4971422870926655</v>
      </c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3:26" x14ac:dyDescent="0.25">
      <c r="M310" s="37">
        <f t="shared" si="16"/>
        <v>30300</v>
      </c>
      <c r="N310" s="19">
        <f t="shared" si="17"/>
        <v>0.4971422870926655</v>
      </c>
      <c r="O310" s="19">
        <f t="shared" si="15"/>
        <v>0.49858024256253863</v>
      </c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3:26" x14ac:dyDescent="0.25">
      <c r="M311" s="37">
        <f t="shared" si="16"/>
        <v>30400</v>
      </c>
      <c r="N311" s="19">
        <f t="shared" si="17"/>
        <v>0.49858024256253863</v>
      </c>
      <c r="O311" s="19">
        <f t="shared" si="15"/>
        <v>0.50002607748692496</v>
      </c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3:26" x14ac:dyDescent="0.25">
      <c r="M312" s="37">
        <f t="shared" si="16"/>
        <v>30500</v>
      </c>
      <c r="N312" s="19">
        <f t="shared" si="17"/>
        <v>0.50002607748692496</v>
      </c>
      <c r="O312" s="19">
        <f t="shared" si="15"/>
        <v>0.50147986930915478</v>
      </c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3:26" x14ac:dyDescent="0.25">
      <c r="M313" s="37">
        <f t="shared" si="16"/>
        <v>30600</v>
      </c>
      <c r="N313" s="19">
        <f t="shared" si="17"/>
        <v>0.50147986930915478</v>
      </c>
      <c r="O313" s="19">
        <f t="shared" si="15"/>
        <v>0.50294169662216337</v>
      </c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3:26" x14ac:dyDescent="0.25">
      <c r="M314" s="37">
        <f t="shared" si="16"/>
        <v>30700</v>
      </c>
      <c r="N314" s="19">
        <f t="shared" si="17"/>
        <v>0.50294169662216337</v>
      </c>
      <c r="O314" s="19">
        <f t="shared" si="15"/>
        <v>0.50441163919155074</v>
      </c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3:26" x14ac:dyDescent="0.25">
      <c r="M315" s="37">
        <f t="shared" si="16"/>
        <v>30800</v>
      </c>
      <c r="N315" s="19">
        <f t="shared" si="17"/>
        <v>0.50441163919155074</v>
      </c>
      <c r="O315" s="19">
        <f t="shared" si="15"/>
        <v>0.50588977797922829</v>
      </c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3:26" x14ac:dyDescent="0.25">
      <c r="M316" s="37">
        <f t="shared" si="16"/>
        <v>30900</v>
      </c>
      <c r="N316" s="19">
        <f t="shared" si="17"/>
        <v>0.50588977797922829</v>
      </c>
      <c r="O316" s="19">
        <f t="shared" si="15"/>
        <v>0.50737619516766985</v>
      </c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3:26" x14ac:dyDescent="0.25">
      <c r="M317" s="37">
        <f t="shared" si="16"/>
        <v>31000</v>
      </c>
      <c r="N317" s="19">
        <f t="shared" si="17"/>
        <v>0.50737619516766985</v>
      </c>
      <c r="O317" s="19">
        <f t="shared" si="15"/>
        <v>0.50887097418478633</v>
      </c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3:26" x14ac:dyDescent="0.25">
      <c r="M318" s="37">
        <f t="shared" si="16"/>
        <v>31100</v>
      </c>
      <c r="N318" s="19">
        <f t="shared" si="17"/>
        <v>0.50887097418478633</v>
      </c>
      <c r="O318" s="19">
        <f t="shared" si="15"/>
        <v>0.51037419972944387</v>
      </c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3:26" x14ac:dyDescent="0.25">
      <c r="M319" s="37">
        <f t="shared" si="16"/>
        <v>31200</v>
      </c>
      <c r="N319" s="19">
        <f t="shared" si="17"/>
        <v>0.51037419972944387</v>
      </c>
      <c r="O319" s="19">
        <f t="shared" si="15"/>
        <v>0.51188595779764456</v>
      </c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3:26" x14ac:dyDescent="0.25">
      <c r="M320" s="37">
        <f t="shared" si="16"/>
        <v>31300</v>
      </c>
      <c r="N320" s="19">
        <f t="shared" si="17"/>
        <v>0.51188595779764456</v>
      </c>
      <c r="O320" s="19">
        <f t="shared" si="15"/>
        <v>0.51340633570939198</v>
      </c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3:26" x14ac:dyDescent="0.25">
      <c r="M321" s="37">
        <f t="shared" si="16"/>
        <v>31400</v>
      </c>
      <c r="N321" s="19">
        <f t="shared" si="17"/>
        <v>0.51340633570939198</v>
      </c>
      <c r="O321" s="19">
        <f t="shared" si="15"/>
        <v>0.5149354221362622</v>
      </c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3:26" x14ac:dyDescent="0.25">
      <c r="M322" s="37">
        <f t="shared" si="16"/>
        <v>31500</v>
      </c>
      <c r="N322" s="19">
        <f t="shared" si="17"/>
        <v>0.5149354221362622</v>
      </c>
      <c r="O322" s="19">
        <f t="shared" si="15"/>
        <v>0.51647330712970363</v>
      </c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3:26" x14ac:dyDescent="0.25">
      <c r="M323" s="37">
        <f t="shared" si="16"/>
        <v>31600</v>
      </c>
      <c r="N323" s="19">
        <f t="shared" si="17"/>
        <v>0.51647330712970363</v>
      </c>
      <c r="O323" s="19">
        <f t="shared" si="15"/>
        <v>0.51802008215008877</v>
      </c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3:26" x14ac:dyDescent="0.25">
      <c r="M324" s="37">
        <f t="shared" si="16"/>
        <v>31700</v>
      </c>
      <c r="N324" s="19">
        <f t="shared" si="17"/>
        <v>0.51802008215008877</v>
      </c>
      <c r="O324" s="19">
        <f t="shared" si="15"/>
        <v>0.51957584009654212</v>
      </c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3:26" x14ac:dyDescent="0.25">
      <c r="M325" s="37">
        <f t="shared" si="16"/>
        <v>31800</v>
      </c>
      <c r="N325" s="19">
        <f t="shared" si="17"/>
        <v>0.51957584009654212</v>
      </c>
      <c r="O325" s="19">
        <f t="shared" si="15"/>
        <v>0.52114067533756958</v>
      </c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3:26" x14ac:dyDescent="0.25">
      <c r="M326" s="37">
        <f t="shared" si="16"/>
        <v>31900</v>
      </c>
      <c r="N326" s="19">
        <f t="shared" si="17"/>
        <v>0.52114067533756958</v>
      </c>
      <c r="O326" s="19">
        <f t="shared" si="15"/>
        <v>0.52271468374251517</v>
      </c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3:26" x14ac:dyDescent="0.25">
      <c r="M327" s="37">
        <f t="shared" si="16"/>
        <v>32000</v>
      </c>
      <c r="N327" s="19">
        <f t="shared" si="17"/>
        <v>0.52271468374251517</v>
      </c>
      <c r="O327" s="19">
        <f t="shared" ref="O327:O378" si="18">N327+$Y$3*$T$3*$W$3^$S$3*N327^($S$3/2)*(1.99-0.41*(N327/2.5)+18.7*(N327/2.5)^2-38.48*(N327/2.5)^3+53.85*(N327/2.5)^4)^$S$3</f>
        <v>0.5242979627138733</v>
      </c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3:26" x14ac:dyDescent="0.25">
      <c r="M328" s="37">
        <f t="shared" ref="M328:M378" si="19">M327+$Y$3</f>
        <v>32100</v>
      </c>
      <c r="N328" s="19">
        <f t="shared" ref="N328:N378" si="20">O327</f>
        <v>0.5242979627138733</v>
      </c>
      <c r="O328" s="19">
        <f t="shared" si="18"/>
        <v>0.52589061122048331</v>
      </c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3:26" x14ac:dyDescent="0.25">
      <c r="M329" s="37">
        <f t="shared" si="19"/>
        <v>32200</v>
      </c>
      <c r="N329" s="19">
        <f t="shared" si="20"/>
        <v>0.52589061122048331</v>
      </c>
      <c r="O329" s="19">
        <f t="shared" si="18"/>
        <v>0.52749272983163709</v>
      </c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3:26" x14ac:dyDescent="0.25">
      <c r="M330" s="37">
        <f t="shared" si="19"/>
        <v>32300</v>
      </c>
      <c r="N330" s="19">
        <f t="shared" si="20"/>
        <v>0.52749272983163709</v>
      </c>
      <c r="O330" s="19">
        <f t="shared" si="18"/>
        <v>0.52910442075212938</v>
      </c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3:26" x14ac:dyDescent="0.25">
      <c r="M331" s="37">
        <f t="shared" si="19"/>
        <v>32400</v>
      </c>
      <c r="N331" s="19">
        <f t="shared" si="20"/>
        <v>0.52910442075212938</v>
      </c>
      <c r="O331" s="19">
        <f t="shared" si="18"/>
        <v>0.53072578785828262</v>
      </c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3:26" x14ac:dyDescent="0.25">
      <c r="M332" s="37">
        <f t="shared" si="19"/>
        <v>32500</v>
      </c>
      <c r="N332" s="19">
        <f t="shared" si="20"/>
        <v>0.53072578785828262</v>
      </c>
      <c r="O332" s="19">
        <f t="shared" si="18"/>
        <v>0.53235693673497964</v>
      </c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3:26" x14ac:dyDescent="0.25">
      <c r="M333" s="37">
        <f t="shared" si="19"/>
        <v>32600</v>
      </c>
      <c r="N333" s="19">
        <f t="shared" si="20"/>
        <v>0.53235693673497964</v>
      </c>
      <c r="O333" s="19">
        <f t="shared" si="18"/>
        <v>0.53399797471373822</v>
      </c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3:26" x14ac:dyDescent="0.25">
      <c r="M334" s="37">
        <f t="shared" si="19"/>
        <v>32700</v>
      </c>
      <c r="N334" s="19">
        <f t="shared" si="20"/>
        <v>0.53399797471373822</v>
      </c>
      <c r="O334" s="19">
        <f t="shared" si="18"/>
        <v>0.53564901091186312</v>
      </c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3:26" x14ac:dyDescent="0.25">
      <c r="M335" s="37">
        <f t="shared" si="19"/>
        <v>32800</v>
      </c>
      <c r="N335" s="19">
        <f t="shared" si="20"/>
        <v>0.53564901091186312</v>
      </c>
      <c r="O335" s="19">
        <f t="shared" si="18"/>
        <v>0.53731015627271306</v>
      </c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3:26" x14ac:dyDescent="0.25">
      <c r="M336" s="37">
        <f t="shared" si="19"/>
        <v>32900</v>
      </c>
      <c r="N336" s="19">
        <f t="shared" si="20"/>
        <v>0.53731015627271306</v>
      </c>
      <c r="O336" s="19">
        <f t="shared" si="18"/>
        <v>0.53898152360712048</v>
      </c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3:26" x14ac:dyDescent="0.25">
      <c r="M337" s="37">
        <f t="shared" si="19"/>
        <v>33000</v>
      </c>
      <c r="N337" s="19">
        <f t="shared" si="20"/>
        <v>0.53898152360712048</v>
      </c>
      <c r="O337" s="19">
        <f t="shared" si="18"/>
        <v>0.54066322763600505</v>
      </c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3:26" x14ac:dyDescent="0.25">
      <c r="M338" s="37">
        <f t="shared" si="19"/>
        <v>33100</v>
      </c>
      <c r="N338" s="19">
        <f t="shared" si="20"/>
        <v>0.54066322763600505</v>
      </c>
      <c r="O338" s="19">
        <f t="shared" si="18"/>
        <v>0.54235538503422287</v>
      </c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3:26" x14ac:dyDescent="0.25">
      <c r="M339" s="37">
        <f t="shared" si="19"/>
        <v>33200</v>
      </c>
      <c r="N339" s="19">
        <f t="shared" si="20"/>
        <v>0.54235538503422287</v>
      </c>
      <c r="O339" s="19">
        <f t="shared" si="18"/>
        <v>0.54405811447569374</v>
      </c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3:26" x14ac:dyDescent="0.25">
      <c r="M340" s="37">
        <f t="shared" si="19"/>
        <v>33300</v>
      </c>
      <c r="N340" s="19">
        <f t="shared" si="20"/>
        <v>0.54405811447569374</v>
      </c>
      <c r="O340" s="19">
        <f t="shared" si="18"/>
        <v>0.54577153667985323</v>
      </c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3:26" x14ac:dyDescent="0.25">
      <c r="M341" s="37">
        <f t="shared" si="19"/>
        <v>33400</v>
      </c>
      <c r="N341" s="19">
        <f t="shared" si="20"/>
        <v>0.54577153667985323</v>
      </c>
      <c r="O341" s="19">
        <f t="shared" si="18"/>
        <v>0.54749577445947617</v>
      </c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3:26" x14ac:dyDescent="0.25">
      <c r="M342" s="37">
        <f t="shared" si="19"/>
        <v>33500</v>
      </c>
      <c r="N342" s="19">
        <f t="shared" si="20"/>
        <v>0.54749577445947617</v>
      </c>
      <c r="O342" s="19">
        <f t="shared" si="18"/>
        <v>0.54923095276992073</v>
      </c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3:26" x14ac:dyDescent="0.25">
      <c r="M343" s="37">
        <f t="shared" si="19"/>
        <v>33600</v>
      </c>
      <c r="N343" s="19">
        <f t="shared" si="20"/>
        <v>0.54923095276992073</v>
      </c>
      <c r="O343" s="19">
        <f t="shared" si="18"/>
        <v>0.55097719875984508</v>
      </c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3:26" x14ac:dyDescent="0.25">
      <c r="M344" s="37">
        <f t="shared" si="19"/>
        <v>33700</v>
      </c>
      <c r="N344" s="19">
        <f t="shared" si="20"/>
        <v>0.55097719875984508</v>
      </c>
      <c r="O344" s="19">
        <f t="shared" si="18"/>
        <v>0.55273464182344922</v>
      </c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3:26" x14ac:dyDescent="0.25">
      <c r="M345" s="37">
        <f t="shared" si="19"/>
        <v>33800</v>
      </c>
      <c r="N345" s="19">
        <f t="shared" si="20"/>
        <v>0.55273464182344922</v>
      </c>
      <c r="O345" s="19">
        <f t="shared" si="18"/>
        <v>0.554503413654299</v>
      </c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3:26" x14ac:dyDescent="0.25">
      <c r="M346" s="37">
        <f t="shared" si="19"/>
        <v>33900</v>
      </c>
      <c r="N346" s="19">
        <f t="shared" si="20"/>
        <v>0.554503413654299</v>
      </c>
      <c r="O346" s="19">
        <f t="shared" si="18"/>
        <v>0.55628364830078914</v>
      </c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3:26" x14ac:dyDescent="0.25">
      <c r="M347" s="37">
        <f t="shared" si="19"/>
        <v>34000</v>
      </c>
      <c r="N347" s="19">
        <f t="shared" si="20"/>
        <v>0.55628364830078914</v>
      </c>
      <c r="O347" s="19">
        <f t="shared" si="18"/>
        <v>0.55807548222330772</v>
      </c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3:26" x14ac:dyDescent="0.25">
      <c r="M348" s="37">
        <f t="shared" si="19"/>
        <v>34100</v>
      </c>
      <c r="N348" s="19">
        <f t="shared" si="20"/>
        <v>0.55807548222330772</v>
      </c>
      <c r="O348" s="19">
        <f t="shared" si="18"/>
        <v>0.55987905435316421</v>
      </c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3:26" x14ac:dyDescent="0.25">
      <c r="M349" s="37">
        <f t="shared" si="19"/>
        <v>34200</v>
      </c>
      <c r="N349" s="19">
        <f t="shared" si="20"/>
        <v>0.55987905435316421</v>
      </c>
      <c r="O349" s="19">
        <f t="shared" si="18"/>
        <v>0.56169450615334793</v>
      </c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3:26" x14ac:dyDescent="0.25">
      <c r="M350" s="37">
        <f t="shared" si="19"/>
        <v>34300</v>
      </c>
      <c r="N350" s="19">
        <f t="shared" si="20"/>
        <v>0.56169450615334793</v>
      </c>
      <c r="O350" s="19">
        <f t="shared" si="18"/>
        <v>0.56352198168118606</v>
      </c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3:26" x14ac:dyDescent="0.25">
      <c r="M351" s="37">
        <f t="shared" si="19"/>
        <v>34400</v>
      </c>
      <c r="N351" s="19">
        <f t="shared" si="20"/>
        <v>0.56352198168118606</v>
      </c>
      <c r="O351" s="19">
        <f t="shared" si="18"/>
        <v>0.56536162765297349</v>
      </c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3:26" x14ac:dyDescent="0.25">
      <c r="M352" s="37">
        <f t="shared" si="19"/>
        <v>34500</v>
      </c>
      <c r="N352" s="19">
        <f t="shared" si="20"/>
        <v>0.56536162765297349</v>
      </c>
      <c r="O352" s="19">
        <f t="shared" si="18"/>
        <v>0.56721359351064971</v>
      </c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3:26" x14ac:dyDescent="0.25">
      <c r="M353" s="37">
        <f t="shared" si="19"/>
        <v>34600</v>
      </c>
      <c r="N353" s="19">
        <f t="shared" si="20"/>
        <v>0.56721359351064971</v>
      </c>
      <c r="O353" s="19">
        <f t="shared" si="18"/>
        <v>0.56907803149060221</v>
      </c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3:26" x14ac:dyDescent="0.25">
      <c r="M354" s="37">
        <f t="shared" si="19"/>
        <v>34700</v>
      </c>
      <c r="N354" s="19">
        <f t="shared" si="20"/>
        <v>0.56907803149060221</v>
      </c>
      <c r="O354" s="19">
        <f t="shared" si="18"/>
        <v>0.57095509669467848</v>
      </c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3:26" x14ac:dyDescent="0.25">
      <c r="M355" s="37">
        <f t="shared" si="19"/>
        <v>34800</v>
      </c>
      <c r="N355" s="19">
        <f t="shared" si="20"/>
        <v>0.57095509669467848</v>
      </c>
      <c r="O355" s="19">
        <f t="shared" si="18"/>
        <v>0.5728449471634931</v>
      </c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3:26" x14ac:dyDescent="0.25">
      <c r="M356" s="37">
        <f t="shared" si="19"/>
        <v>34900</v>
      </c>
      <c r="N356" s="19">
        <f t="shared" si="20"/>
        <v>0.5728449471634931</v>
      </c>
      <c r="O356" s="19">
        <f t="shared" si="18"/>
        <v>0.57474774395211992</v>
      </c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3:26" x14ac:dyDescent="0.25">
      <c r="M357" s="37">
        <f t="shared" si="19"/>
        <v>35000</v>
      </c>
      <c r="N357" s="19">
        <f t="shared" si="20"/>
        <v>0.57474774395211992</v>
      </c>
      <c r="O357" s="19">
        <f t="shared" si="18"/>
        <v>0.57666365120826424</v>
      </c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3:26" x14ac:dyDescent="0.25">
      <c r="M358" s="37">
        <f t="shared" si="19"/>
        <v>35100</v>
      </c>
      <c r="N358" s="19">
        <f t="shared" si="20"/>
        <v>0.57666365120826424</v>
      </c>
      <c r="O358" s="19">
        <f t="shared" si="18"/>
        <v>0.57859283625301394</v>
      </c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3:26" x14ac:dyDescent="0.25">
      <c r="M359" s="37">
        <f t="shared" si="19"/>
        <v>35200</v>
      </c>
      <c r="N359" s="19">
        <f t="shared" si="20"/>
        <v>0.57859283625301394</v>
      </c>
      <c r="O359" s="19">
        <f t="shared" si="18"/>
        <v>0.58053546966427216</v>
      </c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3:26" x14ac:dyDescent="0.25">
      <c r="M360" s="37">
        <f t="shared" si="19"/>
        <v>35300</v>
      </c>
      <c r="N360" s="19">
        <f t="shared" si="20"/>
        <v>0.58053546966427216</v>
      </c>
      <c r="O360" s="19">
        <f t="shared" si="18"/>
        <v>0.58249172536298111</v>
      </c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3:26" x14ac:dyDescent="0.25">
      <c r="M361" s="37">
        <f t="shared" si="19"/>
        <v>35400</v>
      </c>
      <c r="N361" s="19">
        <f t="shared" si="20"/>
        <v>0.58249172536298111</v>
      </c>
      <c r="O361" s="19">
        <f t="shared" si="18"/>
        <v>0.58446178070225008</v>
      </c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3:26" x14ac:dyDescent="0.25">
      <c r="M362" s="37">
        <f t="shared" si="19"/>
        <v>35500</v>
      </c>
      <c r="N362" s="19">
        <f t="shared" si="20"/>
        <v>0.58446178070225008</v>
      </c>
      <c r="O362" s="19">
        <f t="shared" si="18"/>
        <v>0.58644581655950678</v>
      </c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3:26" x14ac:dyDescent="0.25">
      <c r="M363" s="37">
        <f t="shared" si="19"/>
        <v>35600</v>
      </c>
      <c r="N363" s="19">
        <f t="shared" si="20"/>
        <v>0.58644581655950678</v>
      </c>
      <c r="O363" s="19">
        <f t="shared" si="18"/>
        <v>0.58844401743179675</v>
      </c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3:26" x14ac:dyDescent="0.25">
      <c r="M364" s="37">
        <f t="shared" si="19"/>
        <v>35700</v>
      </c>
      <c r="N364" s="19">
        <f t="shared" si="20"/>
        <v>0.58844401743179675</v>
      </c>
      <c r="O364" s="19">
        <f t="shared" si="18"/>
        <v>0.59045657153436215</v>
      </c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3:26" x14ac:dyDescent="0.25">
      <c r="M365" s="37">
        <f t="shared" si="19"/>
        <v>35800</v>
      </c>
      <c r="N365" s="19">
        <f t="shared" si="20"/>
        <v>0.59045657153436215</v>
      </c>
      <c r="O365" s="19">
        <f t="shared" si="18"/>
        <v>0.59248367090263698</v>
      </c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3:26" x14ac:dyDescent="0.25">
      <c r="M366" s="37">
        <f t="shared" si="19"/>
        <v>35900</v>
      </c>
      <c r="N366" s="19">
        <f t="shared" si="20"/>
        <v>0.59248367090263698</v>
      </c>
      <c r="O366" s="19">
        <f t="shared" si="18"/>
        <v>0.59452551149780286</v>
      </c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3:26" x14ac:dyDescent="0.25">
      <c r="M367" s="37">
        <f t="shared" si="19"/>
        <v>36000</v>
      </c>
      <c r="N367" s="19">
        <f t="shared" si="20"/>
        <v>0.59452551149780286</v>
      </c>
      <c r="O367" s="19">
        <f t="shared" si="18"/>
        <v>0.59658229331605683</v>
      </c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3:26" x14ac:dyDescent="0.25">
      <c r="M368" s="37">
        <f t="shared" si="19"/>
        <v>36100</v>
      </c>
      <c r="N368" s="19">
        <f t="shared" si="20"/>
        <v>0.59658229331605683</v>
      </c>
      <c r="O368" s="19">
        <f t="shared" si="18"/>
        <v>0.59865422050174988</v>
      </c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3:26" x14ac:dyDescent="0.25">
      <c r="M369" s="37">
        <f t="shared" si="19"/>
        <v>36200</v>
      </c>
      <c r="N369" s="19">
        <f t="shared" si="20"/>
        <v>0.59865422050174988</v>
      </c>
      <c r="O369" s="19">
        <f t="shared" si="18"/>
        <v>0.60074150146456373</v>
      </c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3:26" x14ac:dyDescent="0.25">
      <c r="M370" s="37">
        <f t="shared" si="19"/>
        <v>36300</v>
      </c>
      <c r="N370" s="19">
        <f t="shared" si="20"/>
        <v>0.60074150146456373</v>
      </c>
      <c r="O370" s="19">
        <f t="shared" si="18"/>
        <v>0.60284434900090056</v>
      </c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3:26" x14ac:dyDescent="0.25">
      <c r="M371" s="37">
        <f t="shared" si="19"/>
        <v>36400</v>
      </c>
      <c r="N371" s="19">
        <f t="shared" si="20"/>
        <v>0.60284434900090056</v>
      </c>
      <c r="O371" s="19">
        <f t="shared" si="18"/>
        <v>0.60496298041967056</v>
      </c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3:26" x14ac:dyDescent="0.25">
      <c r="M372" s="37">
        <f t="shared" si="19"/>
        <v>36500</v>
      </c>
      <c r="N372" s="19">
        <f t="shared" si="20"/>
        <v>0.60496298041967056</v>
      </c>
      <c r="O372" s="19">
        <f t="shared" si="18"/>
        <v>0.60709761767267112</v>
      </c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3:26" x14ac:dyDescent="0.25">
      <c r="M373" s="37">
        <f t="shared" si="19"/>
        <v>36600</v>
      </c>
      <c r="N373" s="19">
        <f t="shared" si="20"/>
        <v>0.60709761767267112</v>
      </c>
      <c r="O373" s="19">
        <f t="shared" si="18"/>
        <v>0.60924848748976212</v>
      </c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3:26" x14ac:dyDescent="0.25">
      <c r="M374" s="37">
        <f t="shared" si="19"/>
        <v>36700</v>
      </c>
      <c r="N374" s="19">
        <f t="shared" si="20"/>
        <v>0.60924848748976212</v>
      </c>
      <c r="O374" s="19">
        <f t="shared" si="18"/>
        <v>0.61141582151905161</v>
      </c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3:26" x14ac:dyDescent="0.25">
      <c r="M375" s="37">
        <f t="shared" si="19"/>
        <v>36800</v>
      </c>
      <c r="N375" s="19">
        <f t="shared" si="20"/>
        <v>0.61141582151905161</v>
      </c>
      <c r="O375" s="19">
        <f t="shared" si="18"/>
        <v>0.61359985647231829</v>
      </c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3:26" x14ac:dyDescent="0.25">
      <c r="M376" s="37">
        <f t="shared" si="19"/>
        <v>36900</v>
      </c>
      <c r="N376" s="19">
        <f t="shared" si="20"/>
        <v>0.61359985647231829</v>
      </c>
      <c r="O376" s="19">
        <f t="shared" si="18"/>
        <v>0.61580083427590893</v>
      </c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3:26" x14ac:dyDescent="0.25">
      <c r="M377" s="37">
        <f t="shared" si="19"/>
        <v>37000</v>
      </c>
      <c r="N377" s="19">
        <f t="shared" si="20"/>
        <v>0.61580083427590893</v>
      </c>
      <c r="O377" s="19">
        <f t="shared" si="18"/>
        <v>0.61801900222736161</v>
      </c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3:26" x14ac:dyDescent="0.25">
      <c r="M378" s="37">
        <f t="shared" si="19"/>
        <v>37100</v>
      </c>
      <c r="N378" s="19">
        <f t="shared" si="20"/>
        <v>0.61801900222736161</v>
      </c>
      <c r="O378" s="19">
        <f t="shared" si="18"/>
        <v>0.62025461315801989</v>
      </c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</sheetData>
  <sheetProtection algorithmName="SHA-512" hashValue="WX8Hzr/Ht0Urp0fN7iCcRPPI7MimCsUgAYudFqRpNfN8gGcfkUZZn4am5iduhZhCJUTJ/yStFmzx4+XUFd5Hxg==" saltValue="uN24GLNbiO4WORR+S+CYUA==" spinCount="100000" sheet="1" objects="1" scenarios="1"/>
  <protectedRanges>
    <protectedRange sqref="X3:Y3 M3:T3 A3:I3" name="Range1"/>
  </protectedRanges>
  <mergeCells count="5">
    <mergeCell ref="A7:E7"/>
    <mergeCell ref="M5:O5"/>
    <mergeCell ref="A8:D8"/>
    <mergeCell ref="A1:I1"/>
    <mergeCell ref="M1:V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8"/>
  <sheetViews>
    <sheetView showGridLines="0" workbookViewId="0">
      <selection activeCell="D5" sqref="D5"/>
    </sheetView>
  </sheetViews>
  <sheetFormatPr defaultColWidth="9.140625" defaultRowHeight="15" x14ac:dyDescent="0.25"/>
  <cols>
    <col min="1" max="1" width="9.28515625" style="6" bestFit="1" customWidth="1"/>
    <col min="2" max="2" width="10.5703125" style="6" bestFit="1" customWidth="1"/>
    <col min="3" max="4" width="8.28515625" style="6" bestFit="1" customWidth="1"/>
    <col min="5" max="5" width="14.85546875" style="6" bestFit="1" customWidth="1"/>
    <col min="6" max="6" width="14.7109375" style="6" bestFit="1" customWidth="1"/>
    <col min="7" max="7" width="12.7109375" style="6" bestFit="1" customWidth="1"/>
    <col min="8" max="8" width="12.5703125" style="6" bestFit="1" customWidth="1"/>
    <col min="9" max="16384" width="9.140625" style="6"/>
  </cols>
  <sheetData>
    <row r="1" spans="1:13" x14ac:dyDescent="0.25">
      <c r="A1" s="49" t="s">
        <v>64</v>
      </c>
      <c r="B1" s="49" t="s">
        <v>63</v>
      </c>
      <c r="C1" s="49" t="s">
        <v>62</v>
      </c>
      <c r="D1" s="49" t="s">
        <v>61</v>
      </c>
      <c r="E1" s="49" t="s">
        <v>60</v>
      </c>
      <c r="F1" s="49" t="s">
        <v>59</v>
      </c>
      <c r="G1" s="49" t="s">
        <v>58</v>
      </c>
      <c r="H1" s="49" t="s">
        <v>57</v>
      </c>
      <c r="I1" s="7"/>
      <c r="J1" s="7"/>
      <c r="K1" s="7"/>
      <c r="L1" s="7"/>
      <c r="M1" s="7"/>
    </row>
    <row r="2" spans="1:13" x14ac:dyDescent="0.25">
      <c r="A2" s="15">
        <v>9.8000000000000007</v>
      </c>
      <c r="B2" s="15">
        <v>1</v>
      </c>
      <c r="C2" s="16">
        <v>3.1416000000000001E-4</v>
      </c>
      <c r="D2" s="16">
        <v>0.01</v>
      </c>
      <c r="E2" s="38">
        <f>SQRT(2*D2*A2/(B2*C2))</f>
        <v>24.977708421782111</v>
      </c>
      <c r="F2" s="38">
        <f>E2*3.6</f>
        <v>89.919750318415609</v>
      </c>
      <c r="G2" s="38">
        <f>B28</f>
        <v>24.977700139499103</v>
      </c>
      <c r="H2" s="38">
        <f>3.6*G2</f>
        <v>89.919720502196768</v>
      </c>
      <c r="I2" s="7"/>
      <c r="J2" s="7"/>
      <c r="K2" s="7"/>
      <c r="L2" s="7"/>
      <c r="M2" s="7"/>
    </row>
    <row r="3" spans="1:13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10"/>
    </row>
    <row r="4" spans="1:13" x14ac:dyDescent="0.25">
      <c r="A4" s="49" t="s">
        <v>56</v>
      </c>
      <c r="B4" s="49" t="s">
        <v>55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 x14ac:dyDescent="0.25">
      <c r="A5" s="15">
        <v>1</v>
      </c>
      <c r="B5" s="15">
        <v>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 x14ac:dyDescent="0.25">
      <c r="A7" s="50" t="s">
        <v>38</v>
      </c>
      <c r="B7" s="50" t="s">
        <v>54</v>
      </c>
      <c r="C7" s="50" t="s">
        <v>53</v>
      </c>
      <c r="D7" s="50" t="s">
        <v>52</v>
      </c>
      <c r="E7" s="50" t="s">
        <v>51</v>
      </c>
      <c r="F7" s="50" t="s">
        <v>50</v>
      </c>
      <c r="G7" s="11"/>
      <c r="H7" s="7"/>
      <c r="I7" s="7"/>
      <c r="J7" s="7"/>
      <c r="K7" s="7"/>
      <c r="L7" s="7"/>
      <c r="M7" s="7"/>
    </row>
    <row r="8" spans="1:13" x14ac:dyDescent="0.25">
      <c r="A8" s="28">
        <f>B5</f>
        <v>0</v>
      </c>
      <c r="B8" s="42">
        <v>0</v>
      </c>
      <c r="C8" s="42">
        <f t="shared" ref="C8:C28" si="0">$A$5*($A$2-$B$2*$C$2/(2*$D$2)*B8^2)</f>
        <v>9.8000000000000007</v>
      </c>
      <c r="D8" s="42">
        <f t="shared" ref="D8:D28" si="1">$A$5*($A$2-$B$2*$C$2/(2*$D$2)*(B8+C8/2)^2)</f>
        <v>9.4228509200000001</v>
      </c>
      <c r="E8" s="42">
        <f t="shared" ref="E8:E28" si="2">$A$5*($A$2-$B$2*$C$2/(2*$D$2)*(B8+D8/2)^2)</f>
        <v>9.4513212008784411</v>
      </c>
      <c r="F8" s="42">
        <f t="shared" ref="F8:F28" si="3">$A$5*($A$2-$B$2*$C$2/(2*$D$2)*(B8+E8)^2)</f>
        <v>8.3968440628783263</v>
      </c>
      <c r="G8" s="41"/>
      <c r="H8" s="7"/>
      <c r="I8" s="7"/>
      <c r="J8" s="7"/>
      <c r="K8" s="7"/>
      <c r="L8" s="7"/>
      <c r="M8" s="7"/>
    </row>
    <row r="9" spans="1:13" x14ac:dyDescent="0.25">
      <c r="A9" s="28">
        <f t="shared" ref="A9:A28" si="4">A8+$A$5</f>
        <v>1</v>
      </c>
      <c r="B9" s="42">
        <f t="shared" ref="B9:B28" si="5">B8+1/6*(C8+2*D8+2*E8+F8)</f>
        <v>9.3241980507725337</v>
      </c>
      <c r="C9" s="42">
        <f t="shared" si="0"/>
        <v>8.4343359667922044</v>
      </c>
      <c r="D9" s="42">
        <f t="shared" si="1"/>
        <v>6.9196461243274552</v>
      </c>
      <c r="E9" s="42">
        <f t="shared" si="2"/>
        <v>7.232822776122271</v>
      </c>
      <c r="F9" s="42">
        <f t="shared" si="3"/>
        <v>5.4938883834937178</v>
      </c>
      <c r="G9" s="41"/>
      <c r="H9" s="7"/>
      <c r="I9" s="7"/>
      <c r="J9" s="7"/>
      <c r="K9" s="7"/>
      <c r="L9" s="7"/>
      <c r="M9" s="7"/>
    </row>
    <row r="10" spans="1:13" x14ac:dyDescent="0.25">
      <c r="A10" s="28">
        <f t="shared" si="4"/>
        <v>2</v>
      </c>
      <c r="B10" s="42">
        <f t="shared" si="5"/>
        <v>16.363058409303427</v>
      </c>
      <c r="C10" s="42">
        <f t="shared" si="0"/>
        <v>5.594188018607424</v>
      </c>
      <c r="D10" s="42">
        <f t="shared" si="1"/>
        <v>4.0334134894175309</v>
      </c>
      <c r="E10" s="42">
        <f t="shared" si="2"/>
        <v>4.4935899301318063</v>
      </c>
      <c r="F10" s="42">
        <f t="shared" si="3"/>
        <v>2.9670234564689588</v>
      </c>
      <c r="G10" s="41"/>
      <c r="H10" s="7"/>
      <c r="I10" s="7"/>
      <c r="J10" s="7"/>
      <c r="K10" s="7"/>
      <c r="L10" s="7"/>
      <c r="M10" s="7"/>
    </row>
    <row r="11" spans="1:13" x14ac:dyDescent="0.25">
      <c r="A11" s="28">
        <f t="shared" si="4"/>
        <v>3</v>
      </c>
      <c r="B11" s="42">
        <f t="shared" si="5"/>
        <v>20.632261461665937</v>
      </c>
      <c r="C11" s="42">
        <f t="shared" si="0"/>
        <v>3.1132581338418568</v>
      </c>
      <c r="D11" s="42">
        <f t="shared" si="1"/>
        <v>2.0662154777299753</v>
      </c>
      <c r="E11" s="42">
        <f t="shared" si="2"/>
        <v>2.4268497994728087</v>
      </c>
      <c r="F11" s="42">
        <f t="shared" si="3"/>
        <v>1.4477012082916332</v>
      </c>
      <c r="G11" s="41"/>
      <c r="H11" s="7"/>
      <c r="I11" s="7"/>
      <c r="J11" s="7"/>
      <c r="K11" s="7"/>
      <c r="L11" s="7"/>
      <c r="M11" s="7"/>
    </row>
    <row r="12" spans="1:13" x14ac:dyDescent="0.25">
      <c r="A12" s="28">
        <f t="shared" si="4"/>
        <v>4</v>
      </c>
      <c r="B12" s="42">
        <f t="shared" si="5"/>
        <v>22.890109777755779</v>
      </c>
      <c r="C12" s="42">
        <f t="shared" si="0"/>
        <v>1.5696814704828395</v>
      </c>
      <c r="D12" s="42">
        <f t="shared" si="1"/>
        <v>0.99561444959765666</v>
      </c>
      <c r="E12" s="42">
        <f t="shared" si="2"/>
        <v>1.2078078537276404</v>
      </c>
      <c r="F12" s="42">
        <f t="shared" si="3"/>
        <v>0.67821306639858747</v>
      </c>
      <c r="G12" s="41"/>
      <c r="H12" s="7"/>
      <c r="I12" s="7"/>
      <c r="J12" s="7"/>
      <c r="K12" s="7"/>
      <c r="L12" s="7"/>
      <c r="M12" s="7"/>
    </row>
    <row r="13" spans="1:13" x14ac:dyDescent="0.25">
      <c r="A13" s="28">
        <f t="shared" si="4"/>
        <v>5</v>
      </c>
      <c r="B13" s="42">
        <f t="shared" si="5"/>
        <v>23.999232968344447</v>
      </c>
      <c r="C13" s="42">
        <f t="shared" si="0"/>
        <v>0.75277032035417513</v>
      </c>
      <c r="D13" s="42">
        <f t="shared" si="1"/>
        <v>0.46676571531095057</v>
      </c>
      <c r="E13" s="42">
        <f t="shared" si="2"/>
        <v>0.57595342724495602</v>
      </c>
      <c r="F13" s="42">
        <f t="shared" si="3"/>
        <v>0.31331383557496473</v>
      </c>
      <c r="G13" s="41"/>
      <c r="H13" s="7"/>
      <c r="I13" s="7"/>
      <c r="J13" s="7"/>
      <c r="K13" s="7"/>
      <c r="L13" s="7"/>
      <c r="M13" s="7"/>
    </row>
    <row r="14" spans="1:13" x14ac:dyDescent="0.25">
      <c r="A14" s="28">
        <f t="shared" si="4"/>
        <v>6</v>
      </c>
      <c r="B14" s="42">
        <f t="shared" si="5"/>
        <v>24.524486708517941</v>
      </c>
      <c r="C14" s="42">
        <f t="shared" si="0"/>
        <v>0.3524163578479822</v>
      </c>
      <c r="D14" s="42">
        <f t="shared" si="1"/>
        <v>0.21616705699336869</v>
      </c>
      <c r="E14" s="42">
        <f t="shared" si="2"/>
        <v>0.26895868310924698</v>
      </c>
      <c r="F14" s="42">
        <f t="shared" si="3"/>
        <v>0.14405781063958933</v>
      </c>
      <c r="G14" s="41"/>
      <c r="H14" s="7"/>
      <c r="I14" s="7"/>
      <c r="J14" s="7"/>
      <c r="K14" s="7"/>
      <c r="L14" s="7"/>
      <c r="M14" s="7"/>
    </row>
    <row r="15" spans="1:13" x14ac:dyDescent="0.25">
      <c r="A15" s="28">
        <f t="shared" si="4"/>
        <v>7</v>
      </c>
      <c r="B15" s="42">
        <f t="shared" si="5"/>
        <v>24.768940983300073</v>
      </c>
      <c r="C15" s="42">
        <f t="shared" si="0"/>
        <v>0.16313512878355496</v>
      </c>
      <c r="D15" s="42">
        <f t="shared" si="1"/>
        <v>9.9559549060547425E-2</v>
      </c>
      <c r="E15" s="42">
        <f t="shared" si="2"/>
        <v>0.12436051793356384</v>
      </c>
      <c r="F15" s="42">
        <f t="shared" si="3"/>
        <v>6.6122172111212407E-2</v>
      </c>
      <c r="G15" s="41"/>
      <c r="H15" s="7"/>
      <c r="I15" s="7"/>
      <c r="J15" s="7"/>
      <c r="K15" s="7"/>
      <c r="L15" s="7"/>
      <c r="M15" s="7"/>
    </row>
    <row r="16" spans="1:13" x14ac:dyDescent="0.25">
      <c r="A16" s="28">
        <f t="shared" si="4"/>
        <v>8</v>
      </c>
      <c r="B16" s="42">
        <f t="shared" si="5"/>
        <v>24.881790555780572</v>
      </c>
      <c r="C16" s="42">
        <f t="shared" si="0"/>
        <v>7.512220218072585E-2</v>
      </c>
      <c r="D16" s="42">
        <f t="shared" si="1"/>
        <v>4.5739041422908855E-2</v>
      </c>
      <c r="E16" s="42">
        <f t="shared" si="2"/>
        <v>5.7237194899625976E-2</v>
      </c>
      <c r="F16" s="42">
        <f t="shared" si="3"/>
        <v>3.0329208316414835E-2</v>
      </c>
      <c r="G16" s="41"/>
      <c r="H16" s="7"/>
      <c r="I16" s="7"/>
      <c r="J16" s="7"/>
      <c r="K16" s="7"/>
      <c r="L16" s="7"/>
      <c r="M16" s="7"/>
    </row>
    <row r="17" spans="1:13" x14ac:dyDescent="0.25">
      <c r="A17" s="28">
        <f t="shared" si="4"/>
        <v>9</v>
      </c>
      <c r="B17" s="42">
        <f t="shared" si="5"/>
        <v>24.933691202970941</v>
      </c>
      <c r="C17" s="42">
        <f t="shared" si="0"/>
        <v>3.4509863363725302E-2</v>
      </c>
      <c r="D17" s="42">
        <f t="shared" si="1"/>
        <v>2.0989107970658338E-2</v>
      </c>
      <c r="E17" s="42">
        <f t="shared" si="2"/>
        <v>2.6287572458002728E-2</v>
      </c>
      <c r="F17" s="42">
        <f t="shared" si="3"/>
        <v>1.3907510299386416E-2</v>
      </c>
      <c r="G17" s="41"/>
      <c r="H17" s="7"/>
      <c r="I17" s="7"/>
      <c r="J17" s="7"/>
      <c r="K17" s="7"/>
      <c r="L17" s="7"/>
      <c r="M17" s="7"/>
    </row>
    <row r="18" spans="1:13" x14ac:dyDescent="0.25">
      <c r="A18" s="28">
        <f t="shared" si="4"/>
        <v>10</v>
      </c>
      <c r="B18" s="42">
        <f t="shared" si="5"/>
        <v>24.957519658724348</v>
      </c>
      <c r="C18" s="42">
        <f t="shared" si="0"/>
        <v>1.5835713704763776E-2</v>
      </c>
      <c r="D18" s="42">
        <f t="shared" si="1"/>
        <v>9.6266110338412147E-3</v>
      </c>
      <c r="E18" s="42">
        <f t="shared" si="2"/>
        <v>1.2061403286811156E-2</v>
      </c>
      <c r="F18" s="42">
        <f t="shared" si="3"/>
        <v>6.3764990988648407E-3</v>
      </c>
      <c r="G18" s="41"/>
      <c r="H18" s="7"/>
      <c r="I18" s="7"/>
      <c r="J18" s="7"/>
      <c r="K18" s="7"/>
      <c r="L18" s="7"/>
      <c r="M18" s="7"/>
    </row>
    <row r="19" spans="1:13" x14ac:dyDescent="0.25">
      <c r="A19" s="28">
        <f t="shared" si="4"/>
        <v>11</v>
      </c>
      <c r="B19" s="42">
        <f t="shared" si="5"/>
        <v>24.968451032298503</v>
      </c>
      <c r="C19" s="42">
        <f t="shared" si="0"/>
        <v>7.2629244734567777E-3</v>
      </c>
      <c r="D19" s="42">
        <f t="shared" si="1"/>
        <v>4.4141661792842513E-3</v>
      </c>
      <c r="E19" s="42">
        <f t="shared" si="2"/>
        <v>5.5315924313568132E-3</v>
      </c>
      <c r="F19" s="42">
        <f t="shared" si="3"/>
        <v>2.9234137320273135E-3</v>
      </c>
      <c r="G19" s="41"/>
      <c r="H19" s="7"/>
      <c r="I19" s="7"/>
      <c r="J19" s="7"/>
      <c r="K19" s="7"/>
      <c r="L19" s="7"/>
      <c r="M19" s="7"/>
    </row>
    <row r="20" spans="1:13" x14ac:dyDescent="0.25">
      <c r="A20" s="28">
        <f t="shared" si="4"/>
        <v>12</v>
      </c>
      <c r="B20" s="42">
        <f t="shared" si="5"/>
        <v>24.973464008202964</v>
      </c>
      <c r="C20" s="42">
        <f t="shared" si="0"/>
        <v>3.3303070300103599E-3</v>
      </c>
      <c r="D20" s="42">
        <f t="shared" si="1"/>
        <v>2.023840068268612E-3</v>
      </c>
      <c r="E20" s="42">
        <f t="shared" si="2"/>
        <v>2.536372542401466E-3</v>
      </c>
      <c r="F20" s="42">
        <f t="shared" si="3"/>
        <v>1.3402534416648848E-3</v>
      </c>
      <c r="G20" s="41"/>
      <c r="H20" s="7"/>
      <c r="I20" s="7"/>
      <c r="J20" s="7"/>
      <c r="K20" s="7"/>
      <c r="L20" s="7"/>
      <c r="M20" s="7"/>
    </row>
    <row r="21" spans="1:13" x14ac:dyDescent="0.25">
      <c r="A21" s="28">
        <f t="shared" si="4"/>
        <v>13</v>
      </c>
      <c r="B21" s="42">
        <f t="shared" si="5"/>
        <v>24.975762505818466</v>
      </c>
      <c r="C21" s="42">
        <f t="shared" si="0"/>
        <v>1.5269001693791751E-3</v>
      </c>
      <c r="D21" s="42">
        <f t="shared" si="1"/>
        <v>9.2785864269906426E-4</v>
      </c>
      <c r="E21" s="42">
        <f t="shared" si="2"/>
        <v>1.1628799562686254E-3</v>
      </c>
      <c r="F21" s="42">
        <f t="shared" si="3"/>
        <v>6.1443847922149075E-4</v>
      </c>
      <c r="G21" s="41"/>
      <c r="H21" s="7"/>
      <c r="I21" s="7"/>
      <c r="J21" s="7"/>
      <c r="K21" s="7"/>
      <c r="L21" s="7"/>
      <c r="M21" s="7"/>
    </row>
    <row r="22" spans="1:13" x14ac:dyDescent="0.25">
      <c r="A22" s="28">
        <f t="shared" si="4"/>
        <v>14</v>
      </c>
      <c r="B22" s="42">
        <f t="shared" si="5"/>
        <v>24.976816308459554</v>
      </c>
      <c r="C22" s="42">
        <f t="shared" si="0"/>
        <v>7.0002854420891936E-4</v>
      </c>
      <c r="D22" s="42">
        <f t="shared" si="1"/>
        <v>4.2538033950556553E-4</v>
      </c>
      <c r="E22" s="42">
        <f t="shared" si="2"/>
        <v>5.331358848152945E-4</v>
      </c>
      <c r="F22" s="42">
        <f t="shared" si="3"/>
        <v>2.8168745910939208E-4</v>
      </c>
      <c r="G22" s="41"/>
      <c r="H22" s="7"/>
      <c r="I22" s="7"/>
      <c r="J22" s="7"/>
      <c r="K22" s="7"/>
      <c r="L22" s="7"/>
      <c r="M22" s="7"/>
    </row>
    <row r="23" spans="1:13" x14ac:dyDescent="0.25">
      <c r="A23" s="28">
        <f t="shared" si="4"/>
        <v>15</v>
      </c>
      <c r="B23" s="42">
        <f t="shared" si="5"/>
        <v>24.977299433201548</v>
      </c>
      <c r="C23" s="42">
        <f t="shared" si="0"/>
        <v>3.2093058397286711E-4</v>
      </c>
      <c r="D23" s="42">
        <f t="shared" si="1"/>
        <v>1.9501517676800972E-4</v>
      </c>
      <c r="E23" s="42">
        <f t="shared" si="2"/>
        <v>2.4441751331849559E-4</v>
      </c>
      <c r="F23" s="42">
        <f t="shared" si="3"/>
        <v>1.2913843965556282E-4</v>
      </c>
      <c r="G23" s="41"/>
      <c r="H23" s="7"/>
      <c r="I23" s="7"/>
      <c r="J23" s="7"/>
      <c r="K23" s="7"/>
      <c r="L23" s="7"/>
      <c r="M23" s="7"/>
    </row>
    <row r="24" spans="1:13" x14ac:dyDescent="0.25">
      <c r="A24" s="28">
        <f t="shared" si="4"/>
        <v>16</v>
      </c>
      <c r="B24" s="42">
        <f t="shared" si="5"/>
        <v>24.977520922268848</v>
      </c>
      <c r="C24" s="42">
        <f t="shared" si="0"/>
        <v>1.4713025728596563E-4</v>
      </c>
      <c r="D24" s="42">
        <f t="shared" si="1"/>
        <v>8.9404072134868784E-5</v>
      </c>
      <c r="E24" s="42">
        <f t="shared" si="2"/>
        <v>1.1205281546899926E-4</v>
      </c>
      <c r="F24" s="42">
        <f t="shared" si="3"/>
        <v>5.9202910790645547E-5</v>
      </c>
      <c r="G24" s="41"/>
      <c r="H24" s="7"/>
      <c r="I24" s="7"/>
      <c r="J24" s="7"/>
      <c r="K24" s="7"/>
      <c r="L24" s="7"/>
      <c r="M24" s="7"/>
    </row>
    <row r="25" spans="1:13" x14ac:dyDescent="0.25">
      <c r="A25" s="28">
        <f t="shared" si="4"/>
        <v>17</v>
      </c>
      <c r="B25" s="42">
        <f t="shared" si="5"/>
        <v>24.977622463426062</v>
      </c>
      <c r="C25" s="42">
        <f t="shared" si="0"/>
        <v>6.7451379091920671E-5</v>
      </c>
      <c r="D25" s="42">
        <f t="shared" si="1"/>
        <v>4.0986914244811601E-5</v>
      </c>
      <c r="E25" s="42">
        <f t="shared" si="2"/>
        <v>5.1370218431046055E-5</v>
      </c>
      <c r="F25" s="42">
        <f t="shared" si="3"/>
        <v>2.7141281996989619E-5</v>
      </c>
      <c r="G25" s="41"/>
      <c r="H25" s="7"/>
      <c r="I25" s="7"/>
      <c r="J25" s="7"/>
      <c r="K25" s="7"/>
      <c r="L25" s="7"/>
      <c r="M25" s="7"/>
    </row>
    <row r="26" spans="1:13" x14ac:dyDescent="0.25">
      <c r="A26" s="28">
        <f t="shared" si="4"/>
        <v>18</v>
      </c>
      <c r="B26" s="42">
        <f t="shared" si="5"/>
        <v>24.977669014580471</v>
      </c>
      <c r="C26" s="42">
        <f t="shared" si="0"/>
        <v>3.0922794431731404E-5</v>
      </c>
      <c r="D26" s="42">
        <f t="shared" si="1"/>
        <v>1.8790256252287918E-5</v>
      </c>
      <c r="E26" s="42">
        <f t="shared" si="2"/>
        <v>2.3550450571008241E-5</v>
      </c>
      <c r="F26" s="42">
        <f t="shared" si="3"/>
        <v>1.2442783665633783E-5</v>
      </c>
      <c r="G26" s="41"/>
      <c r="H26" s="7"/>
      <c r="I26" s="7"/>
      <c r="J26" s="7"/>
      <c r="K26" s="7"/>
      <c r="L26" s="7"/>
      <c r="M26" s="7"/>
    </row>
    <row r="27" spans="1:13" x14ac:dyDescent="0.25">
      <c r="A27" s="28">
        <f t="shared" si="4"/>
        <v>19</v>
      </c>
      <c r="B27" s="42">
        <f t="shared" si="5"/>
        <v>24.977690355745761</v>
      </c>
      <c r="C27" s="42">
        <f t="shared" si="0"/>
        <v>1.4176407958643722E-5</v>
      </c>
      <c r="D27" s="42">
        <f t="shared" si="1"/>
        <v>8.6142997428595436E-6</v>
      </c>
      <c r="E27" s="42">
        <f t="shared" si="2"/>
        <v>1.0796590952821816E-5</v>
      </c>
      <c r="F27" s="42">
        <f t="shared" si="3"/>
        <v>5.7043307055693049E-6</v>
      </c>
      <c r="G27" s="41"/>
      <c r="H27" s="7"/>
      <c r="I27" s="7"/>
      <c r="J27" s="7"/>
      <c r="K27" s="7"/>
      <c r="L27" s="7"/>
      <c r="M27" s="7"/>
    </row>
    <row r="28" spans="1:13" x14ac:dyDescent="0.25">
      <c r="A28" s="28">
        <f t="shared" si="4"/>
        <v>20</v>
      </c>
      <c r="B28" s="42">
        <f t="shared" si="5"/>
        <v>24.977700139499103</v>
      </c>
      <c r="C28" s="42">
        <f t="shared" si="0"/>
        <v>6.4991038151163139E-6</v>
      </c>
      <c r="D28" s="42">
        <f t="shared" si="1"/>
        <v>3.9491821297588103E-6</v>
      </c>
      <c r="E28" s="42">
        <f t="shared" si="2"/>
        <v>4.9496432765749887E-6</v>
      </c>
      <c r="F28" s="42">
        <f t="shared" si="3"/>
        <v>2.6151211844904765E-6</v>
      </c>
      <c r="G28" s="41"/>
      <c r="H28" s="7"/>
      <c r="I28" s="7"/>
      <c r="J28" s="7"/>
      <c r="K28" s="7"/>
      <c r="L28" s="7"/>
      <c r="M28" s="7"/>
    </row>
  </sheetData>
  <sheetProtection algorithmName="SHA-512" hashValue="d7+opis4NL5IuLbimjv5W0w1M53jD7ZsL9PMPvB44N+4n6FfABpA3inYiPOpsOJdVJIAK9mRO+a3JtvCznUveg==" saltValue="gsocrRYzWIhMPSy8nha6Fg==" spinCount="100000" sheet="1" objects="1" scenarios="1"/>
  <protectedRanges>
    <protectedRange sqref="A2:D2 A5:B5" name="Range1"/>
  </protectedRange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27"/>
  <sheetViews>
    <sheetView showGridLines="0" workbookViewId="0">
      <selection activeCell="A5" sqref="A5"/>
    </sheetView>
  </sheetViews>
  <sheetFormatPr defaultColWidth="11.42578125" defaultRowHeight="15" x14ac:dyDescent="0.25"/>
  <cols>
    <col min="1" max="1" width="12.42578125" bestFit="1" customWidth="1"/>
    <col min="2" max="11" width="7.5703125" bestFit="1" customWidth="1"/>
    <col min="12" max="12" width="8.5703125" bestFit="1" customWidth="1"/>
    <col min="14" max="14" width="10.85546875" bestFit="1" customWidth="1"/>
    <col min="15" max="15" width="8.28515625" bestFit="1" customWidth="1"/>
    <col min="21" max="21" width="12" bestFit="1" customWidth="1"/>
  </cols>
  <sheetData>
    <row r="1" spans="1:15" x14ac:dyDescent="0.25">
      <c r="A1" s="57" t="s">
        <v>116</v>
      </c>
      <c r="B1" s="57"/>
      <c r="C1" s="57"/>
      <c r="D1" s="57"/>
      <c r="E1" s="57"/>
      <c r="N1" s="61" t="s">
        <v>113</v>
      </c>
      <c r="O1" s="61"/>
    </row>
    <row r="2" spans="1:15" x14ac:dyDescent="0.25">
      <c r="N2" s="47" t="s">
        <v>37</v>
      </c>
      <c r="O2" s="47" t="s">
        <v>118</v>
      </c>
    </row>
    <row r="3" spans="1:15" x14ac:dyDescent="0.25">
      <c r="A3" s="47" t="s">
        <v>117</v>
      </c>
      <c r="N3" s="45">
        <v>0</v>
      </c>
      <c r="O3" s="4">
        <f>$G$27</f>
        <v>332.96051193060754</v>
      </c>
    </row>
    <row r="4" spans="1:15" x14ac:dyDescent="0.25">
      <c r="A4" s="47" t="s">
        <v>118</v>
      </c>
      <c r="N4" s="45">
        <v>0.2</v>
      </c>
      <c r="O4" s="4">
        <f>$H$27</f>
        <v>322.96635495656506</v>
      </c>
    </row>
    <row r="5" spans="1:15" x14ac:dyDescent="0.25">
      <c r="A5" s="2">
        <v>300</v>
      </c>
      <c r="N5" s="45">
        <v>0.4</v>
      </c>
      <c r="O5" s="4">
        <f>$I$27</f>
        <v>312.97365135903976</v>
      </c>
    </row>
    <row r="6" spans="1:15" x14ac:dyDescent="0.25">
      <c r="N6" s="45">
        <v>0.6</v>
      </c>
      <c r="O6" s="4">
        <f>$J$27</f>
        <v>302.9820626198985</v>
      </c>
    </row>
    <row r="7" spans="1:15" x14ac:dyDescent="0.25">
      <c r="A7" s="47" t="s">
        <v>13</v>
      </c>
      <c r="B7" s="47" t="s">
        <v>109</v>
      </c>
      <c r="C7" s="47" t="s">
        <v>110</v>
      </c>
      <c r="D7" s="47" t="s">
        <v>119</v>
      </c>
      <c r="E7" s="47" t="s">
        <v>120</v>
      </c>
      <c r="F7" s="47" t="s">
        <v>121</v>
      </c>
      <c r="G7" s="47" t="s">
        <v>111</v>
      </c>
      <c r="H7" s="47" t="s">
        <v>112</v>
      </c>
      <c r="I7" s="47" t="s">
        <v>122</v>
      </c>
      <c r="J7" s="47" t="s">
        <v>123</v>
      </c>
      <c r="K7" s="47" t="s">
        <v>124</v>
      </c>
      <c r="L7" s="47" t="s">
        <v>87</v>
      </c>
      <c r="N7" s="45">
        <v>0.8</v>
      </c>
      <c r="O7" s="4">
        <f>$K$27</f>
        <v>292.99103130994922</v>
      </c>
    </row>
    <row r="8" spans="1:15" x14ac:dyDescent="0.25">
      <c r="A8" s="25">
        <v>1</v>
      </c>
      <c r="B8" s="26">
        <f>$A$5</f>
        <v>300</v>
      </c>
      <c r="C8" s="26">
        <f t="shared" ref="C8:F8" si="0">$A$5</f>
        <v>300</v>
      </c>
      <c r="D8" s="26">
        <f t="shared" si="0"/>
        <v>300</v>
      </c>
      <c r="E8" s="26">
        <f t="shared" si="0"/>
        <v>300</v>
      </c>
      <c r="F8" s="26">
        <f t="shared" si="0"/>
        <v>300</v>
      </c>
      <c r="G8" s="26">
        <f>1/21*(3997.05+11*$C8-0.8*0.0000000567*$B8^4)</f>
        <v>329.98257142857142</v>
      </c>
      <c r="H8" s="26">
        <f>0.5*($G8+$D8)</f>
        <v>314.99128571428571</v>
      </c>
      <c r="I8" s="26">
        <f>0.5*($H8+$E8)</f>
        <v>307.49564285714285</v>
      </c>
      <c r="J8" s="26">
        <f>0.5*($I8+$F8)</f>
        <v>303.74782142857146</v>
      </c>
      <c r="K8" s="26">
        <f>0.5*($J8+283)</f>
        <v>293.37391071428573</v>
      </c>
      <c r="L8" s="31">
        <f>SQRT(($G8-$B8)^2+($H8-$C8)^2+($I8-$D8)^2+($J8-$E8)^2+($K8-$F8)^2)</f>
        <v>35.182795843441546</v>
      </c>
      <c r="N8" s="45">
        <v>1</v>
      </c>
      <c r="O8" s="4">
        <v>283</v>
      </c>
    </row>
    <row r="9" spans="1:15" x14ac:dyDescent="0.25">
      <c r="A9" s="25">
        <f>1+$A8</f>
        <v>2</v>
      </c>
      <c r="B9" s="26">
        <f>G8</f>
        <v>329.98257142857142</v>
      </c>
      <c r="C9" s="26">
        <f t="shared" ref="C9:F9" si="1">H8</f>
        <v>314.99128571428571</v>
      </c>
      <c r="D9" s="26">
        <f t="shared" si="1"/>
        <v>307.49564285714285</v>
      </c>
      <c r="E9" s="26">
        <f t="shared" si="1"/>
        <v>303.74782142857146</v>
      </c>
      <c r="F9" s="26">
        <f t="shared" si="1"/>
        <v>293.37391071428573</v>
      </c>
      <c r="G9" s="26">
        <f>1/21*(3997.05+11*$C9-0.8*0.0000000567*$B9^4)</f>
        <v>329.72066712731322</v>
      </c>
      <c r="H9" s="26">
        <f>0.5*($G9+$D9)</f>
        <v>318.60815499222804</v>
      </c>
      <c r="I9" s="26">
        <f>0.5*($H9+$E9)</f>
        <v>311.17798821039975</v>
      </c>
      <c r="J9" s="26">
        <f>0.5*($I9+$F9)</f>
        <v>302.27594946234274</v>
      </c>
      <c r="K9" s="26">
        <f>0.5*($J9+283)</f>
        <v>292.63797473117137</v>
      </c>
      <c r="L9" s="31">
        <f>SQRT(($G9-$B9)^2+($H9-$C9)^2+($I9-$D9)^2+($J9-$E9)^2+($K9-$F9)^2)</f>
        <v>5.4238375154133918</v>
      </c>
      <c r="N9" s="53" t="s">
        <v>97</v>
      </c>
      <c r="O9" s="34">
        <f>$A$27</f>
        <v>20</v>
      </c>
    </row>
    <row r="10" spans="1:15" x14ac:dyDescent="0.25">
      <c r="A10" s="25">
        <f t="shared" ref="A10:A17" si="2">1+$A9</f>
        <v>3</v>
      </c>
      <c r="B10" s="26">
        <f t="shared" ref="B10:B17" si="3">G9</f>
        <v>329.72066712731322</v>
      </c>
      <c r="C10" s="26">
        <f t="shared" ref="C10:C18" si="4">H9</f>
        <v>318.60815499222804</v>
      </c>
      <c r="D10" s="26">
        <f t="shared" ref="D10:D18" si="5">I9</f>
        <v>311.17798821039975</v>
      </c>
      <c r="E10" s="26">
        <f t="shared" ref="E10:E18" si="6">J9</f>
        <v>302.27594946234274</v>
      </c>
      <c r="F10" s="26">
        <f t="shared" ref="F10:F18" si="7">K9</f>
        <v>292.63797473117137</v>
      </c>
      <c r="G10" s="26">
        <f t="shared" ref="G10:G27" si="8">1/21*(3997.05+11*$C10-0.8*0.0000000567*$B10^4)</f>
        <v>331.69642822367359</v>
      </c>
      <c r="H10" s="26">
        <f t="shared" ref="H10:H27" si="9">0.5*($G10+$D10)</f>
        <v>321.43720821703664</v>
      </c>
      <c r="I10" s="26">
        <f t="shared" ref="I10:I27" si="10">0.5*($H10+$E10)</f>
        <v>311.85657883968969</v>
      </c>
      <c r="J10" s="26">
        <f t="shared" ref="J10:J27" si="11">0.5*($I10+$F10)</f>
        <v>302.24727678543053</v>
      </c>
      <c r="K10" s="26">
        <f t="shared" ref="K10:K27" si="12">0.5*($J10+283)</f>
        <v>292.62363839271529</v>
      </c>
      <c r="L10" s="31">
        <f t="shared" ref="L10:L27" si="13">SQRT(($G10-$B10)^2+($H10-$C10)^2+($I10-$D10)^2+($J10-$E10)^2+($K10-$F10)^2)</f>
        <v>3.5169144080931027</v>
      </c>
      <c r="N10" s="53" t="s">
        <v>87</v>
      </c>
      <c r="O10" s="35">
        <f>$L$27</f>
        <v>2.4428087749466662E-3</v>
      </c>
    </row>
    <row r="11" spans="1:15" x14ac:dyDescent="0.25">
      <c r="A11" s="25">
        <f t="shared" si="2"/>
        <v>4</v>
      </c>
      <c r="B11" s="26">
        <f t="shared" si="3"/>
        <v>331.69642822367359</v>
      </c>
      <c r="C11" s="26">
        <f t="shared" si="4"/>
        <v>321.43720821703664</v>
      </c>
      <c r="D11" s="26">
        <f t="shared" si="5"/>
        <v>311.85657883968969</v>
      </c>
      <c r="E11" s="26">
        <f t="shared" si="6"/>
        <v>302.24727678543053</v>
      </c>
      <c r="F11" s="26">
        <f t="shared" si="7"/>
        <v>292.62363839271529</v>
      </c>
      <c r="G11" s="26">
        <f t="shared" si="8"/>
        <v>332.56088242118784</v>
      </c>
      <c r="H11" s="26">
        <f t="shared" si="9"/>
        <v>322.20873063043877</v>
      </c>
      <c r="I11" s="26">
        <f t="shared" si="10"/>
        <v>312.22800370793465</v>
      </c>
      <c r="J11" s="26">
        <f t="shared" si="11"/>
        <v>302.425821050325</v>
      </c>
      <c r="K11" s="26">
        <f t="shared" si="12"/>
        <v>292.7129105251625</v>
      </c>
      <c r="L11" s="31">
        <f t="shared" si="13"/>
        <v>1.2330173943992049</v>
      </c>
    </row>
    <row r="12" spans="1:15" x14ac:dyDescent="0.25">
      <c r="A12" s="25">
        <f t="shared" si="2"/>
        <v>5</v>
      </c>
      <c r="B12" s="26">
        <f t="shared" si="3"/>
        <v>332.56088242118784</v>
      </c>
      <c r="C12" s="26">
        <f t="shared" si="4"/>
        <v>322.20873063043877</v>
      </c>
      <c r="D12" s="26">
        <f t="shared" si="5"/>
        <v>312.22800370793465</v>
      </c>
      <c r="E12" s="26">
        <f t="shared" si="6"/>
        <v>302.425821050325</v>
      </c>
      <c r="F12" s="26">
        <f t="shared" si="7"/>
        <v>292.7129105251625</v>
      </c>
      <c r="G12" s="26">
        <f t="shared" si="8"/>
        <v>332.69137577658387</v>
      </c>
      <c r="H12" s="26">
        <f t="shared" si="9"/>
        <v>322.45968974225923</v>
      </c>
      <c r="I12" s="26">
        <f t="shared" si="10"/>
        <v>312.44275539629211</v>
      </c>
      <c r="J12" s="26">
        <f t="shared" si="11"/>
        <v>302.57783296072728</v>
      </c>
      <c r="K12" s="26">
        <f t="shared" si="12"/>
        <v>292.78891648036364</v>
      </c>
      <c r="L12" s="31">
        <f t="shared" si="13"/>
        <v>0.39371538627643288</v>
      </c>
    </row>
    <row r="13" spans="1:15" x14ac:dyDescent="0.25">
      <c r="A13" s="25">
        <f t="shared" si="2"/>
        <v>6</v>
      </c>
      <c r="B13" s="26">
        <f t="shared" si="3"/>
        <v>332.69137577658387</v>
      </c>
      <c r="C13" s="26">
        <f t="shared" si="4"/>
        <v>322.45968974225923</v>
      </c>
      <c r="D13" s="26">
        <f t="shared" si="5"/>
        <v>312.44275539629211</v>
      </c>
      <c r="E13" s="26">
        <f t="shared" si="6"/>
        <v>302.57783296072728</v>
      </c>
      <c r="F13" s="26">
        <f t="shared" si="7"/>
        <v>292.78891648036364</v>
      </c>
      <c r="G13" s="26">
        <f t="shared" si="8"/>
        <v>332.7813378927371</v>
      </c>
      <c r="H13" s="26">
        <f t="shared" si="9"/>
        <v>322.61204664451463</v>
      </c>
      <c r="I13" s="26">
        <f t="shared" si="10"/>
        <v>312.59493980262096</v>
      </c>
      <c r="J13" s="26">
        <f t="shared" si="11"/>
        <v>302.69192814149233</v>
      </c>
      <c r="K13" s="26">
        <f t="shared" si="12"/>
        <v>292.84596407074616</v>
      </c>
      <c r="L13" s="31">
        <f t="shared" si="13"/>
        <v>0.26596623729254465</v>
      </c>
    </row>
    <row r="14" spans="1:15" x14ac:dyDescent="0.25">
      <c r="A14" s="25">
        <f t="shared" si="2"/>
        <v>7</v>
      </c>
      <c r="B14" s="26">
        <f t="shared" si="3"/>
        <v>332.7813378927371</v>
      </c>
      <c r="C14" s="26">
        <f t="shared" si="4"/>
        <v>322.61204664451463</v>
      </c>
      <c r="D14" s="26">
        <f t="shared" si="5"/>
        <v>312.59493980262096</v>
      </c>
      <c r="E14" s="26">
        <f t="shared" si="6"/>
        <v>302.69192814149233</v>
      </c>
      <c r="F14" s="26">
        <f t="shared" si="7"/>
        <v>292.84596407074616</v>
      </c>
      <c r="G14" s="26">
        <f t="shared" si="8"/>
        <v>332.83251040579955</v>
      </c>
      <c r="H14" s="26">
        <f t="shared" si="9"/>
        <v>322.71372510421025</v>
      </c>
      <c r="I14" s="26">
        <f t="shared" si="10"/>
        <v>312.70282662285126</v>
      </c>
      <c r="J14" s="26">
        <f t="shared" si="11"/>
        <v>302.77439534679871</v>
      </c>
      <c r="K14" s="26">
        <f t="shared" si="12"/>
        <v>292.88719767339933</v>
      </c>
      <c r="L14" s="31">
        <f t="shared" si="13"/>
        <v>0.18192787355820955</v>
      </c>
    </row>
    <row r="15" spans="1:15" x14ac:dyDescent="0.25">
      <c r="A15" s="25">
        <f t="shared" si="2"/>
        <v>8</v>
      </c>
      <c r="B15" s="26">
        <f t="shared" si="3"/>
        <v>332.83251040579955</v>
      </c>
      <c r="C15" s="26">
        <f t="shared" si="4"/>
        <v>322.71372510421025</v>
      </c>
      <c r="D15" s="26">
        <f t="shared" si="5"/>
        <v>312.70282662285126</v>
      </c>
      <c r="E15" s="26">
        <f t="shared" si="6"/>
        <v>302.77439534679871</v>
      </c>
      <c r="F15" s="26">
        <f t="shared" si="7"/>
        <v>292.88719767339933</v>
      </c>
      <c r="G15" s="26">
        <f t="shared" si="8"/>
        <v>332.86947280514607</v>
      </c>
      <c r="H15" s="26">
        <f t="shared" si="9"/>
        <v>322.78614971399867</v>
      </c>
      <c r="I15" s="26">
        <f t="shared" si="10"/>
        <v>312.78027253039869</v>
      </c>
      <c r="J15" s="26">
        <f t="shared" si="11"/>
        <v>302.83373510189904</v>
      </c>
      <c r="K15" s="26">
        <f t="shared" si="12"/>
        <v>292.91686755094952</v>
      </c>
      <c r="L15" s="31">
        <f t="shared" si="13"/>
        <v>0.13042591703150996</v>
      </c>
    </row>
    <row r="16" spans="1:15" x14ac:dyDescent="0.25">
      <c r="A16" s="25">
        <f t="shared" si="2"/>
        <v>9</v>
      </c>
      <c r="B16" s="26">
        <f t="shared" si="3"/>
        <v>332.86947280514607</v>
      </c>
      <c r="C16" s="26">
        <f t="shared" si="4"/>
        <v>322.78614971399867</v>
      </c>
      <c r="D16" s="26">
        <f t="shared" si="5"/>
        <v>312.78027253039869</v>
      </c>
      <c r="E16" s="26">
        <f t="shared" si="6"/>
        <v>302.83373510189904</v>
      </c>
      <c r="F16" s="26">
        <f t="shared" si="7"/>
        <v>292.91686755094952</v>
      </c>
      <c r="G16" s="26">
        <f t="shared" si="8"/>
        <v>332.89563280952279</v>
      </c>
      <c r="H16" s="26">
        <f t="shared" si="9"/>
        <v>322.83795266996071</v>
      </c>
      <c r="I16" s="26">
        <f t="shared" si="10"/>
        <v>312.83584388592988</v>
      </c>
      <c r="J16" s="26">
        <f t="shared" si="11"/>
        <v>302.8763557184397</v>
      </c>
      <c r="K16" s="26">
        <f t="shared" si="12"/>
        <v>292.93817785921988</v>
      </c>
      <c r="L16" s="31">
        <f t="shared" si="13"/>
        <v>9.3416881899647877E-2</v>
      </c>
    </row>
    <row r="17" spans="1:21" x14ac:dyDescent="0.25">
      <c r="A17" s="25">
        <f t="shared" si="2"/>
        <v>10</v>
      </c>
      <c r="B17" s="26">
        <f t="shared" si="3"/>
        <v>332.89563280952279</v>
      </c>
      <c r="C17" s="26">
        <f t="shared" si="4"/>
        <v>322.83795266996071</v>
      </c>
      <c r="D17" s="26">
        <f t="shared" si="5"/>
        <v>312.83584388592988</v>
      </c>
      <c r="E17" s="26">
        <f t="shared" si="6"/>
        <v>302.8763557184397</v>
      </c>
      <c r="F17" s="26">
        <f t="shared" si="7"/>
        <v>292.93817785921988</v>
      </c>
      <c r="G17" s="26">
        <f t="shared" si="8"/>
        <v>332.91443040606714</v>
      </c>
      <c r="H17" s="26">
        <f t="shared" si="9"/>
        <v>322.87513714599851</v>
      </c>
      <c r="I17" s="26">
        <f t="shared" si="10"/>
        <v>312.8757464322191</v>
      </c>
      <c r="J17" s="26">
        <f t="shared" si="11"/>
        <v>302.90696214571949</v>
      </c>
      <c r="K17" s="26">
        <f t="shared" si="12"/>
        <v>292.95348107285974</v>
      </c>
      <c r="L17" s="31">
        <f t="shared" si="13"/>
        <v>6.7076000424546992E-2</v>
      </c>
    </row>
    <row r="18" spans="1:21" x14ac:dyDescent="0.25">
      <c r="A18" s="25">
        <f>1+$A17</f>
        <v>11</v>
      </c>
      <c r="B18" s="26">
        <f>G17</f>
        <v>332.91443040606714</v>
      </c>
      <c r="C18" s="26">
        <f t="shared" si="4"/>
        <v>322.87513714599851</v>
      </c>
      <c r="D18" s="26">
        <f t="shared" si="5"/>
        <v>312.8757464322191</v>
      </c>
      <c r="E18" s="26">
        <f t="shared" si="6"/>
        <v>302.90696214571949</v>
      </c>
      <c r="F18" s="26">
        <f t="shared" si="7"/>
        <v>292.95348107285974</v>
      </c>
      <c r="G18" s="26">
        <f>1/21*(3997.05+11*$C18-0.8*0.0000000567*$B18^4)</f>
        <v>332.92791591507824</v>
      </c>
      <c r="H18" s="26">
        <f>0.5*($G18+$D18)</f>
        <v>322.9018311736487</v>
      </c>
      <c r="I18" s="26">
        <f>0.5*($H18+$E18)</f>
        <v>312.9043966596841</v>
      </c>
      <c r="J18" s="26">
        <f>0.5*($I18+$F18)</f>
        <v>302.92893886627189</v>
      </c>
      <c r="K18" s="26">
        <f>0.5*($J18+283)</f>
        <v>292.96446943313595</v>
      </c>
      <c r="L18" s="31">
        <f>SQRT(($G18-$B18)^2+($H18-$C18)^2+($I18-$D18)^2+($J18-$E18)^2+($K18-$F18)^2)</f>
        <v>4.8155850185327857E-2</v>
      </c>
    </row>
    <row r="19" spans="1:21" x14ac:dyDescent="0.25">
      <c r="A19" s="25">
        <f t="shared" ref="A19:A25" si="14">1+$A18</f>
        <v>12</v>
      </c>
      <c r="B19" s="26">
        <f t="shared" ref="B19:B25" si="15">G18</f>
        <v>332.92791591507824</v>
      </c>
      <c r="C19" s="26">
        <f t="shared" ref="C19:C27" si="16">H18</f>
        <v>322.9018311736487</v>
      </c>
      <c r="D19" s="26">
        <f t="shared" ref="D19:D27" si="17">I18</f>
        <v>312.9043966596841</v>
      </c>
      <c r="E19" s="26">
        <f t="shared" ref="E19:E27" si="18">J18</f>
        <v>302.92893886627189</v>
      </c>
      <c r="F19" s="26">
        <f t="shared" ref="F19:F27" si="19">K18</f>
        <v>292.96446943313595</v>
      </c>
      <c r="G19" s="26">
        <f t="shared" si="8"/>
        <v>332.93759912590644</v>
      </c>
      <c r="H19" s="26">
        <f t="shared" si="9"/>
        <v>322.9209978927953</v>
      </c>
      <c r="I19" s="26">
        <f t="shared" si="10"/>
        <v>312.9249683795336</v>
      </c>
      <c r="J19" s="26">
        <f t="shared" si="11"/>
        <v>302.94471890633474</v>
      </c>
      <c r="K19" s="26">
        <f t="shared" si="12"/>
        <v>292.97235945316737</v>
      </c>
      <c r="L19" s="31">
        <f t="shared" si="13"/>
        <v>3.4577238652553355E-2</v>
      </c>
    </row>
    <row r="20" spans="1:21" x14ac:dyDescent="0.25">
      <c r="A20" s="25">
        <f t="shared" si="14"/>
        <v>13</v>
      </c>
      <c r="B20" s="26">
        <f t="shared" si="15"/>
        <v>332.93759912590644</v>
      </c>
      <c r="C20" s="26">
        <f t="shared" si="16"/>
        <v>322.9209978927953</v>
      </c>
      <c r="D20" s="26">
        <f t="shared" si="17"/>
        <v>312.9249683795336</v>
      </c>
      <c r="E20" s="26">
        <f t="shared" si="18"/>
        <v>302.94471890633474</v>
      </c>
      <c r="F20" s="26">
        <f t="shared" si="19"/>
        <v>292.97235945316737</v>
      </c>
      <c r="G20" s="26">
        <f t="shared" si="8"/>
        <v>332.94455136616762</v>
      </c>
      <c r="H20" s="26">
        <f t="shared" si="9"/>
        <v>322.93475987285058</v>
      </c>
      <c r="I20" s="26">
        <f t="shared" si="10"/>
        <v>312.93973938959266</v>
      </c>
      <c r="J20" s="26">
        <f t="shared" si="11"/>
        <v>302.95604942138004</v>
      </c>
      <c r="K20" s="26">
        <f t="shared" si="12"/>
        <v>292.97802471069002</v>
      </c>
      <c r="L20" s="31">
        <f t="shared" si="13"/>
        <v>2.4827085850853792E-2</v>
      </c>
    </row>
    <row r="21" spans="1:21" x14ac:dyDescent="0.25">
      <c r="A21" s="25">
        <f t="shared" si="14"/>
        <v>14</v>
      </c>
      <c r="B21" s="26">
        <f t="shared" si="15"/>
        <v>332.94455136616762</v>
      </c>
      <c r="C21" s="26">
        <f t="shared" si="16"/>
        <v>322.93475987285058</v>
      </c>
      <c r="D21" s="26">
        <f t="shared" si="17"/>
        <v>312.93973938959266</v>
      </c>
      <c r="E21" s="26">
        <f t="shared" si="18"/>
        <v>302.95604942138004</v>
      </c>
      <c r="F21" s="26">
        <f t="shared" si="19"/>
        <v>292.97802471069002</v>
      </c>
      <c r="G21" s="26">
        <f t="shared" si="8"/>
        <v>332.94954315023318</v>
      </c>
      <c r="H21" s="26">
        <f t="shared" si="9"/>
        <v>322.94464126991295</v>
      </c>
      <c r="I21" s="26">
        <f t="shared" si="10"/>
        <v>312.9503453456465</v>
      </c>
      <c r="J21" s="26">
        <f t="shared" si="11"/>
        <v>302.96418502816823</v>
      </c>
      <c r="K21" s="26">
        <f t="shared" si="12"/>
        <v>292.98209251408412</v>
      </c>
      <c r="L21" s="31">
        <f t="shared" si="13"/>
        <v>1.7826422583974065E-2</v>
      </c>
    </row>
    <row r="22" spans="1:21" x14ac:dyDescent="0.25">
      <c r="A22" s="25">
        <f t="shared" si="14"/>
        <v>15</v>
      </c>
      <c r="B22" s="26">
        <f t="shared" si="15"/>
        <v>332.94954315023318</v>
      </c>
      <c r="C22" s="26">
        <f t="shared" si="16"/>
        <v>322.94464126991295</v>
      </c>
      <c r="D22" s="26">
        <f t="shared" si="17"/>
        <v>312.9503453456465</v>
      </c>
      <c r="E22" s="26">
        <f t="shared" si="18"/>
        <v>302.96418502816823</v>
      </c>
      <c r="F22" s="26">
        <f t="shared" si="19"/>
        <v>292.98209251408412</v>
      </c>
      <c r="G22" s="26">
        <f t="shared" si="8"/>
        <v>332.95312729616808</v>
      </c>
      <c r="H22" s="26">
        <f t="shared" si="9"/>
        <v>322.95173632090729</v>
      </c>
      <c r="I22" s="26">
        <f t="shared" si="10"/>
        <v>312.95796067453773</v>
      </c>
      <c r="J22" s="26">
        <f t="shared" si="11"/>
        <v>302.97002659431092</v>
      </c>
      <c r="K22" s="26">
        <f t="shared" si="12"/>
        <v>292.98501329715543</v>
      </c>
      <c r="L22" s="31">
        <f t="shared" si="13"/>
        <v>1.2799763808979726E-2</v>
      </c>
    </row>
    <row r="23" spans="1:21" x14ac:dyDescent="0.25">
      <c r="A23" s="25">
        <f t="shared" si="14"/>
        <v>16</v>
      </c>
      <c r="B23" s="26">
        <f t="shared" si="15"/>
        <v>332.95312729616808</v>
      </c>
      <c r="C23" s="26">
        <f t="shared" si="16"/>
        <v>322.95173632090729</v>
      </c>
      <c r="D23" s="26">
        <f t="shared" si="17"/>
        <v>312.95796067453773</v>
      </c>
      <c r="E23" s="26">
        <f t="shared" si="18"/>
        <v>302.97002659431092</v>
      </c>
      <c r="F23" s="26">
        <f t="shared" si="19"/>
        <v>292.98501329715543</v>
      </c>
      <c r="G23" s="26">
        <f t="shared" si="8"/>
        <v>332.955700763349</v>
      </c>
      <c r="H23" s="26">
        <f t="shared" si="9"/>
        <v>322.95683071894337</v>
      </c>
      <c r="I23" s="26">
        <f t="shared" si="10"/>
        <v>312.96342865662712</v>
      </c>
      <c r="J23" s="26">
        <f t="shared" si="11"/>
        <v>302.97422097689127</v>
      </c>
      <c r="K23" s="26">
        <f t="shared" si="12"/>
        <v>292.98711048844564</v>
      </c>
      <c r="L23" s="31">
        <f t="shared" si="13"/>
        <v>9.1905119198655467E-3</v>
      </c>
      <c r="U23">
        <f>800+2930+0.8*0.0000000567*277^4</f>
        <v>3997.0497170437602</v>
      </c>
    </row>
    <row r="24" spans="1:21" x14ac:dyDescent="0.25">
      <c r="A24" s="25">
        <f t="shared" si="14"/>
        <v>17</v>
      </c>
      <c r="B24" s="26">
        <f t="shared" si="15"/>
        <v>332.955700763349</v>
      </c>
      <c r="C24" s="26">
        <f t="shared" si="16"/>
        <v>322.95683071894337</v>
      </c>
      <c r="D24" s="26">
        <f t="shared" si="17"/>
        <v>312.96342865662712</v>
      </c>
      <c r="E24" s="26">
        <f t="shared" si="18"/>
        <v>302.97422097689127</v>
      </c>
      <c r="F24" s="26">
        <f t="shared" si="19"/>
        <v>292.98711048844564</v>
      </c>
      <c r="G24" s="26">
        <f t="shared" si="8"/>
        <v>332.95754855326209</v>
      </c>
      <c r="H24" s="26">
        <f t="shared" si="9"/>
        <v>322.9604886049446</v>
      </c>
      <c r="I24" s="26">
        <f t="shared" si="10"/>
        <v>312.96735479091797</v>
      </c>
      <c r="J24" s="26">
        <f t="shared" si="11"/>
        <v>302.9772326396818</v>
      </c>
      <c r="K24" s="26">
        <f t="shared" si="12"/>
        <v>292.9886163198409</v>
      </c>
      <c r="L24" s="31">
        <f t="shared" si="13"/>
        <v>6.5989869666134892E-3</v>
      </c>
    </row>
    <row r="25" spans="1:21" x14ac:dyDescent="0.25">
      <c r="A25" s="25">
        <f t="shared" si="14"/>
        <v>18</v>
      </c>
      <c r="B25" s="26">
        <f t="shared" si="15"/>
        <v>332.95754855326209</v>
      </c>
      <c r="C25" s="26">
        <f t="shared" si="16"/>
        <v>322.9604886049446</v>
      </c>
      <c r="D25" s="26">
        <f t="shared" si="17"/>
        <v>312.96735479091797</v>
      </c>
      <c r="E25" s="26">
        <f t="shared" si="18"/>
        <v>302.9772326396818</v>
      </c>
      <c r="F25" s="26">
        <f t="shared" si="19"/>
        <v>292.9886163198409</v>
      </c>
      <c r="G25" s="26">
        <f t="shared" si="8"/>
        <v>332.95887529845567</v>
      </c>
      <c r="H25" s="26">
        <f t="shared" si="9"/>
        <v>322.96311504468679</v>
      </c>
      <c r="I25" s="26">
        <f t="shared" si="10"/>
        <v>312.97017384218429</v>
      </c>
      <c r="J25" s="26">
        <f t="shared" si="11"/>
        <v>302.97939508101263</v>
      </c>
      <c r="K25" s="26">
        <f t="shared" si="12"/>
        <v>292.98969754050631</v>
      </c>
      <c r="L25" s="31">
        <f t="shared" si="13"/>
        <v>4.7382147700151022E-3</v>
      </c>
    </row>
    <row r="26" spans="1:21" x14ac:dyDescent="0.25">
      <c r="A26" s="25">
        <f>1+$A25</f>
        <v>19</v>
      </c>
      <c r="B26" s="26">
        <f>G25</f>
        <v>332.95887529845567</v>
      </c>
      <c r="C26" s="26">
        <f t="shared" si="16"/>
        <v>322.96311504468679</v>
      </c>
      <c r="D26" s="26">
        <f t="shared" si="17"/>
        <v>312.97017384218429</v>
      </c>
      <c r="E26" s="26">
        <f t="shared" si="18"/>
        <v>302.97939508101263</v>
      </c>
      <c r="F26" s="26">
        <f t="shared" si="19"/>
        <v>292.98969754050631</v>
      </c>
      <c r="G26" s="26">
        <f>1/21*(3997.05+11*$C26-0.8*0.0000000567*$B26^4)</f>
        <v>332.95982792588069</v>
      </c>
      <c r="H26" s="26">
        <f>0.5*($G26+$D26)</f>
        <v>322.96500088403252</v>
      </c>
      <c r="I26" s="26">
        <f>0.5*($H26+$E26)</f>
        <v>312.97219798252257</v>
      </c>
      <c r="J26" s="26">
        <f>0.5*($I26+$F26)</f>
        <v>302.98094776151447</v>
      </c>
      <c r="K26" s="26">
        <f>0.5*($J26+283)</f>
        <v>292.99047388075724</v>
      </c>
      <c r="L26" s="31">
        <f>SQRT(($G26-$B26)^2+($H26-$C26)^2+($I26-$D26)^2+($J26-$E26)^2+($K26-$F26)^2)</f>
        <v>3.4021396332123807E-3</v>
      </c>
    </row>
    <row r="27" spans="1:21" x14ac:dyDescent="0.25">
      <c r="A27" s="25">
        <f t="shared" ref="A27" si="20">1+$A26</f>
        <v>20</v>
      </c>
      <c r="B27" s="26">
        <f t="shared" ref="B27" si="21">G26</f>
        <v>332.95982792588069</v>
      </c>
      <c r="C27" s="26">
        <f t="shared" si="16"/>
        <v>322.96500088403252</v>
      </c>
      <c r="D27" s="26">
        <f t="shared" si="17"/>
        <v>312.97219798252257</v>
      </c>
      <c r="E27" s="26">
        <f t="shared" si="18"/>
        <v>302.98094776151447</v>
      </c>
      <c r="F27" s="26">
        <f t="shared" si="19"/>
        <v>292.99047388075724</v>
      </c>
      <c r="G27" s="26">
        <f t="shared" si="8"/>
        <v>332.96051193060754</v>
      </c>
      <c r="H27" s="26">
        <f t="shared" si="9"/>
        <v>322.96635495656506</v>
      </c>
      <c r="I27" s="26">
        <f t="shared" si="10"/>
        <v>312.97365135903976</v>
      </c>
      <c r="J27" s="26">
        <f t="shared" si="11"/>
        <v>302.9820626198985</v>
      </c>
      <c r="K27" s="26">
        <f t="shared" si="12"/>
        <v>292.99103130994922</v>
      </c>
      <c r="L27" s="31">
        <f t="shared" si="13"/>
        <v>2.4428087749466662E-3</v>
      </c>
    </row>
  </sheetData>
  <sheetProtection algorithmName="SHA-512" hashValue="tVBj7tb0ctlsGiaMOSuiC1vyuP3K7eVCDMUOs/6RqFtQIhwkGY+BzNbTWpqnqC4Jj9AzRVLYSX4viTdM15tVgw==" saltValue="S0THN9bgizVWHF7rRw9Uag==" spinCount="100000" sheet="1" objects="1" scenarios="1"/>
  <protectedRanges>
    <protectedRange sqref="A5" name="Range1"/>
  </protectedRanges>
  <mergeCells count="2">
    <mergeCell ref="N1:O1"/>
    <mergeCell ref="A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showGridLines="0" workbookViewId="0">
      <selection activeCell="C12" sqref="C12"/>
    </sheetView>
  </sheetViews>
  <sheetFormatPr defaultColWidth="9.140625" defaultRowHeight="15" x14ac:dyDescent="0.25"/>
  <cols>
    <col min="4" max="4" width="15.140625" bestFit="1" customWidth="1"/>
  </cols>
  <sheetData>
    <row r="1" spans="1:4" x14ac:dyDescent="0.25">
      <c r="A1" s="57" t="s">
        <v>72</v>
      </c>
      <c r="B1" s="57"/>
      <c r="C1" s="57"/>
    </row>
    <row r="3" spans="1:4" x14ac:dyDescent="0.25">
      <c r="A3" s="55" t="s">
        <v>2</v>
      </c>
      <c r="B3" s="56"/>
      <c r="D3" s="47" t="s">
        <v>3</v>
      </c>
    </row>
    <row r="4" spans="1:4" x14ac:dyDescent="0.25">
      <c r="A4" s="47" t="s">
        <v>0</v>
      </c>
      <c r="B4" s="47" t="s">
        <v>1</v>
      </c>
      <c r="D4" s="2">
        <v>75</v>
      </c>
    </row>
    <row r="5" spans="1:4" x14ac:dyDescent="0.25">
      <c r="A5" s="2">
        <v>72.7</v>
      </c>
      <c r="B5" s="2">
        <v>35</v>
      </c>
      <c r="D5" s="47" t="s">
        <v>6</v>
      </c>
    </row>
    <row r="6" spans="1:4" x14ac:dyDescent="0.25">
      <c r="A6" s="2">
        <v>78.7</v>
      </c>
      <c r="B6" s="2">
        <v>45</v>
      </c>
      <c r="D6" s="4">
        <f>$B$5+($D$4-$A$5)*($B$6-$B$5)/($A$6-$A$5)</f>
        <v>38.833333333333329</v>
      </c>
    </row>
    <row r="8" spans="1:4" x14ac:dyDescent="0.25">
      <c r="A8" t="s">
        <v>4</v>
      </c>
    </row>
    <row r="9" spans="1:4" x14ac:dyDescent="0.25">
      <c r="A9" t="s">
        <v>5</v>
      </c>
    </row>
  </sheetData>
  <sheetProtection algorithmName="SHA-512" hashValue="rBCA2Sc5pbY+EvEzEvtfWADa8VR6pIr45fj/zi9GHBoy/UNX8b60KT8Q2BVGgrmHK/B1h5muiX35I9FjCAHLlw==" saltValue="8hnRjt/2T9wfyLeaxVKIfg==" spinCount="100000" sheet="1" objects="1" scenarios="1"/>
  <protectedRanges>
    <protectedRange sqref="D4 A5:B6" name="Range1"/>
  </protectedRanges>
  <mergeCells count="2">
    <mergeCell ref="A3:B3"/>
    <mergeCell ref="A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showGridLines="0" workbookViewId="0">
      <selection activeCell="B12" sqref="B12"/>
    </sheetView>
  </sheetViews>
  <sheetFormatPr defaultColWidth="11.42578125" defaultRowHeight="15" x14ac:dyDescent="0.25"/>
  <cols>
    <col min="1" max="1" width="18.140625" style="1" bestFit="1" customWidth="1"/>
    <col min="2" max="2" width="8.42578125" style="1" bestFit="1" customWidth="1"/>
    <col min="3" max="16384" width="11.42578125" style="1"/>
  </cols>
  <sheetData>
    <row r="1" spans="1:2" x14ac:dyDescent="0.25">
      <c r="A1" s="57" t="s">
        <v>73</v>
      </c>
      <c r="B1" s="57"/>
    </row>
    <row r="3" spans="1:2" x14ac:dyDescent="0.25">
      <c r="A3" s="48" t="s">
        <v>7</v>
      </c>
      <c r="B3" s="48" t="s">
        <v>8</v>
      </c>
    </row>
    <row r="4" spans="1:2" x14ac:dyDescent="0.25">
      <c r="A4" s="5">
        <v>300</v>
      </c>
      <c r="B4" s="5">
        <v>5.4</v>
      </c>
    </row>
    <row r="5" spans="1:2" x14ac:dyDescent="0.25">
      <c r="A5" s="5">
        <v>350</v>
      </c>
      <c r="B5" s="5">
        <v>6.5</v>
      </c>
    </row>
    <row r="6" spans="1:2" x14ac:dyDescent="0.25">
      <c r="A6" s="5">
        <v>450</v>
      </c>
      <c r="B6" s="5">
        <v>7.1</v>
      </c>
    </row>
    <row r="7" spans="1:2" x14ac:dyDescent="0.25">
      <c r="A7" s="5">
        <v>500</v>
      </c>
      <c r="B7" s="5">
        <v>8.1</v>
      </c>
    </row>
    <row r="8" spans="1:2" x14ac:dyDescent="0.25">
      <c r="A8" s="5">
        <v>600</v>
      </c>
      <c r="B8" s="5">
        <v>9.5</v>
      </c>
    </row>
    <row r="9" spans="1:2" x14ac:dyDescent="0.25">
      <c r="A9" s="5">
        <v>800</v>
      </c>
      <c r="B9" s="5">
        <v>12.3</v>
      </c>
    </row>
    <row r="10" spans="1:2" x14ac:dyDescent="0.25">
      <c r="A10" s="5">
        <v>1000</v>
      </c>
      <c r="B10" s="5">
        <v>15.8</v>
      </c>
    </row>
    <row r="12" spans="1:2" x14ac:dyDescent="0.25">
      <c r="A12" s="3"/>
    </row>
  </sheetData>
  <sheetProtection algorithmName="SHA-512" hashValue="iW+GUCVOHU2k5j+9Z7lSEz8AHT6kWVp6Hab0/vck/9g/Jgzt72EyF6/CrGueqytCtp+qi6oodB9djsQjasPqTw==" saltValue="djCEjnxeGKhMQGgk+Xz/+w==" spinCount="100000" sheet="1" objects="1" scenarios="1"/>
  <protectedRanges>
    <protectedRange sqref="A4:B10" name="Range1"/>
  </protectedRanges>
  <mergeCells count="1">
    <mergeCell ref="A1:B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14"/>
  <sheetViews>
    <sheetView showGridLines="0" workbookViewId="0">
      <selection activeCell="E7" sqref="E7"/>
    </sheetView>
  </sheetViews>
  <sheetFormatPr defaultColWidth="9.140625" defaultRowHeight="15" x14ac:dyDescent="0.25"/>
  <cols>
    <col min="1" max="1" width="10.28515625" style="6" bestFit="1" customWidth="1"/>
    <col min="2" max="2" width="10.5703125" style="6" bestFit="1" customWidth="1"/>
    <col min="3" max="3" width="7.7109375" style="6" bestFit="1" customWidth="1"/>
    <col min="4" max="4" width="11.42578125" style="6" bestFit="1" customWidth="1"/>
    <col min="5" max="5" width="10.85546875" style="6" bestFit="1" customWidth="1"/>
    <col min="6" max="6" width="10.5703125" style="6" bestFit="1" customWidth="1"/>
    <col min="7" max="7" width="5" style="6" bestFit="1" customWidth="1"/>
    <col min="8" max="8" width="8.42578125" style="6" customWidth="1"/>
    <col min="9" max="9" width="10.85546875" style="6" bestFit="1" customWidth="1"/>
    <col min="10" max="10" width="9.140625" style="6" bestFit="1" customWidth="1"/>
    <col min="11" max="16384" width="9.140625" style="6"/>
  </cols>
  <sheetData>
    <row r="1" spans="1:17" x14ac:dyDescent="0.25">
      <c r="A1" s="60" t="s">
        <v>75</v>
      </c>
      <c r="B1" s="60"/>
      <c r="C1" s="60"/>
      <c r="D1" s="60"/>
      <c r="E1" s="60"/>
    </row>
    <row r="3" spans="1:17" x14ac:dyDescent="0.25">
      <c r="A3" s="49" t="s">
        <v>29</v>
      </c>
      <c r="B3" s="49" t="s">
        <v>28</v>
      </c>
      <c r="C3" s="49" t="s">
        <v>27</v>
      </c>
      <c r="D3" s="49" t="s">
        <v>26</v>
      </c>
      <c r="E3" s="49" t="s">
        <v>25</v>
      </c>
      <c r="F3" s="49" t="s">
        <v>24</v>
      </c>
      <c r="G3" s="49" t="s">
        <v>23</v>
      </c>
      <c r="H3" s="49" t="s">
        <v>22</v>
      </c>
      <c r="I3" s="49" t="s">
        <v>21</v>
      </c>
      <c r="J3" s="9"/>
      <c r="K3" s="20"/>
      <c r="L3" s="7"/>
      <c r="M3" s="7"/>
      <c r="N3" s="7"/>
      <c r="O3" s="7"/>
      <c r="P3" s="7"/>
      <c r="Q3" s="7"/>
    </row>
    <row r="4" spans="1:17" x14ac:dyDescent="0.25">
      <c r="A4" s="15">
        <v>0.25</v>
      </c>
      <c r="B4" s="15">
        <v>0.45</v>
      </c>
      <c r="C4" s="15">
        <v>2.5</v>
      </c>
      <c r="D4" s="15">
        <v>9</v>
      </c>
      <c r="E4" s="15">
        <v>28</v>
      </c>
      <c r="F4" s="15">
        <v>8</v>
      </c>
      <c r="G4" s="15">
        <v>2.25</v>
      </c>
      <c r="H4" s="16">
        <v>6.6000000000000004E-9</v>
      </c>
      <c r="I4" s="15">
        <v>52</v>
      </c>
      <c r="J4" s="7"/>
      <c r="K4" s="7"/>
      <c r="L4" s="7"/>
      <c r="M4" s="7"/>
      <c r="N4" s="7"/>
      <c r="O4" s="7"/>
      <c r="P4" s="7"/>
      <c r="Q4" s="7"/>
    </row>
    <row r="5" spans="1:17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x14ac:dyDescent="0.25">
      <c r="A6" s="50" t="s">
        <v>20</v>
      </c>
      <c r="B6" s="50" t="s">
        <v>19</v>
      </c>
      <c r="C6" s="50" t="s">
        <v>18</v>
      </c>
      <c r="D6" s="50" t="s">
        <v>17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x14ac:dyDescent="0.25">
      <c r="A7" s="17">
        <f>F4/(C4*B4)</f>
        <v>7.1111111111111107</v>
      </c>
      <c r="B7" s="17">
        <f>E4/(C4*B4)</f>
        <v>24.888888888888889</v>
      </c>
      <c r="C7" s="17">
        <f>B7-A7</f>
        <v>17.777777777777779</v>
      </c>
      <c r="D7" s="18">
        <f>A129</f>
        <v>0.61980777191004144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x14ac:dyDescent="0.25">
      <c r="A8" s="58"/>
      <c r="B8" s="58"/>
      <c r="C8" s="58"/>
      <c r="D8" s="58"/>
      <c r="E8" s="58"/>
      <c r="F8" s="7"/>
      <c r="G8" s="59"/>
      <c r="H8" s="58"/>
      <c r="I8" s="58"/>
      <c r="J8" s="58"/>
      <c r="K8" s="7"/>
      <c r="L8" s="7"/>
      <c r="M8" s="7"/>
      <c r="N8" s="7"/>
      <c r="O8" s="7"/>
      <c r="P8" s="7"/>
      <c r="Q8" s="7"/>
    </row>
    <row r="9" spans="1:17" x14ac:dyDescent="0.25">
      <c r="A9" s="50" t="s">
        <v>16</v>
      </c>
      <c r="B9" s="50" t="s">
        <v>11</v>
      </c>
      <c r="C9" s="50" t="s">
        <v>15</v>
      </c>
      <c r="D9" s="50" t="s">
        <v>14</v>
      </c>
      <c r="E9" s="50" t="s">
        <v>13</v>
      </c>
      <c r="F9" s="7"/>
      <c r="G9" s="11"/>
      <c r="H9" s="11"/>
      <c r="I9" s="11"/>
      <c r="J9" s="11"/>
      <c r="K9" s="7"/>
      <c r="L9" s="7"/>
      <c r="M9" s="7"/>
      <c r="N9" s="7"/>
      <c r="O9" s="7"/>
      <c r="P9" s="7"/>
      <c r="Q9" s="7"/>
    </row>
    <row r="10" spans="1:17" x14ac:dyDescent="0.25">
      <c r="A10" s="18">
        <v>0.25</v>
      </c>
      <c r="B10" s="18">
        <f t="shared" ref="B10:B41" si="0">1.99-0.41*(A10/$C$4)+18.7*(A10/$C$4)^2-38.48*(A10/$C$4)^3+53.85*(A10/$C$4)^4</f>
        <v>2.1029050000000002</v>
      </c>
      <c r="C10" s="18">
        <f t="shared" ref="C10:C41" si="1">($I$4/($B$7*B10))^2</f>
        <v>0.98708911373514197</v>
      </c>
      <c r="D10" s="18">
        <f t="shared" ref="D10:D41" si="2">C10-A10</f>
        <v>0.73708911373514197</v>
      </c>
      <c r="E10" s="23">
        <v>1</v>
      </c>
      <c r="F10" s="7"/>
      <c r="G10" s="7"/>
      <c r="H10" s="13"/>
      <c r="I10" s="13"/>
      <c r="J10" s="14"/>
      <c r="K10" s="7"/>
      <c r="L10" s="7"/>
      <c r="M10" s="7"/>
      <c r="N10" s="7"/>
      <c r="O10" s="7"/>
      <c r="P10" s="7"/>
      <c r="Q10" s="7"/>
    </row>
    <row r="11" spans="1:17" x14ac:dyDescent="0.25">
      <c r="A11" s="18">
        <f t="shared" ref="A11:A42" si="3">C10</f>
        <v>0.98708911373514197</v>
      </c>
      <c r="B11" s="18">
        <f t="shared" si="0"/>
        <v>3.683532041871568</v>
      </c>
      <c r="C11" s="18">
        <f t="shared" si="1"/>
        <v>0.32171163324987345</v>
      </c>
      <c r="D11" s="18">
        <f t="shared" si="2"/>
        <v>-0.66537748048526857</v>
      </c>
      <c r="E11" s="23">
        <f t="shared" ref="E11:E42" si="4">E10+1</f>
        <v>2</v>
      </c>
      <c r="F11" s="7"/>
      <c r="G11" s="7"/>
      <c r="H11" s="13"/>
      <c r="I11" s="13"/>
      <c r="J11" s="14"/>
      <c r="K11" s="7"/>
      <c r="L11" s="7"/>
      <c r="M11" s="7"/>
      <c r="N11" s="7"/>
      <c r="O11" s="7"/>
      <c r="P11" s="7"/>
      <c r="Q11" s="7"/>
    </row>
    <row r="12" spans="1:17" x14ac:dyDescent="0.25">
      <c r="A12" s="18">
        <f t="shared" si="3"/>
        <v>0.32171163324987345</v>
      </c>
      <c r="B12" s="18">
        <f t="shared" si="0"/>
        <v>2.1796731659822433</v>
      </c>
      <c r="C12" s="18">
        <f t="shared" si="1"/>
        <v>0.91878292232437486</v>
      </c>
      <c r="D12" s="18">
        <f t="shared" si="2"/>
        <v>0.59707128907450135</v>
      </c>
      <c r="E12" s="23">
        <f t="shared" si="4"/>
        <v>3</v>
      </c>
      <c r="F12" s="7"/>
      <c r="G12" s="7"/>
      <c r="H12" s="13"/>
      <c r="I12" s="13"/>
      <c r="J12" s="14"/>
      <c r="K12" s="7"/>
      <c r="L12" s="7"/>
      <c r="M12" s="7"/>
      <c r="N12" s="7"/>
      <c r="O12" s="7"/>
      <c r="P12" s="7"/>
      <c r="Q12" s="7"/>
    </row>
    <row r="13" spans="1:17" x14ac:dyDescent="0.25">
      <c r="A13" s="18">
        <f t="shared" si="3"/>
        <v>0.91878292232437486</v>
      </c>
      <c r="B13" s="18">
        <f t="shared" si="0"/>
        <v>3.4373377665089491</v>
      </c>
      <c r="C13" s="18">
        <f t="shared" si="1"/>
        <v>0.3694462392064003</v>
      </c>
      <c r="D13" s="18">
        <f t="shared" si="2"/>
        <v>-0.54933668311797457</v>
      </c>
      <c r="E13" s="23">
        <f t="shared" si="4"/>
        <v>4</v>
      </c>
      <c r="F13" s="7"/>
      <c r="G13" s="7"/>
      <c r="H13" s="13"/>
      <c r="I13" s="13"/>
      <c r="J13" s="14"/>
      <c r="K13" s="7"/>
      <c r="L13" s="7"/>
      <c r="M13" s="7"/>
      <c r="N13" s="7"/>
      <c r="O13" s="7"/>
      <c r="P13" s="7"/>
      <c r="Q13" s="7"/>
    </row>
    <row r="14" spans="1:17" x14ac:dyDescent="0.25">
      <c r="A14" s="18">
        <f t="shared" si="3"/>
        <v>0.3694462392064003</v>
      </c>
      <c r="B14" s="18">
        <f t="shared" si="0"/>
        <v>2.239287673178314</v>
      </c>
      <c r="C14" s="18">
        <f t="shared" si="1"/>
        <v>0.87051426186947267</v>
      </c>
      <c r="D14" s="18">
        <f t="shared" si="2"/>
        <v>0.50106802266307238</v>
      </c>
      <c r="E14" s="23">
        <f t="shared" si="4"/>
        <v>5</v>
      </c>
      <c r="F14" s="7"/>
      <c r="G14" s="7"/>
      <c r="H14" s="13"/>
      <c r="I14" s="13"/>
      <c r="J14" s="14"/>
      <c r="K14" s="7"/>
      <c r="L14" s="7"/>
      <c r="M14" s="7"/>
      <c r="N14" s="7"/>
      <c r="O14" s="7"/>
      <c r="P14" s="7"/>
      <c r="Q14" s="7"/>
    </row>
    <row r="15" spans="1:17" x14ac:dyDescent="0.25">
      <c r="A15" s="18">
        <f t="shared" si="3"/>
        <v>0.87051426186947267</v>
      </c>
      <c r="B15" s="18">
        <f t="shared" si="0"/>
        <v>3.2816152737312754</v>
      </c>
      <c r="C15" s="18">
        <f t="shared" si="1"/>
        <v>0.40534081905350822</v>
      </c>
      <c r="D15" s="18">
        <f t="shared" si="2"/>
        <v>-0.46517344281596446</v>
      </c>
      <c r="E15" s="23">
        <f t="shared" si="4"/>
        <v>6</v>
      </c>
      <c r="F15" s="7"/>
      <c r="G15" s="7"/>
      <c r="H15" s="13"/>
      <c r="I15" s="13"/>
      <c r="J15" s="14"/>
      <c r="K15" s="7"/>
      <c r="L15" s="7"/>
      <c r="M15" s="7"/>
      <c r="N15" s="7"/>
      <c r="O15" s="7"/>
      <c r="P15" s="7"/>
      <c r="Q15" s="7"/>
    </row>
    <row r="16" spans="1:17" x14ac:dyDescent="0.25">
      <c r="A16" s="18">
        <f t="shared" si="3"/>
        <v>0.40534081905350822</v>
      </c>
      <c r="B16" s="18">
        <f t="shared" si="0"/>
        <v>2.2883151292262354</v>
      </c>
      <c r="C16" s="18">
        <f t="shared" si="1"/>
        <v>0.83361209181495521</v>
      </c>
      <c r="D16" s="18">
        <f t="shared" si="2"/>
        <v>0.428271272761447</v>
      </c>
      <c r="E16" s="23">
        <f t="shared" si="4"/>
        <v>7</v>
      </c>
      <c r="F16" s="7"/>
      <c r="G16" s="7"/>
      <c r="H16" s="13"/>
      <c r="I16" s="13"/>
      <c r="J16" s="14"/>
      <c r="K16" s="7"/>
      <c r="L16" s="7"/>
      <c r="M16" s="7"/>
      <c r="N16" s="7"/>
      <c r="O16" s="7"/>
      <c r="P16" s="7"/>
      <c r="Q16" s="7"/>
    </row>
    <row r="17" spans="1:17" x14ac:dyDescent="0.25">
      <c r="A17" s="18">
        <f t="shared" si="3"/>
        <v>0.83361209181495521</v>
      </c>
      <c r="B17" s="18">
        <f t="shared" si="0"/>
        <v>3.1715446328826875</v>
      </c>
      <c r="C17" s="18">
        <f t="shared" si="1"/>
        <v>0.43396431051939521</v>
      </c>
      <c r="D17" s="18">
        <f t="shared" si="2"/>
        <v>-0.39964778129556</v>
      </c>
      <c r="E17" s="23">
        <f t="shared" si="4"/>
        <v>8</v>
      </c>
      <c r="F17" s="7"/>
      <c r="G17" s="7"/>
      <c r="H17" s="13"/>
      <c r="I17" s="13"/>
      <c r="J17" s="14"/>
      <c r="K17" s="7"/>
      <c r="L17" s="7"/>
      <c r="M17" s="7"/>
      <c r="N17" s="7"/>
      <c r="O17" s="7"/>
      <c r="P17" s="7"/>
      <c r="Q17" s="7"/>
    </row>
    <row r="18" spans="1:17" x14ac:dyDescent="0.25">
      <c r="A18" s="18">
        <f t="shared" si="3"/>
        <v>0.43396431051939521</v>
      </c>
      <c r="B18" s="18">
        <f t="shared" si="0"/>
        <v>2.3299216746478901</v>
      </c>
      <c r="C18" s="18">
        <f t="shared" si="1"/>
        <v>0.80410548847564112</v>
      </c>
      <c r="D18" s="18">
        <f t="shared" si="2"/>
        <v>0.3701411779562459</v>
      </c>
      <c r="E18" s="23">
        <f t="shared" si="4"/>
        <v>9</v>
      </c>
      <c r="F18" s="7"/>
      <c r="G18" s="7"/>
      <c r="H18" s="13"/>
      <c r="I18" s="13"/>
      <c r="J18" s="14"/>
      <c r="K18" s="7"/>
      <c r="L18" s="7"/>
      <c r="M18" s="7"/>
      <c r="N18" s="7"/>
      <c r="O18" s="7"/>
      <c r="P18" s="7"/>
      <c r="Q18" s="7"/>
    </row>
    <row r="19" spans="1:17" x14ac:dyDescent="0.25">
      <c r="A19" s="18">
        <f t="shared" si="3"/>
        <v>0.80410548847564112</v>
      </c>
      <c r="B19" s="18">
        <f t="shared" si="0"/>
        <v>3.088624703166551</v>
      </c>
      <c r="C19" s="18">
        <f t="shared" si="1"/>
        <v>0.45757826595306522</v>
      </c>
      <c r="D19" s="18">
        <f t="shared" si="2"/>
        <v>-0.3465272225225759</v>
      </c>
      <c r="E19" s="23">
        <f t="shared" si="4"/>
        <v>10</v>
      </c>
      <c r="F19" s="7"/>
      <c r="G19" s="7"/>
      <c r="H19" s="13"/>
      <c r="I19" s="13"/>
      <c r="J19" s="14"/>
      <c r="K19" s="7"/>
      <c r="L19" s="7"/>
      <c r="M19" s="7"/>
      <c r="N19" s="7"/>
      <c r="O19" s="7"/>
      <c r="P19" s="7"/>
      <c r="Q19" s="7"/>
    </row>
    <row r="20" spans="1:17" x14ac:dyDescent="0.25">
      <c r="A20" s="18">
        <f t="shared" si="3"/>
        <v>0.45757826595306522</v>
      </c>
      <c r="B20" s="18">
        <f t="shared" si="0"/>
        <v>2.3659053388215856</v>
      </c>
      <c r="C20" s="18">
        <f t="shared" si="1"/>
        <v>0.77983180007321595</v>
      </c>
      <c r="D20" s="18">
        <f t="shared" si="2"/>
        <v>0.32225353412015073</v>
      </c>
      <c r="E20" s="23">
        <f t="shared" si="4"/>
        <v>11</v>
      </c>
      <c r="F20" s="7"/>
      <c r="G20" s="7"/>
      <c r="H20" s="13"/>
      <c r="I20" s="13"/>
      <c r="J20" s="14"/>
      <c r="K20" s="7"/>
      <c r="L20" s="7"/>
      <c r="M20" s="7"/>
      <c r="N20" s="7"/>
      <c r="O20" s="7"/>
      <c r="P20" s="7"/>
      <c r="Q20" s="7"/>
    </row>
    <row r="21" spans="1:17" x14ac:dyDescent="0.25">
      <c r="A21" s="18">
        <f t="shared" si="3"/>
        <v>0.77983180007321595</v>
      </c>
      <c r="B21" s="18">
        <f t="shared" si="0"/>
        <v>3.0235573336582569</v>
      </c>
      <c r="C21" s="18">
        <f t="shared" si="1"/>
        <v>0.47748447229962232</v>
      </c>
      <c r="D21" s="18">
        <f t="shared" si="2"/>
        <v>-0.30234732777359363</v>
      </c>
      <c r="E21" s="23">
        <f t="shared" si="4"/>
        <v>12</v>
      </c>
      <c r="F21" s="7"/>
      <c r="G21" s="7"/>
      <c r="H21" s="13"/>
      <c r="I21" s="13"/>
      <c r="J21" s="14"/>
      <c r="K21" s="7"/>
      <c r="L21" s="7"/>
      <c r="M21" s="7"/>
      <c r="N21" s="7"/>
      <c r="O21" s="7"/>
      <c r="P21" s="7"/>
      <c r="Q21" s="7"/>
    </row>
    <row r="22" spans="1:17" x14ac:dyDescent="0.25">
      <c r="A22" s="18">
        <f t="shared" si="3"/>
        <v>0.47748447229962232</v>
      </c>
      <c r="B22" s="18">
        <f t="shared" si="0"/>
        <v>2.3974030296016888</v>
      </c>
      <c r="C22" s="18">
        <f t="shared" si="1"/>
        <v>0.75947515266923782</v>
      </c>
      <c r="D22" s="18">
        <f t="shared" si="2"/>
        <v>0.2819906803696155</v>
      </c>
      <c r="E22" s="23">
        <f t="shared" si="4"/>
        <v>13</v>
      </c>
      <c r="F22" s="7"/>
      <c r="G22" s="7"/>
      <c r="H22" s="13"/>
      <c r="I22" s="13"/>
      <c r="J22" s="14"/>
      <c r="K22" s="7"/>
      <c r="L22" s="7"/>
      <c r="M22" s="7"/>
      <c r="N22" s="7"/>
      <c r="O22" s="7"/>
      <c r="P22" s="7"/>
      <c r="Q22" s="7"/>
    </row>
    <row r="23" spans="1:17" x14ac:dyDescent="0.25">
      <c r="A23" s="18">
        <f t="shared" si="3"/>
        <v>0.75947515266923782</v>
      </c>
      <c r="B23" s="18">
        <f t="shared" si="0"/>
        <v>2.9710508639790056</v>
      </c>
      <c r="C23" s="18">
        <f t="shared" si="1"/>
        <v>0.49451047513794905</v>
      </c>
      <c r="D23" s="18">
        <f t="shared" si="2"/>
        <v>-0.26496467753128877</v>
      </c>
      <c r="E23" s="23">
        <f t="shared" si="4"/>
        <v>14</v>
      </c>
      <c r="F23" s="7"/>
      <c r="G23" s="7"/>
      <c r="H23" s="13"/>
      <c r="I23" s="13"/>
      <c r="J23" s="14"/>
      <c r="K23" s="7"/>
      <c r="L23" s="7"/>
      <c r="M23" s="7"/>
      <c r="N23" s="7"/>
      <c r="O23" s="7"/>
      <c r="P23" s="7"/>
      <c r="Q23" s="7"/>
    </row>
    <row r="24" spans="1:17" x14ac:dyDescent="0.25">
      <c r="A24" s="18">
        <f t="shared" si="3"/>
        <v>0.49451047513794905</v>
      </c>
      <c r="B24" s="18">
        <f t="shared" si="0"/>
        <v>2.4251922855629173</v>
      </c>
      <c r="C24" s="18">
        <f t="shared" si="1"/>
        <v>0.74216985983863426</v>
      </c>
      <c r="D24" s="18">
        <f t="shared" si="2"/>
        <v>0.24765938470068521</v>
      </c>
      <c r="E24" s="23">
        <f t="shared" si="4"/>
        <v>15</v>
      </c>
      <c r="F24" s="7"/>
      <c r="G24" s="7"/>
      <c r="H24" s="13"/>
      <c r="I24" s="13"/>
      <c r="J24" s="14"/>
      <c r="K24" s="7"/>
      <c r="L24" s="7"/>
      <c r="M24" s="7"/>
      <c r="N24" s="7"/>
      <c r="O24" s="7"/>
      <c r="P24" s="7"/>
      <c r="Q24" s="7"/>
    </row>
    <row r="25" spans="1:17" x14ac:dyDescent="0.25">
      <c r="A25" s="18">
        <f t="shared" si="3"/>
        <v>0.74216985983863426</v>
      </c>
      <c r="B25" s="18">
        <f t="shared" si="0"/>
        <v>2.9278210431214151</v>
      </c>
      <c r="C25" s="18">
        <f t="shared" si="1"/>
        <v>0.50922136152386976</v>
      </c>
      <c r="D25" s="18">
        <f t="shared" si="2"/>
        <v>-0.2329484983147645</v>
      </c>
      <c r="E25" s="23">
        <f t="shared" si="4"/>
        <v>16</v>
      </c>
      <c r="F25" s="7"/>
      <c r="G25" s="7"/>
      <c r="H25" s="13"/>
      <c r="I25" s="13"/>
      <c r="J25" s="14"/>
      <c r="K25" s="7"/>
      <c r="L25" s="7"/>
      <c r="M25" s="7"/>
      <c r="N25" s="7"/>
      <c r="O25" s="7"/>
      <c r="P25" s="7"/>
      <c r="Q25" s="7"/>
    </row>
    <row r="26" spans="1:17" x14ac:dyDescent="0.25">
      <c r="A26" s="18">
        <f t="shared" si="3"/>
        <v>0.50922136152386976</v>
      </c>
      <c r="B26" s="18">
        <f t="shared" si="0"/>
        <v>2.4498382630502662</v>
      </c>
      <c r="C26" s="18">
        <f t="shared" si="1"/>
        <v>0.72731214990604109</v>
      </c>
      <c r="D26" s="18">
        <f t="shared" si="2"/>
        <v>0.21809078838217133</v>
      </c>
      <c r="E26" s="23">
        <f t="shared" si="4"/>
        <v>17</v>
      </c>
      <c r="F26" s="7"/>
      <c r="G26" s="7"/>
      <c r="H26" s="13"/>
      <c r="I26" s="13"/>
      <c r="J26" s="14"/>
      <c r="K26" s="7"/>
      <c r="L26" s="7"/>
      <c r="M26" s="7"/>
      <c r="N26" s="7"/>
      <c r="O26" s="7"/>
      <c r="P26" s="7"/>
      <c r="Q26" s="7"/>
    </row>
    <row r="27" spans="1:17" x14ac:dyDescent="0.25">
      <c r="A27" s="18">
        <f t="shared" si="3"/>
        <v>0.72731214990604109</v>
      </c>
      <c r="B27" s="18">
        <f t="shared" si="0"/>
        <v>2.8916942024257075</v>
      </c>
      <c r="C27" s="18">
        <f t="shared" si="1"/>
        <v>0.52202456593998803</v>
      </c>
      <c r="D27" s="18">
        <f t="shared" si="2"/>
        <v>-0.20528758396605307</v>
      </c>
      <c r="E27" s="23">
        <f t="shared" si="4"/>
        <v>18</v>
      </c>
      <c r="F27" s="7"/>
      <c r="G27" s="7"/>
      <c r="H27" s="13"/>
      <c r="I27" s="13"/>
      <c r="J27" s="14"/>
      <c r="K27" s="7"/>
      <c r="L27" s="7"/>
      <c r="M27" s="7"/>
      <c r="N27" s="7"/>
      <c r="O27" s="7"/>
      <c r="P27" s="7"/>
      <c r="Q27" s="7"/>
    </row>
    <row r="28" spans="1:17" x14ac:dyDescent="0.25">
      <c r="A28" s="18">
        <f t="shared" si="3"/>
        <v>0.52202456593998803</v>
      </c>
      <c r="B28" s="18">
        <f t="shared" si="0"/>
        <v>2.4717722855965394</v>
      </c>
      <c r="C28" s="18">
        <f t="shared" si="1"/>
        <v>0.71446137087794415</v>
      </c>
      <c r="D28" s="18">
        <f t="shared" si="2"/>
        <v>0.19243680493795612</v>
      </c>
      <c r="E28" s="23">
        <f t="shared" si="4"/>
        <v>19</v>
      </c>
      <c r="F28" s="7"/>
      <c r="G28" s="7"/>
      <c r="H28" s="13"/>
      <c r="I28" s="13"/>
      <c r="J28" s="14"/>
      <c r="K28" s="7"/>
      <c r="L28" s="7"/>
      <c r="M28" s="7"/>
      <c r="N28" s="7"/>
      <c r="O28" s="7"/>
      <c r="P28" s="7"/>
      <c r="Q28" s="7"/>
    </row>
    <row r="29" spans="1:17" x14ac:dyDescent="0.25">
      <c r="A29" s="18">
        <f t="shared" si="3"/>
        <v>0.71446137087794415</v>
      </c>
      <c r="B29" s="18">
        <f t="shared" si="0"/>
        <v>2.8611584419734726</v>
      </c>
      <c r="C29" s="18">
        <f t="shared" si="1"/>
        <v>0.53322665740212327</v>
      </c>
      <c r="D29" s="18">
        <f t="shared" si="2"/>
        <v>-0.18123471347582087</v>
      </c>
      <c r="E29" s="23">
        <f t="shared" si="4"/>
        <v>20</v>
      </c>
      <c r="F29" s="7"/>
      <c r="G29" s="7"/>
      <c r="H29" s="13"/>
      <c r="I29" s="13"/>
      <c r="J29" s="14"/>
      <c r="K29" s="7"/>
      <c r="L29" s="7"/>
      <c r="M29" s="7"/>
      <c r="N29" s="7"/>
      <c r="O29" s="7"/>
      <c r="P29" s="7"/>
      <c r="Q29" s="7"/>
    </row>
    <row r="30" spans="1:17" x14ac:dyDescent="0.25">
      <c r="A30" s="18">
        <f t="shared" si="3"/>
        <v>0.53322665740212327</v>
      </c>
      <c r="B30" s="18">
        <f t="shared" si="0"/>
        <v>2.4913367855952555</v>
      </c>
      <c r="C30" s="18">
        <f t="shared" si="1"/>
        <v>0.70328408280463406</v>
      </c>
      <c r="D30" s="18">
        <f t="shared" si="2"/>
        <v>0.17005742540251079</v>
      </c>
      <c r="E30" s="23">
        <f t="shared" si="4"/>
        <v>21</v>
      </c>
      <c r="F30" s="7"/>
      <c r="G30" s="7"/>
      <c r="H30" s="13"/>
      <c r="I30" s="13"/>
      <c r="J30" s="14"/>
      <c r="K30" s="7"/>
      <c r="L30" s="7"/>
      <c r="M30" s="7"/>
      <c r="N30" s="7"/>
      <c r="O30" s="7"/>
      <c r="P30" s="7"/>
      <c r="Q30" s="7"/>
    </row>
    <row r="31" spans="1:17" x14ac:dyDescent="0.25">
      <c r="A31" s="18">
        <f t="shared" si="3"/>
        <v>0.70328408280463406</v>
      </c>
      <c r="B31" s="18">
        <f t="shared" si="0"/>
        <v>2.8351197569528268</v>
      </c>
      <c r="C31" s="18">
        <f t="shared" si="1"/>
        <v>0.54306629890385238</v>
      </c>
      <c r="D31" s="18">
        <f t="shared" si="2"/>
        <v>-0.16021778390078167</v>
      </c>
      <c r="E31" s="23">
        <f t="shared" si="4"/>
        <v>22</v>
      </c>
      <c r="F31" s="7"/>
      <c r="G31" s="7"/>
      <c r="H31" s="13"/>
      <c r="I31" s="13"/>
      <c r="J31" s="14"/>
      <c r="K31" s="7"/>
      <c r="L31" s="7"/>
      <c r="M31" s="7"/>
      <c r="N31" s="7"/>
      <c r="O31" s="7"/>
      <c r="P31" s="7"/>
      <c r="Q31" s="7"/>
    </row>
    <row r="32" spans="1:17" x14ac:dyDescent="0.25">
      <c r="A32" s="18">
        <f t="shared" si="3"/>
        <v>0.54306629890385238</v>
      </c>
      <c r="B32" s="18">
        <f t="shared" si="0"/>
        <v>2.5088123959388273</v>
      </c>
      <c r="C32" s="18">
        <f t="shared" si="1"/>
        <v>0.6935204884164422</v>
      </c>
      <c r="D32" s="18">
        <f t="shared" si="2"/>
        <v>0.15045418951258982</v>
      </c>
      <c r="E32" s="23">
        <f t="shared" si="4"/>
        <v>23</v>
      </c>
      <c r="F32" s="7"/>
      <c r="G32" s="7"/>
      <c r="H32" s="13"/>
      <c r="I32" s="13"/>
      <c r="J32" s="14"/>
      <c r="K32" s="7"/>
      <c r="L32" s="7"/>
      <c r="M32" s="7"/>
      <c r="N32" s="7"/>
      <c r="O32" s="7"/>
      <c r="P32" s="7"/>
      <c r="Q32" s="7"/>
    </row>
    <row r="33" spans="1:17" x14ac:dyDescent="0.25">
      <c r="A33" s="18">
        <f t="shared" si="3"/>
        <v>0.6935204884164422</v>
      </c>
      <c r="B33" s="18">
        <f t="shared" si="0"/>
        <v>2.8127606978080095</v>
      </c>
      <c r="C33" s="18">
        <f t="shared" si="1"/>
        <v>0.55173444660349935</v>
      </c>
      <c r="D33" s="18">
        <f t="shared" si="2"/>
        <v>-0.14178604181294285</v>
      </c>
      <c r="E33" s="23">
        <f t="shared" si="4"/>
        <v>24</v>
      </c>
      <c r="F33" s="7"/>
      <c r="G33" s="7"/>
      <c r="H33" s="13"/>
      <c r="I33" s="13"/>
      <c r="J33" s="14"/>
      <c r="K33" s="7"/>
      <c r="L33" s="7"/>
      <c r="M33" s="7"/>
      <c r="N33" s="7"/>
      <c r="O33" s="7"/>
      <c r="P33" s="7"/>
      <c r="Q33" s="7"/>
    </row>
    <row r="34" spans="1:17" x14ac:dyDescent="0.25">
      <c r="A34" s="18">
        <f t="shared" si="3"/>
        <v>0.55173444660349935</v>
      </c>
      <c r="B34" s="18">
        <f t="shared" si="0"/>
        <v>2.5244349737153273</v>
      </c>
      <c r="C34" s="18">
        <f t="shared" si="1"/>
        <v>0.68496328432930265</v>
      </c>
      <c r="D34" s="18">
        <f t="shared" si="2"/>
        <v>0.1332288377258033</v>
      </c>
      <c r="E34" s="23">
        <f t="shared" si="4"/>
        <v>25</v>
      </c>
      <c r="F34" s="7"/>
      <c r="G34" s="7"/>
      <c r="H34" s="13"/>
      <c r="I34" s="13"/>
      <c r="J34" s="14"/>
      <c r="K34" s="7"/>
      <c r="L34" s="7"/>
      <c r="M34" s="7"/>
      <c r="N34" s="7"/>
      <c r="O34" s="7"/>
      <c r="P34" s="7"/>
      <c r="Q34" s="7"/>
    </row>
    <row r="35" spans="1:17" x14ac:dyDescent="0.25">
      <c r="A35" s="18">
        <f t="shared" si="3"/>
        <v>0.68496328432930265</v>
      </c>
      <c r="B35" s="18">
        <f t="shared" si="0"/>
        <v>2.7934540766864862</v>
      </c>
      <c r="C35" s="18">
        <f t="shared" si="1"/>
        <v>0.55938729363507855</v>
      </c>
      <c r="D35" s="18">
        <f t="shared" si="2"/>
        <v>-0.12557599069422409</v>
      </c>
      <c r="E35" s="23">
        <f t="shared" si="4"/>
        <v>26</v>
      </c>
      <c r="F35" s="7"/>
      <c r="G35" s="7"/>
      <c r="H35" s="13"/>
      <c r="I35" s="13"/>
      <c r="J35" s="14"/>
      <c r="K35" s="7"/>
      <c r="L35" s="7"/>
      <c r="M35" s="7"/>
      <c r="N35" s="7"/>
      <c r="O35" s="7"/>
      <c r="P35" s="7"/>
      <c r="Q35" s="7"/>
    </row>
    <row r="36" spans="1:17" x14ac:dyDescent="0.25">
      <c r="A36" s="18">
        <f t="shared" si="3"/>
        <v>0.55938729363507855</v>
      </c>
      <c r="B36" s="18">
        <f t="shared" si="0"/>
        <v>2.5384066744326592</v>
      </c>
      <c r="C36" s="18">
        <f t="shared" si="1"/>
        <v>0.67744379219960216</v>
      </c>
      <c r="D36" s="18">
        <f t="shared" si="2"/>
        <v>0.1180564985645236</v>
      </c>
      <c r="E36" s="23">
        <f t="shared" si="4"/>
        <v>27</v>
      </c>
      <c r="F36" s="7"/>
      <c r="G36" s="7"/>
      <c r="H36" s="13"/>
      <c r="I36" s="13"/>
      <c r="J36" s="14"/>
      <c r="K36" s="7"/>
      <c r="L36" s="7"/>
      <c r="M36" s="7"/>
      <c r="N36" s="7"/>
      <c r="O36" s="7"/>
      <c r="P36" s="7"/>
      <c r="Q36" s="7"/>
    </row>
    <row r="37" spans="1:17" x14ac:dyDescent="0.25">
      <c r="A37" s="18">
        <f t="shared" si="3"/>
        <v>0.67744379219960216</v>
      </c>
      <c r="B37" s="18">
        <f t="shared" si="0"/>
        <v>2.7767079613082428</v>
      </c>
      <c r="C37" s="18">
        <f t="shared" si="1"/>
        <v>0.56615488448452245</v>
      </c>
      <c r="D37" s="18">
        <f t="shared" si="2"/>
        <v>-0.11128890771507971</v>
      </c>
      <c r="E37" s="23">
        <f t="shared" si="4"/>
        <v>28</v>
      </c>
      <c r="F37" s="7"/>
      <c r="G37" s="7"/>
      <c r="H37" s="13"/>
      <c r="I37" s="13"/>
      <c r="J37" s="14"/>
      <c r="K37" s="7"/>
      <c r="L37" s="7"/>
      <c r="M37" s="7"/>
      <c r="N37" s="7"/>
      <c r="O37" s="7"/>
      <c r="P37" s="7"/>
      <c r="Q37" s="7"/>
    </row>
    <row r="38" spans="1:17" x14ac:dyDescent="0.25">
      <c r="A38" s="18">
        <f t="shared" si="3"/>
        <v>0.56615488448452245</v>
      </c>
      <c r="B38" s="18">
        <f t="shared" si="0"/>
        <v>2.5509033805252894</v>
      </c>
      <c r="C38" s="18">
        <f t="shared" si="1"/>
        <v>0.67082254633428295</v>
      </c>
      <c r="D38" s="18">
        <f t="shared" si="2"/>
        <v>0.10466766184976051</v>
      </c>
      <c r="E38" s="23">
        <f t="shared" si="4"/>
        <v>29</v>
      </c>
      <c r="F38" s="7"/>
      <c r="G38" s="7"/>
      <c r="H38" s="13"/>
      <c r="I38" s="13"/>
      <c r="J38" s="14"/>
      <c r="K38" s="7"/>
      <c r="L38" s="7"/>
      <c r="M38" s="7"/>
      <c r="N38" s="7"/>
      <c r="O38" s="7"/>
      <c r="P38" s="7"/>
      <c r="Q38" s="7"/>
    </row>
    <row r="39" spans="1:17" x14ac:dyDescent="0.25">
      <c r="A39" s="18">
        <f t="shared" si="3"/>
        <v>0.67082254633428295</v>
      </c>
      <c r="B39" s="18">
        <f t="shared" si="0"/>
        <v>2.7621293114882524</v>
      </c>
      <c r="C39" s="18">
        <f t="shared" si="1"/>
        <v>0.57214704109762815</v>
      </c>
      <c r="D39" s="18">
        <f t="shared" si="2"/>
        <v>-9.8675505236654804E-2</v>
      </c>
      <c r="E39" s="23">
        <f t="shared" si="4"/>
        <v>30</v>
      </c>
      <c r="F39" s="7"/>
      <c r="G39" s="7"/>
      <c r="H39" s="13"/>
      <c r="I39" s="13"/>
      <c r="J39" s="14"/>
      <c r="K39" s="7"/>
      <c r="L39" s="7"/>
      <c r="M39" s="7"/>
      <c r="N39" s="7"/>
      <c r="O39" s="7"/>
      <c r="P39" s="7"/>
      <c r="Q39" s="7"/>
    </row>
    <row r="40" spans="1:17" x14ac:dyDescent="0.25">
      <c r="A40" s="18">
        <f t="shared" si="3"/>
        <v>0.57214704109762815</v>
      </c>
      <c r="B40" s="18">
        <f t="shared" si="0"/>
        <v>2.5620798313866131</v>
      </c>
      <c r="C40" s="18">
        <f t="shared" si="1"/>
        <v>0.66498271081640803</v>
      </c>
      <c r="D40" s="18">
        <f t="shared" si="2"/>
        <v>9.2835669718779879E-2</v>
      </c>
      <c r="E40" s="23">
        <f t="shared" si="4"/>
        <v>31</v>
      </c>
      <c r="F40" s="7"/>
      <c r="G40" s="7"/>
      <c r="H40" s="13"/>
      <c r="I40" s="13"/>
      <c r="J40" s="14"/>
      <c r="K40" s="7"/>
      <c r="L40" s="7"/>
      <c r="M40" s="7"/>
      <c r="N40" s="7"/>
      <c r="O40" s="7"/>
      <c r="P40" s="7"/>
      <c r="Q40" s="7"/>
    </row>
    <row r="41" spans="1:17" x14ac:dyDescent="0.25">
      <c r="A41" s="18">
        <f t="shared" si="3"/>
        <v>0.66498271081640803</v>
      </c>
      <c r="B41" s="18">
        <f t="shared" si="0"/>
        <v>2.7493991743329325</v>
      </c>
      <c r="C41" s="18">
        <f t="shared" si="1"/>
        <v>0.57745756294229744</v>
      </c>
      <c r="D41" s="18">
        <f t="shared" si="2"/>
        <v>-8.7525147874110587E-2</v>
      </c>
      <c r="E41" s="23">
        <f t="shared" si="4"/>
        <v>32</v>
      </c>
      <c r="F41" s="7"/>
      <c r="G41" s="7"/>
      <c r="H41" s="13"/>
      <c r="I41" s="13"/>
      <c r="J41" s="14"/>
      <c r="K41" s="7"/>
      <c r="L41" s="7"/>
      <c r="M41" s="7"/>
      <c r="N41" s="7"/>
      <c r="O41" s="7"/>
      <c r="P41" s="7"/>
      <c r="Q41" s="7"/>
    </row>
    <row r="42" spans="1:17" x14ac:dyDescent="0.25">
      <c r="A42" s="18">
        <f t="shared" si="3"/>
        <v>0.57745756294229744</v>
      </c>
      <c r="B42" s="18">
        <f t="shared" ref="B42:B73" si="5">1.99-0.41*(A42/$C$4)+18.7*(A42/$C$4)^2-38.48*(A42/$C$4)^3+53.85*(A42/$C$4)^4</f>
        <v>2.5720732711434757</v>
      </c>
      <c r="C42" s="18">
        <f t="shared" ref="C42:C73" si="6">($I$4/($B$7*B42))^2</f>
        <v>0.65982535024569477</v>
      </c>
      <c r="D42" s="18">
        <f t="shared" ref="D42:D73" si="7">C42-A42</f>
        <v>8.2367787303397333E-2</v>
      </c>
      <c r="E42" s="23">
        <f t="shared" si="4"/>
        <v>33</v>
      </c>
      <c r="F42" s="7"/>
      <c r="G42" s="7"/>
      <c r="H42" s="13"/>
      <c r="I42" s="13"/>
      <c r="J42" s="14"/>
      <c r="K42" s="7"/>
      <c r="L42" s="7"/>
      <c r="M42" s="7"/>
      <c r="N42" s="7"/>
      <c r="O42" s="7"/>
      <c r="P42" s="7"/>
      <c r="Q42" s="7"/>
    </row>
    <row r="43" spans="1:17" x14ac:dyDescent="0.25">
      <c r="A43" s="18">
        <f t="shared" ref="A43:A74" si="8">C42</f>
        <v>0.65982535024569477</v>
      </c>
      <c r="B43" s="18">
        <f t="shared" si="5"/>
        <v>2.7382552938970948</v>
      </c>
      <c r="C43" s="18">
        <f t="shared" si="6"/>
        <v>0.58216728636062043</v>
      </c>
      <c r="D43" s="18">
        <f t="shared" si="7"/>
        <v>-7.7658063885074347E-2</v>
      </c>
      <c r="E43" s="23">
        <f t="shared" ref="E43:E74" si="9">E42+1</f>
        <v>34</v>
      </c>
      <c r="F43" s="7"/>
      <c r="G43" s="7"/>
      <c r="H43" s="13"/>
      <c r="I43" s="13"/>
      <c r="J43" s="14"/>
      <c r="K43" s="7"/>
      <c r="L43" s="7"/>
      <c r="M43" s="7"/>
      <c r="N43" s="7"/>
      <c r="O43" s="7"/>
      <c r="P43" s="7"/>
      <c r="Q43" s="7"/>
    </row>
    <row r="44" spans="1:17" x14ac:dyDescent="0.25">
      <c r="A44" s="18">
        <f t="shared" si="8"/>
        <v>0.58216728636062043</v>
      </c>
      <c r="B44" s="18">
        <f t="shared" si="5"/>
        <v>2.5810061224961092</v>
      </c>
      <c r="C44" s="18">
        <f t="shared" si="6"/>
        <v>0.65526594842498087</v>
      </c>
      <c r="D44" s="18">
        <f t="shared" si="7"/>
        <v>7.3098662064360442E-2</v>
      </c>
      <c r="E44" s="23">
        <f t="shared" si="9"/>
        <v>35</v>
      </c>
      <c r="F44" s="7"/>
      <c r="G44" s="7"/>
      <c r="H44" s="13"/>
      <c r="I44" s="13"/>
      <c r="J44" s="14"/>
      <c r="K44" s="7"/>
      <c r="L44" s="7"/>
      <c r="M44" s="7"/>
      <c r="N44" s="7"/>
      <c r="O44" s="7"/>
      <c r="P44" s="7"/>
      <c r="Q44" s="7"/>
    </row>
    <row r="45" spans="1:17" x14ac:dyDescent="0.25">
      <c r="A45" s="18">
        <f t="shared" si="8"/>
        <v>0.65526594842498087</v>
      </c>
      <c r="B45" s="18">
        <f t="shared" si="5"/>
        <v>2.7284796194851078</v>
      </c>
      <c r="C45" s="18">
        <f t="shared" si="6"/>
        <v>0.58634637047902072</v>
      </c>
      <c r="D45" s="18">
        <f t="shared" si="7"/>
        <v>-6.8919577945960153E-2</v>
      </c>
      <c r="E45" s="23">
        <f t="shared" si="9"/>
        <v>36</v>
      </c>
      <c r="F45" s="7"/>
      <c r="G45" s="7"/>
      <c r="H45" s="13"/>
      <c r="I45" s="13"/>
      <c r="J45" s="14"/>
      <c r="K45" s="7"/>
      <c r="L45" s="7"/>
      <c r="M45" s="7"/>
      <c r="N45" s="7"/>
      <c r="O45" s="7"/>
      <c r="P45" s="7"/>
      <c r="Q45" s="7"/>
    </row>
    <row r="46" spans="1:17" x14ac:dyDescent="0.25">
      <c r="A46" s="18">
        <f t="shared" si="8"/>
        <v>0.58634637047902072</v>
      </c>
      <c r="B46" s="18">
        <f t="shared" si="5"/>
        <v>2.5889880098990647</v>
      </c>
      <c r="C46" s="18">
        <f t="shared" si="6"/>
        <v>0.65123178795971193</v>
      </c>
      <c r="D46" s="18">
        <f t="shared" si="7"/>
        <v>6.488541748069121E-2</v>
      </c>
      <c r="E46" s="23">
        <f t="shared" si="9"/>
        <v>37</v>
      </c>
      <c r="F46" s="7"/>
      <c r="G46" s="7"/>
      <c r="H46" s="13"/>
      <c r="I46" s="13"/>
      <c r="J46" s="14"/>
      <c r="K46" s="7"/>
      <c r="L46" s="7"/>
      <c r="M46" s="7"/>
      <c r="N46" s="7"/>
      <c r="O46" s="7"/>
      <c r="P46" s="7"/>
      <c r="Q46" s="7"/>
    </row>
    <row r="47" spans="1:17" x14ac:dyDescent="0.25">
      <c r="A47" s="18">
        <f t="shared" si="8"/>
        <v>0.65123178795971193</v>
      </c>
      <c r="B47" s="18">
        <f t="shared" si="5"/>
        <v>2.7198891356526067</v>
      </c>
      <c r="C47" s="18">
        <f t="shared" si="6"/>
        <v>0.59005604626365915</v>
      </c>
      <c r="D47" s="18">
        <f t="shared" si="7"/>
        <v>-6.1175741696052777E-2</v>
      </c>
      <c r="E47" s="23">
        <f t="shared" si="9"/>
        <v>38</v>
      </c>
      <c r="F47" s="7"/>
      <c r="G47" s="7"/>
      <c r="H47" s="13"/>
      <c r="I47" s="13"/>
      <c r="J47" s="14"/>
      <c r="K47" s="7"/>
      <c r="L47" s="7"/>
      <c r="M47" s="7"/>
      <c r="N47" s="7"/>
      <c r="O47" s="7"/>
      <c r="P47" s="7"/>
      <c r="Q47" s="7"/>
    </row>
    <row r="48" spans="1:17" x14ac:dyDescent="0.25">
      <c r="A48" s="18">
        <f t="shared" si="8"/>
        <v>0.59005604626365915</v>
      </c>
      <c r="B48" s="18">
        <f t="shared" si="5"/>
        <v>2.5961173408673002</v>
      </c>
      <c r="C48" s="18">
        <f t="shared" si="6"/>
        <v>0.64765993710354763</v>
      </c>
      <c r="D48" s="18">
        <f t="shared" si="7"/>
        <v>5.7603890839888483E-2</v>
      </c>
      <c r="E48" s="23">
        <f t="shared" si="9"/>
        <v>39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x14ac:dyDescent="0.25">
      <c r="A49" s="18">
        <f t="shared" si="8"/>
        <v>0.64765993710354763</v>
      </c>
      <c r="B49" s="18">
        <f t="shared" si="5"/>
        <v>2.7123289974151903</v>
      </c>
      <c r="C49" s="18">
        <f t="shared" si="6"/>
        <v>0.5933499846279161</v>
      </c>
      <c r="D49" s="18">
        <f t="shared" si="7"/>
        <v>-5.4309952475631529E-2</v>
      </c>
      <c r="E49" s="23">
        <f t="shared" si="9"/>
        <v>40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x14ac:dyDescent="0.25">
      <c r="A50" s="18">
        <f t="shared" si="8"/>
        <v>0.5933499846279161</v>
      </c>
      <c r="B50" s="18">
        <f t="shared" si="5"/>
        <v>2.6024825817333035</v>
      </c>
      <c r="C50" s="18">
        <f t="shared" si="6"/>
        <v>0.64449567384349948</v>
      </c>
      <c r="D50" s="18">
        <f t="shared" si="7"/>
        <v>5.1145689215583379E-2</v>
      </c>
      <c r="E50" s="23">
        <f t="shared" si="9"/>
        <v>41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 x14ac:dyDescent="0.25">
      <c r="A51" s="18">
        <f t="shared" si="8"/>
        <v>0.64449567384349948</v>
      </c>
      <c r="B51" s="18">
        <f t="shared" si="5"/>
        <v>2.7056672990406621</v>
      </c>
      <c r="C51" s="18">
        <f t="shared" si="6"/>
        <v>0.59627538841168215</v>
      </c>
      <c r="D51" s="18">
        <f t="shared" si="7"/>
        <v>-4.8220285431817334E-2</v>
      </c>
      <c r="E51" s="23">
        <f t="shared" si="9"/>
        <v>42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 x14ac:dyDescent="0.25">
      <c r="A52" s="18">
        <f t="shared" si="8"/>
        <v>0.59627538841168215</v>
      </c>
      <c r="B52" s="18">
        <f t="shared" si="5"/>
        <v>2.6081633175504897</v>
      </c>
      <c r="C52" s="18">
        <f t="shared" si="6"/>
        <v>0.64169123098754322</v>
      </c>
      <c r="D52" s="18">
        <f t="shared" si="7"/>
        <v>4.5415842575861065E-2</v>
      </c>
      <c r="E52" s="23">
        <f t="shared" si="9"/>
        <v>43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x14ac:dyDescent="0.25">
      <c r="A53" s="18">
        <f t="shared" si="8"/>
        <v>0.64169123098754322</v>
      </c>
      <c r="B53" s="18">
        <f t="shared" si="5"/>
        <v>2.6997910227690456</v>
      </c>
      <c r="C53" s="18">
        <f t="shared" si="6"/>
        <v>0.59887387999895403</v>
      </c>
      <c r="D53" s="18">
        <f t="shared" si="7"/>
        <v>-4.2817350988589187E-2</v>
      </c>
      <c r="E53" s="23">
        <f t="shared" si="9"/>
        <v>44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x14ac:dyDescent="0.25">
      <c r="A54" s="18">
        <f t="shared" si="8"/>
        <v>0.59887387999895403</v>
      </c>
      <c r="B54" s="18">
        <f t="shared" si="5"/>
        <v>2.6132311554844834</v>
      </c>
      <c r="C54" s="18">
        <f t="shared" si="6"/>
        <v>0.63920478131628899</v>
      </c>
      <c r="D54" s="18">
        <f t="shared" si="7"/>
        <v>4.0330901317334966E-2</v>
      </c>
      <c r="E54" s="23">
        <f t="shared" si="9"/>
        <v>45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x14ac:dyDescent="0.25">
      <c r="A55" s="18">
        <f t="shared" si="8"/>
        <v>0.63920478131628899</v>
      </c>
      <c r="B55" s="18">
        <f t="shared" si="5"/>
        <v>2.6946028548754519</v>
      </c>
      <c r="C55" s="18">
        <f t="shared" si="6"/>
        <v>0.60118223455597031</v>
      </c>
      <c r="D55" s="18">
        <f t="shared" si="7"/>
        <v>-3.8022546760318687E-2</v>
      </c>
      <c r="E55" s="23">
        <f t="shared" si="9"/>
        <v>46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x14ac:dyDescent="0.25">
      <c r="A56" s="18">
        <f t="shared" si="8"/>
        <v>0.60118223455597031</v>
      </c>
      <c r="B56" s="18">
        <f t="shared" si="5"/>
        <v>2.6177505111426349</v>
      </c>
      <c r="C56" s="18">
        <f t="shared" si="6"/>
        <v>0.63699960547020285</v>
      </c>
      <c r="D56" s="18">
        <f t="shared" si="7"/>
        <v>3.5817370914232538E-2</v>
      </c>
      <c r="E56" s="23">
        <f t="shared" si="9"/>
        <v>47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 x14ac:dyDescent="0.25">
      <c r="A57" s="18">
        <f t="shared" si="8"/>
        <v>0.63699960547020285</v>
      </c>
      <c r="B57" s="18">
        <f t="shared" si="5"/>
        <v>2.6900186497513263</v>
      </c>
      <c r="C57" s="18">
        <f t="shared" si="6"/>
        <v>0.60323299428236909</v>
      </c>
      <c r="D57" s="18">
        <f t="shared" si="7"/>
        <v>-3.376661118783375E-2</v>
      </c>
      <c r="E57" s="23">
        <f t="shared" si="9"/>
        <v>48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17" x14ac:dyDescent="0.25">
      <c r="A58" s="18">
        <f t="shared" si="8"/>
        <v>0.60323299428236909</v>
      </c>
      <c r="B58" s="18">
        <f t="shared" si="5"/>
        <v>2.6217793042230721</v>
      </c>
      <c r="C58" s="18">
        <f t="shared" si="6"/>
        <v>0.63504340130139481</v>
      </c>
      <c r="D58" s="18">
        <f t="shared" si="7"/>
        <v>3.181040701902571E-2</v>
      </c>
      <c r="E58" s="23">
        <f t="shared" si="9"/>
        <v>49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1:17" x14ac:dyDescent="0.25">
      <c r="A59" s="18">
        <f t="shared" si="8"/>
        <v>0.63504340130139481</v>
      </c>
      <c r="B59" s="18">
        <f t="shared" si="5"/>
        <v>2.685965385523053</v>
      </c>
      <c r="C59" s="18">
        <f t="shared" si="6"/>
        <v>0.60505498915608524</v>
      </c>
      <c r="D59" s="18">
        <f t="shared" si="7"/>
        <v>-2.9988412145309562E-2</v>
      </c>
      <c r="E59" s="23">
        <f t="shared" si="9"/>
        <v>50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17" x14ac:dyDescent="0.25">
      <c r="A60" s="18">
        <f t="shared" si="8"/>
        <v>0.60505498915608524</v>
      </c>
      <c r="B60" s="18">
        <f t="shared" si="5"/>
        <v>2.6253695812854261</v>
      </c>
      <c r="C60" s="18">
        <f t="shared" si="6"/>
        <v>0.63330770450696072</v>
      </c>
      <c r="D60" s="18">
        <f t="shared" si="7"/>
        <v>2.8252715350875479E-2</v>
      </c>
      <c r="E60" s="23">
        <f t="shared" si="9"/>
        <v>51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17" x14ac:dyDescent="0.25">
      <c r="A61" s="18">
        <f t="shared" si="8"/>
        <v>0.63330770450696072</v>
      </c>
      <c r="B61" s="18">
        <f t="shared" si="5"/>
        <v>2.6823794978158664</v>
      </c>
      <c r="C61" s="18">
        <f t="shared" si="6"/>
        <v>0.60667378283034379</v>
      </c>
      <c r="D61" s="18">
        <f t="shared" si="7"/>
        <v>-2.6633921676616934E-2</v>
      </c>
      <c r="E61" s="23">
        <f t="shared" si="9"/>
        <v>52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x14ac:dyDescent="0.25">
      <c r="A62" s="18">
        <f t="shared" si="8"/>
        <v>0.60667378283034379</v>
      </c>
      <c r="B62" s="18">
        <f t="shared" si="5"/>
        <v>2.6285680778349896</v>
      </c>
      <c r="C62" s="18">
        <f t="shared" si="6"/>
        <v>0.63176739812587668</v>
      </c>
      <c r="D62" s="18">
        <f t="shared" si="7"/>
        <v>2.5093615295532889E-2</v>
      </c>
      <c r="E62" s="23">
        <f t="shared" si="9"/>
        <v>53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 x14ac:dyDescent="0.25">
      <c r="A63" s="18">
        <f t="shared" si="8"/>
        <v>0.63176739812587668</v>
      </c>
      <c r="B63" s="18">
        <f t="shared" si="5"/>
        <v>2.6792055082895749</v>
      </c>
      <c r="C63" s="18">
        <f t="shared" si="6"/>
        <v>0.60811205758624043</v>
      </c>
      <c r="D63" s="18">
        <f t="shared" si="7"/>
        <v>-2.3655340539636249E-2</v>
      </c>
      <c r="E63" s="23">
        <f t="shared" si="9"/>
        <v>54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x14ac:dyDescent="0.25">
      <c r="A64" s="18">
        <f t="shared" si="8"/>
        <v>0.60811205758624043</v>
      </c>
      <c r="B64" s="18">
        <f t="shared" si="5"/>
        <v>2.631416728265128</v>
      </c>
      <c r="C64" s="18">
        <f t="shared" si="6"/>
        <v>0.63040029399266906</v>
      </c>
      <c r="D64" s="18">
        <f t="shared" si="7"/>
        <v>2.228823640642863E-2</v>
      </c>
      <c r="E64" s="23">
        <f t="shared" si="9"/>
        <v>55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 x14ac:dyDescent="0.25">
      <c r="A65" s="18">
        <f t="shared" si="8"/>
        <v>0.63040029399266906</v>
      </c>
      <c r="B65" s="18">
        <f t="shared" si="5"/>
        <v>2.6763948857959905</v>
      </c>
      <c r="C65" s="18">
        <f t="shared" si="6"/>
        <v>0.60938994888922404</v>
      </c>
      <c r="D65" s="18">
        <f t="shared" si="7"/>
        <v>-2.1010345103445016E-2</v>
      </c>
      <c r="E65" s="23">
        <f t="shared" si="9"/>
        <v>56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1:17" x14ac:dyDescent="0.25">
      <c r="A66" s="18">
        <f t="shared" si="8"/>
        <v>0.60938994888922404</v>
      </c>
      <c r="B66" s="18">
        <f t="shared" si="5"/>
        <v>2.6339531298498073</v>
      </c>
      <c r="C66" s="18">
        <f t="shared" si="6"/>
        <v>0.62918677320381</v>
      </c>
      <c r="D66" s="18">
        <f t="shared" si="7"/>
        <v>1.9796824314585959E-2</v>
      </c>
      <c r="E66" s="23">
        <f t="shared" si="9"/>
        <v>57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1:17" x14ac:dyDescent="0.25">
      <c r="A67" s="18">
        <f t="shared" si="8"/>
        <v>0.62918677320381</v>
      </c>
      <c r="B67" s="18">
        <f t="shared" si="5"/>
        <v>2.6739050932211108</v>
      </c>
      <c r="C67" s="18">
        <f t="shared" si="6"/>
        <v>0.61052533769982931</v>
      </c>
      <c r="D67" s="18">
        <f t="shared" si="7"/>
        <v>-1.8661435503980695E-2</v>
      </c>
      <c r="E67" s="23">
        <f t="shared" si="9"/>
        <v>58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1:17" x14ac:dyDescent="0.25">
      <c r="A68" s="18">
        <f t="shared" si="8"/>
        <v>0.61052533769982931</v>
      </c>
      <c r="B68" s="18">
        <f t="shared" si="5"/>
        <v>2.6362109654713217</v>
      </c>
      <c r="C68" s="18">
        <f t="shared" si="6"/>
        <v>0.62810947553913421</v>
      </c>
      <c r="D68" s="18">
        <f t="shared" si="7"/>
        <v>1.7584137839304903E-2</v>
      </c>
      <c r="E68" s="23">
        <f t="shared" si="9"/>
        <v>59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1:17" x14ac:dyDescent="0.25">
      <c r="A69" s="18">
        <f t="shared" si="8"/>
        <v>0.62810947553913421</v>
      </c>
      <c r="B69" s="18">
        <f t="shared" si="5"/>
        <v>2.6716987841225248</v>
      </c>
      <c r="C69" s="18">
        <f t="shared" si="6"/>
        <v>0.61153410695183996</v>
      </c>
      <c r="D69" s="18">
        <f t="shared" si="7"/>
        <v>-1.6575368587294248E-2</v>
      </c>
      <c r="E69" s="23">
        <f t="shared" si="9"/>
        <v>60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1:17" x14ac:dyDescent="0.25">
      <c r="A70" s="18">
        <f t="shared" si="8"/>
        <v>0.61153410695183996</v>
      </c>
      <c r="B70" s="18">
        <f t="shared" si="5"/>
        <v>2.6382203888087385</v>
      </c>
      <c r="C70" s="18">
        <f t="shared" si="6"/>
        <v>0.62715302991020805</v>
      </c>
      <c r="D70" s="18">
        <f t="shared" si="7"/>
        <v>1.5618922958368087E-2</v>
      </c>
      <c r="E70" s="23">
        <f t="shared" si="9"/>
        <v>61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 x14ac:dyDescent="0.25">
      <c r="A71" s="18">
        <f t="shared" si="8"/>
        <v>0.62715302991020805</v>
      </c>
      <c r="B71" s="18">
        <f t="shared" si="5"/>
        <v>2.6697431213942298</v>
      </c>
      <c r="C71" s="18">
        <f t="shared" si="6"/>
        <v>0.61243036733418099</v>
      </c>
      <c r="D71" s="18">
        <f t="shared" si="7"/>
        <v>-1.4722662576027057E-2</v>
      </c>
      <c r="E71" s="23">
        <f t="shared" si="9"/>
        <v>62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 x14ac:dyDescent="0.25">
      <c r="A72" s="18">
        <f t="shared" si="8"/>
        <v>0.61243036733418099</v>
      </c>
      <c r="B72" s="18">
        <f t="shared" si="5"/>
        <v>2.640008375101055</v>
      </c>
      <c r="C72" s="18">
        <f t="shared" si="6"/>
        <v>0.62630381949973624</v>
      </c>
      <c r="D72" s="18">
        <f t="shared" si="7"/>
        <v>1.3873452165555245E-2</v>
      </c>
      <c r="E72" s="23">
        <f t="shared" si="9"/>
        <v>63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 x14ac:dyDescent="0.25">
      <c r="A73" s="18">
        <f t="shared" si="8"/>
        <v>0.62630381949973624</v>
      </c>
      <c r="B73" s="18">
        <f t="shared" si="5"/>
        <v>2.6680091962327368</v>
      </c>
      <c r="C73" s="18">
        <f t="shared" si="6"/>
        <v>0.61322665655944752</v>
      </c>
      <c r="D73" s="18">
        <f t="shared" si="7"/>
        <v>-1.3077162940288711E-2</v>
      </c>
      <c r="E73" s="23">
        <f t="shared" si="9"/>
        <v>64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 x14ac:dyDescent="0.25">
      <c r="A74" s="18">
        <f t="shared" si="8"/>
        <v>0.61322665655944752</v>
      </c>
      <c r="B74" s="18">
        <f t="shared" ref="B74:B105" si="10">1.99-0.41*(A74/$C$4)+18.7*(A74/$C$4)^2-38.48*(A74/$C$4)^3+53.85*(A74/$C$4)^4</f>
        <v>2.6415990402044649</v>
      </c>
      <c r="C74" s="18">
        <f t="shared" ref="C74:C105" si="11">($I$4/($B$7*B74))^2</f>
        <v>0.6255497764622745</v>
      </c>
      <c r="D74" s="18">
        <f t="shared" ref="D74:D105" si="12">C74-A74</f>
        <v>1.2323119902826973E-2</v>
      </c>
      <c r="E74" s="23">
        <f t="shared" si="9"/>
        <v>65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1:17" x14ac:dyDescent="0.25">
      <c r="A75" s="18">
        <f t="shared" ref="A75:A106" si="13">C74</f>
        <v>0.6255497764622745</v>
      </c>
      <c r="B75" s="18">
        <f t="shared" si="10"/>
        <v>2.6664715302237187</v>
      </c>
      <c r="C75" s="18">
        <f t="shared" si="11"/>
        <v>0.61393411557819455</v>
      </c>
      <c r="D75" s="18">
        <f t="shared" si="12"/>
        <v>-1.1615660884079948E-2</v>
      </c>
      <c r="E75" s="23">
        <f t="shared" ref="E75:E106" si="14">E74+1</f>
        <v>66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17" x14ac:dyDescent="0.25">
      <c r="A76" s="18">
        <f t="shared" si="13"/>
        <v>0.61393411557819455</v>
      </c>
      <c r="B76" s="18">
        <f t="shared" si="10"/>
        <v>2.6430139303998774</v>
      </c>
      <c r="C76" s="18">
        <f t="shared" si="11"/>
        <v>0.62488020198271677</v>
      </c>
      <c r="D76" s="18">
        <f t="shared" si="12"/>
        <v>1.0946086404522215E-2</v>
      </c>
      <c r="E76" s="23">
        <f t="shared" si="14"/>
        <v>67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1:17" x14ac:dyDescent="0.25">
      <c r="A77" s="18">
        <f t="shared" si="13"/>
        <v>0.62488020198271677</v>
      </c>
      <c r="B77" s="18">
        <f t="shared" si="10"/>
        <v>2.6651076468256183</v>
      </c>
      <c r="C77" s="18">
        <f t="shared" si="11"/>
        <v>0.61456264463894528</v>
      </c>
      <c r="D77" s="18">
        <f t="shared" si="12"/>
        <v>-1.0317557343771488E-2</v>
      </c>
      <c r="E77" s="23">
        <f t="shared" si="14"/>
        <v>68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1:17" x14ac:dyDescent="0.25">
      <c r="A78" s="18">
        <f t="shared" si="13"/>
        <v>0.61456264463894528</v>
      </c>
      <c r="B78" s="18">
        <f t="shared" si="10"/>
        <v>2.6442722852202452</v>
      </c>
      <c r="C78" s="18">
        <f t="shared" si="11"/>
        <v>0.62428560820982271</v>
      </c>
      <c r="D78" s="18">
        <f t="shared" si="12"/>
        <v>9.7229635708774298E-3</v>
      </c>
      <c r="E78" s="23">
        <f t="shared" si="14"/>
        <v>69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1:17" x14ac:dyDescent="0.25">
      <c r="A79" s="18">
        <f t="shared" si="13"/>
        <v>0.62428560820982271</v>
      </c>
      <c r="B79" s="18">
        <f t="shared" si="10"/>
        <v>2.6638977011838949</v>
      </c>
      <c r="C79" s="18">
        <f t="shared" si="11"/>
        <v>0.61512104165417192</v>
      </c>
      <c r="D79" s="18">
        <f t="shared" si="12"/>
        <v>-9.1645665556507883E-3</v>
      </c>
      <c r="E79" s="23">
        <f t="shared" si="14"/>
        <v>70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x14ac:dyDescent="0.25">
      <c r="A80" s="18">
        <f t="shared" si="13"/>
        <v>0.61512104165417192</v>
      </c>
      <c r="B80" s="18">
        <f t="shared" si="10"/>
        <v>2.6453912754231523</v>
      </c>
      <c r="C80" s="18">
        <f t="shared" si="11"/>
        <v>0.62375757915052443</v>
      </c>
      <c r="D80" s="18">
        <f t="shared" si="12"/>
        <v>8.6365374963525143E-3</v>
      </c>
      <c r="E80" s="23">
        <f t="shared" si="14"/>
        <v>71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x14ac:dyDescent="0.25">
      <c r="A81" s="18">
        <f t="shared" si="13"/>
        <v>0.62375757915052443</v>
      </c>
      <c r="B81" s="18">
        <f t="shared" si="10"/>
        <v>2.6628241592728257</v>
      </c>
      <c r="C81" s="18">
        <f t="shared" si="11"/>
        <v>0.61561712498060828</v>
      </c>
      <c r="D81" s="18">
        <f t="shared" si="12"/>
        <v>-8.1404541699161559E-3</v>
      </c>
      <c r="E81" s="23">
        <f t="shared" si="14"/>
        <v>72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 x14ac:dyDescent="0.25">
      <c r="A82" s="18">
        <f t="shared" si="13"/>
        <v>0.61561712498060828</v>
      </c>
      <c r="B82" s="18">
        <f t="shared" si="10"/>
        <v>2.6463862181119069</v>
      </c>
      <c r="C82" s="18">
        <f t="shared" si="11"/>
        <v>0.62328864806490625</v>
      </c>
      <c r="D82" s="18">
        <f t="shared" si="12"/>
        <v>7.6715230842979709E-3</v>
      </c>
      <c r="E82" s="23">
        <f t="shared" si="14"/>
        <v>73</v>
      </c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 x14ac:dyDescent="0.25">
      <c r="A83" s="18">
        <f t="shared" si="13"/>
        <v>0.62328864806490625</v>
      </c>
      <c r="B83" s="18">
        <f t="shared" si="10"/>
        <v>2.6618715189795372</v>
      </c>
      <c r="C83" s="18">
        <f t="shared" si="11"/>
        <v>0.61605784243585404</v>
      </c>
      <c r="D83" s="18">
        <f t="shared" si="12"/>
        <v>-7.230805629052206E-3</v>
      </c>
      <c r="E83" s="23">
        <f t="shared" si="14"/>
        <v>74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1:17" x14ac:dyDescent="0.25">
      <c r="A84" s="18">
        <f t="shared" si="13"/>
        <v>0.61605784243585404</v>
      </c>
      <c r="B84" s="18">
        <f t="shared" si="10"/>
        <v>2.6472707708962098</v>
      </c>
      <c r="C84" s="18">
        <f t="shared" si="11"/>
        <v>0.62287218926908183</v>
      </c>
      <c r="D84" s="18">
        <f t="shared" si="12"/>
        <v>6.8143468332277912E-3</v>
      </c>
      <c r="E84" s="23">
        <f t="shared" si="14"/>
        <v>75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1:17" x14ac:dyDescent="0.25">
      <c r="A85" s="18">
        <f t="shared" si="13"/>
        <v>0.62287218926908183</v>
      </c>
      <c r="B85" s="18">
        <f t="shared" si="10"/>
        <v>2.6610260670253552</v>
      </c>
      <c r="C85" s="18">
        <f t="shared" si="11"/>
        <v>0.61644936813650764</v>
      </c>
      <c r="D85" s="18">
        <f t="shared" si="12"/>
        <v>-6.4228211325741968E-3</v>
      </c>
      <c r="E85" s="23">
        <f t="shared" si="14"/>
        <v>76</v>
      </c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1:17" x14ac:dyDescent="0.25">
      <c r="A86" s="18">
        <f t="shared" si="13"/>
        <v>0.61644936813650764</v>
      </c>
      <c r="B86" s="18">
        <f t="shared" si="10"/>
        <v>2.6480571068751395</v>
      </c>
      <c r="C86" s="18">
        <f t="shared" si="11"/>
        <v>0.6225023225537818</v>
      </c>
      <c r="D86" s="18">
        <f t="shared" si="12"/>
        <v>6.0529544172741589E-3</v>
      </c>
      <c r="E86" s="23">
        <f t="shared" si="14"/>
        <v>77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1:17" x14ac:dyDescent="0.25">
      <c r="A87" s="18">
        <f t="shared" si="13"/>
        <v>0.6225023225537818</v>
      </c>
      <c r="B87" s="18">
        <f t="shared" si="10"/>
        <v>2.6602756666421068</v>
      </c>
      <c r="C87" s="18">
        <f t="shared" si="11"/>
        <v>0.61679718854462895</v>
      </c>
      <c r="D87" s="18">
        <f t="shared" si="12"/>
        <v>-5.7051340091528457E-3</v>
      </c>
      <c r="E87" s="23">
        <f t="shared" si="14"/>
        <v>78</v>
      </c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1:17" x14ac:dyDescent="0.25">
      <c r="A88" s="18">
        <f t="shared" si="13"/>
        <v>0.61679718854462895</v>
      </c>
      <c r="B88" s="18">
        <f t="shared" si="10"/>
        <v>2.6487560721178474</v>
      </c>
      <c r="C88" s="18">
        <f t="shared" si="11"/>
        <v>0.62217382867507087</v>
      </c>
      <c r="D88" s="18">
        <f t="shared" si="12"/>
        <v>5.3766401304419231E-3</v>
      </c>
      <c r="E88" s="23">
        <f t="shared" si="14"/>
        <v>79</v>
      </c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 x14ac:dyDescent="0.25">
      <c r="A89" s="18">
        <f t="shared" si="13"/>
        <v>0.62217382867507087</v>
      </c>
      <c r="B89" s="18">
        <f t="shared" si="10"/>
        <v>2.6596095717447272</v>
      </c>
      <c r="C89" s="18">
        <f t="shared" si="11"/>
        <v>0.617106178940935</v>
      </c>
      <c r="D89" s="18">
        <f t="shared" si="12"/>
        <v>-5.0676497341358706E-3</v>
      </c>
      <c r="E89" s="23">
        <f t="shared" si="14"/>
        <v>80</v>
      </c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 x14ac:dyDescent="0.25">
      <c r="A90" s="18">
        <f t="shared" si="13"/>
        <v>0.617106178940935</v>
      </c>
      <c r="B90" s="18">
        <f t="shared" si="10"/>
        <v>2.6493773272101904</v>
      </c>
      <c r="C90" s="18">
        <f t="shared" si="11"/>
        <v>0.62188207458125044</v>
      </c>
      <c r="D90" s="18">
        <f t="shared" si="12"/>
        <v>4.7758956403154418E-3</v>
      </c>
      <c r="E90" s="23">
        <f t="shared" si="14"/>
        <v>81</v>
      </c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x14ac:dyDescent="0.25">
      <c r="A91" s="18">
        <f t="shared" si="13"/>
        <v>0.62188207458125044</v>
      </c>
      <c r="B91" s="18">
        <f t="shared" si="10"/>
        <v>2.6590182640103874</v>
      </c>
      <c r="C91" s="18">
        <f t="shared" si="11"/>
        <v>0.61738067139878938</v>
      </c>
      <c r="D91" s="18">
        <f t="shared" si="12"/>
        <v>-4.5014031824610612E-3</v>
      </c>
      <c r="E91" s="23">
        <f t="shared" si="14"/>
        <v>82</v>
      </c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x14ac:dyDescent="0.25">
      <c r="A92" s="18">
        <f t="shared" si="13"/>
        <v>0.61738067139878938</v>
      </c>
      <c r="B92" s="18">
        <f t="shared" si="10"/>
        <v>2.6499294743288715</v>
      </c>
      <c r="C92" s="18">
        <f t="shared" si="11"/>
        <v>0.62162294721493261</v>
      </c>
      <c r="D92" s="18">
        <f t="shared" si="12"/>
        <v>4.2422758161432261E-3</v>
      </c>
      <c r="E92" s="23">
        <f t="shared" si="14"/>
        <v>83</v>
      </c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 x14ac:dyDescent="0.25">
      <c r="A93" s="18">
        <f t="shared" si="13"/>
        <v>0.62162294721493261</v>
      </c>
      <c r="B93" s="18">
        <f t="shared" si="10"/>
        <v>2.6584933098217389</v>
      </c>
      <c r="C93" s="18">
        <f t="shared" si="11"/>
        <v>0.61762451520820727</v>
      </c>
      <c r="D93" s="18">
        <f t="shared" si="12"/>
        <v>-3.9984320067253387E-3</v>
      </c>
      <c r="E93" s="23">
        <f t="shared" si="14"/>
        <v>84</v>
      </c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x14ac:dyDescent="0.25">
      <c r="A94" s="18">
        <f t="shared" si="13"/>
        <v>0.61762451520820727</v>
      </c>
      <c r="B94" s="18">
        <f t="shared" si="10"/>
        <v>2.6504201711992641</v>
      </c>
      <c r="C94" s="18">
        <f t="shared" si="11"/>
        <v>0.62139279487780108</v>
      </c>
      <c r="D94" s="18">
        <f t="shared" si="12"/>
        <v>3.7682796695938103E-3</v>
      </c>
      <c r="E94" s="23">
        <f t="shared" si="14"/>
        <v>85</v>
      </c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 x14ac:dyDescent="0.25">
      <c r="A95" s="18">
        <f t="shared" si="13"/>
        <v>0.62139279487780108</v>
      </c>
      <c r="B95" s="18">
        <f t="shared" si="10"/>
        <v>2.6580272344831224</v>
      </c>
      <c r="C95" s="18">
        <f t="shared" si="11"/>
        <v>0.61784113059038837</v>
      </c>
      <c r="D95" s="18">
        <f t="shared" si="12"/>
        <v>-3.5516642874127147E-3</v>
      </c>
      <c r="E95" s="23">
        <f t="shared" si="14"/>
        <v>86</v>
      </c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 x14ac:dyDescent="0.25">
      <c r="A96" s="18">
        <f t="shared" si="13"/>
        <v>0.61784113059038837</v>
      </c>
      <c r="B96" s="18">
        <f t="shared" si="10"/>
        <v>2.6508562331900154</v>
      </c>
      <c r="C96" s="18">
        <f t="shared" si="11"/>
        <v>0.6211883752725107</v>
      </c>
      <c r="D96" s="18">
        <f t="shared" si="12"/>
        <v>3.3472446821223301E-3</v>
      </c>
      <c r="E96" s="23">
        <f t="shared" si="14"/>
        <v>87</v>
      </c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1:17" x14ac:dyDescent="0.25">
      <c r="A97" s="18">
        <f t="shared" si="13"/>
        <v>0.6211883752725107</v>
      </c>
      <c r="B97" s="18">
        <f t="shared" si="10"/>
        <v>2.6576134114929708</v>
      </c>
      <c r="C97" s="18">
        <f t="shared" si="11"/>
        <v>0.6180335564481183</v>
      </c>
      <c r="D97" s="18">
        <f t="shared" si="12"/>
        <v>-3.1548188243923914E-3</v>
      </c>
      <c r="E97" s="23">
        <f t="shared" si="14"/>
        <v>88</v>
      </c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1:17" x14ac:dyDescent="0.25">
      <c r="A98" s="18">
        <f t="shared" si="13"/>
        <v>0.6180335564481183</v>
      </c>
      <c r="B98" s="18">
        <f t="shared" si="10"/>
        <v>2.6512437246976526</v>
      </c>
      <c r="C98" s="18">
        <f t="shared" si="11"/>
        <v>0.62100680944532627</v>
      </c>
      <c r="D98" s="18">
        <f t="shared" si="12"/>
        <v>2.9732529972079647E-3</v>
      </c>
      <c r="E98" s="23">
        <f t="shared" si="14"/>
        <v>89</v>
      </c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1:17" x14ac:dyDescent="0.25">
      <c r="A99" s="18">
        <f t="shared" si="13"/>
        <v>0.62100680944532627</v>
      </c>
      <c r="B99" s="18">
        <f t="shared" si="10"/>
        <v>2.6572459649683835</v>
      </c>
      <c r="C99" s="18">
        <f t="shared" si="11"/>
        <v>0.61820449281366163</v>
      </c>
      <c r="D99" s="18">
        <f t="shared" si="12"/>
        <v>-2.8023166316646364E-3</v>
      </c>
      <c r="E99" s="23">
        <f t="shared" si="14"/>
        <v>90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1:17" x14ac:dyDescent="0.25">
      <c r="A100" s="18">
        <f t="shared" si="13"/>
        <v>0.61820449281366163</v>
      </c>
      <c r="B100" s="18">
        <f t="shared" si="10"/>
        <v>2.6515880408786128</v>
      </c>
      <c r="C100" s="18">
        <f t="shared" si="11"/>
        <v>0.62084554094739763</v>
      </c>
      <c r="D100" s="18">
        <f t="shared" si="12"/>
        <v>2.6410481337360014E-3</v>
      </c>
      <c r="E100" s="23">
        <f t="shared" si="14"/>
        <v>91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1:17" x14ac:dyDescent="0.25">
      <c r="A101" s="18">
        <f t="shared" si="13"/>
        <v>0.62084554094739763</v>
      </c>
      <c r="B101" s="18">
        <f t="shared" si="10"/>
        <v>2.656919683580492</v>
      </c>
      <c r="C101" s="18">
        <f t="shared" si="11"/>
        <v>0.61835633858191263</v>
      </c>
      <c r="D101" s="18">
        <f t="shared" si="12"/>
        <v>-2.4892023654849993E-3</v>
      </c>
      <c r="E101" s="23">
        <f t="shared" si="14"/>
        <v>92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 x14ac:dyDescent="0.25">
      <c r="A102" s="18">
        <f t="shared" si="13"/>
        <v>0.61835633858191263</v>
      </c>
      <c r="B102" s="18">
        <f t="shared" si="10"/>
        <v>2.6518939806950157</v>
      </c>
      <c r="C102" s="18">
        <f t="shared" si="11"/>
        <v>0.62070229961440626</v>
      </c>
      <c r="D102" s="18">
        <f t="shared" si="12"/>
        <v>2.3459610324936264E-3</v>
      </c>
      <c r="E102" s="23">
        <f t="shared" si="14"/>
        <v>93</v>
      </c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 x14ac:dyDescent="0.25">
      <c r="A103" s="18">
        <f t="shared" si="13"/>
        <v>0.62070229961440626</v>
      </c>
      <c r="B103" s="18">
        <f t="shared" si="10"/>
        <v>2.6566299445810961</v>
      </c>
      <c r="C103" s="18">
        <f t="shared" si="11"/>
        <v>0.61849122505122411</v>
      </c>
      <c r="D103" s="18">
        <f t="shared" si="12"/>
        <v>-2.2110745631821471E-3</v>
      </c>
      <c r="E103" s="23">
        <f t="shared" si="14"/>
        <v>94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 x14ac:dyDescent="0.25">
      <c r="A104" s="18">
        <f t="shared" si="13"/>
        <v>0.61849122505122411</v>
      </c>
      <c r="B104" s="18">
        <f t="shared" si="10"/>
        <v>2.6521658121545664</v>
      </c>
      <c r="C104" s="18">
        <f t="shared" si="11"/>
        <v>0.62057506943555185</v>
      </c>
      <c r="D104" s="18">
        <f t="shared" si="12"/>
        <v>2.0838443843277377E-3</v>
      </c>
      <c r="E104" s="23">
        <f t="shared" si="14"/>
        <v>95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 x14ac:dyDescent="0.25">
      <c r="A105" s="18">
        <f t="shared" si="13"/>
        <v>0.62057506943555185</v>
      </c>
      <c r="B105" s="18">
        <f t="shared" si="10"/>
        <v>2.6563726466892885</v>
      </c>
      <c r="C105" s="18">
        <f t="shared" si="11"/>
        <v>0.618611045736424</v>
      </c>
      <c r="D105" s="18">
        <f t="shared" si="12"/>
        <v>-1.9640236991278481E-3</v>
      </c>
      <c r="E105" s="23">
        <f t="shared" si="14"/>
        <v>96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1:17" x14ac:dyDescent="0.25">
      <c r="A106" s="18">
        <f t="shared" si="13"/>
        <v>0.618611045736424</v>
      </c>
      <c r="B106" s="18">
        <f t="shared" ref="B106:B129" si="15">1.99-0.41*(A106/$C$4)+18.7*(A106/$C$4)^2-38.48*(A106/$C$4)^3+53.85*(A106/$C$4)^4</f>
        <v>2.6524073305444524</v>
      </c>
      <c r="C106" s="18">
        <f t="shared" ref="C106:C129" si="16">($I$4/($B$7*B106))^2</f>
        <v>0.6204620600451195</v>
      </c>
      <c r="D106" s="18">
        <f t="shared" ref="D106:D129" si="17">C106-A106</f>
        <v>1.8510143086954978E-3</v>
      </c>
      <c r="E106" s="23">
        <f t="shared" si="14"/>
        <v>97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1:17" x14ac:dyDescent="0.25">
      <c r="A107" s="18">
        <f t="shared" ref="A107:A129" si="18">C106</f>
        <v>0.6204620600451195</v>
      </c>
      <c r="B107" s="18">
        <f t="shared" si="15"/>
        <v>2.6561441507673402</v>
      </c>
      <c r="C107" s="18">
        <f t="shared" si="16"/>
        <v>0.6187174828671298</v>
      </c>
      <c r="D107" s="18">
        <f t="shared" si="17"/>
        <v>-1.7445771779897035E-3</v>
      </c>
      <c r="E107" s="23">
        <f t="shared" ref="E107:E129" si="19">E106+1</f>
        <v>98</v>
      </c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1:17" x14ac:dyDescent="0.25">
      <c r="A108" s="18">
        <f t="shared" si="18"/>
        <v>0.6187174828671298</v>
      </c>
      <c r="B108" s="18">
        <f t="shared" si="15"/>
        <v>2.6526219103841853</v>
      </c>
      <c r="C108" s="18">
        <f t="shared" si="16"/>
        <v>0.62036168142436043</v>
      </c>
      <c r="D108" s="18">
        <f t="shared" si="17"/>
        <v>1.6441985572306361E-3</v>
      </c>
      <c r="E108" s="23">
        <f t="shared" si="19"/>
        <v>99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1:17" x14ac:dyDescent="0.25">
      <c r="A109" s="18">
        <f t="shared" si="18"/>
        <v>0.62036168142436043</v>
      </c>
      <c r="B109" s="18">
        <f t="shared" si="15"/>
        <v>2.6559412273525247</v>
      </c>
      <c r="C109" s="18">
        <f t="shared" si="16"/>
        <v>0.61881203093879444</v>
      </c>
      <c r="D109" s="18">
        <f t="shared" si="17"/>
        <v>-1.5496504855659898E-3</v>
      </c>
      <c r="E109" s="23">
        <f t="shared" si="19"/>
        <v>100</v>
      </c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1:17" x14ac:dyDescent="0.25">
      <c r="A110" s="18">
        <f t="shared" si="18"/>
        <v>0.61881203093879444</v>
      </c>
      <c r="B110" s="18">
        <f t="shared" si="15"/>
        <v>2.6528125517529473</v>
      </c>
      <c r="C110" s="18">
        <f t="shared" si="16"/>
        <v>0.62027252144926281</v>
      </c>
      <c r="D110" s="18">
        <f t="shared" si="17"/>
        <v>1.4604905104683708E-3</v>
      </c>
      <c r="E110" s="23">
        <f t="shared" si="19"/>
        <v>101</v>
      </c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1:17" x14ac:dyDescent="0.25">
      <c r="A111" s="18">
        <f t="shared" si="18"/>
        <v>0.62027252144926281</v>
      </c>
      <c r="B111" s="18">
        <f t="shared" si="15"/>
        <v>2.6557610102296434</v>
      </c>
      <c r="C111" s="18">
        <f t="shared" si="16"/>
        <v>0.6188960176433379</v>
      </c>
      <c r="D111" s="18">
        <f t="shared" si="17"/>
        <v>-1.3765038059249113E-3</v>
      </c>
      <c r="E111" s="23">
        <f t="shared" si="19"/>
        <v>102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 x14ac:dyDescent="0.25">
      <c r="A112" s="18">
        <f t="shared" si="18"/>
        <v>0.6188960176433379</v>
      </c>
      <c r="B112" s="18">
        <f t="shared" si="15"/>
        <v>2.6529819215831369</v>
      </c>
      <c r="C112" s="18">
        <f t="shared" si="16"/>
        <v>0.6201933259618484</v>
      </c>
      <c r="D112" s="18">
        <f t="shared" si="17"/>
        <v>1.2973083185104928E-3</v>
      </c>
      <c r="E112" s="23">
        <f t="shared" si="19"/>
        <v>103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 x14ac:dyDescent="0.25">
      <c r="A113" s="18">
        <f t="shared" si="18"/>
        <v>0.6201933259618484</v>
      </c>
      <c r="B113" s="18">
        <f t="shared" si="15"/>
        <v>2.6556009553308559</v>
      </c>
      <c r="C113" s="18">
        <f t="shared" si="16"/>
        <v>0.61897062247008516</v>
      </c>
      <c r="D113" s="18">
        <f t="shared" si="17"/>
        <v>-1.2227034917632329E-3</v>
      </c>
      <c r="E113" s="23">
        <f t="shared" si="19"/>
        <v>104</v>
      </c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x14ac:dyDescent="0.25">
      <c r="A114" s="18">
        <f t="shared" si="18"/>
        <v>0.61897062247008516</v>
      </c>
      <c r="B114" s="18">
        <f t="shared" si="15"/>
        <v>2.653132390453155</v>
      </c>
      <c r="C114" s="18">
        <f t="shared" si="16"/>
        <v>0.62012298107967656</v>
      </c>
      <c r="D114" s="18">
        <f t="shared" si="17"/>
        <v>1.1523586095913974E-3</v>
      </c>
      <c r="E114" s="23">
        <f t="shared" si="19"/>
        <v>105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 x14ac:dyDescent="0.25">
      <c r="A115" s="18">
        <f t="shared" si="18"/>
        <v>0.62012298107967656</v>
      </c>
      <c r="B115" s="18">
        <f t="shared" si="15"/>
        <v>2.6554588043374907</v>
      </c>
      <c r="C115" s="18">
        <f t="shared" si="16"/>
        <v>0.61903689323561539</v>
      </c>
      <c r="D115" s="18">
        <f t="shared" si="17"/>
        <v>-1.0860878440611677E-3</v>
      </c>
      <c r="E115" s="23">
        <f t="shared" si="19"/>
        <v>106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1:17" x14ac:dyDescent="0.25">
      <c r="A116" s="18">
        <f t="shared" si="18"/>
        <v>0.61903689323561539</v>
      </c>
      <c r="B116" s="18">
        <f t="shared" si="15"/>
        <v>2.6532660653589306</v>
      </c>
      <c r="C116" s="18">
        <f t="shared" si="16"/>
        <v>0.62006049749088554</v>
      </c>
      <c r="D116" s="18">
        <f t="shared" si="17"/>
        <v>1.0236042552701496E-3</v>
      </c>
      <c r="E116" s="23">
        <f t="shared" si="19"/>
        <v>107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1:17" x14ac:dyDescent="0.25">
      <c r="A117" s="18">
        <f t="shared" si="18"/>
        <v>0.62006049749088554</v>
      </c>
      <c r="B117" s="18">
        <f t="shared" si="15"/>
        <v>2.6553325524349032</v>
      </c>
      <c r="C117" s="18">
        <f t="shared" si="16"/>
        <v>0.61909576077253592</v>
      </c>
      <c r="D117" s="18">
        <f t="shared" si="17"/>
        <v>-9.647367183496236E-4</v>
      </c>
      <c r="E117" s="23">
        <f t="shared" si="19"/>
        <v>108</v>
      </c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1:17" x14ac:dyDescent="0.25">
      <c r="A118" s="18">
        <f t="shared" si="18"/>
        <v>0.61909576077253592</v>
      </c>
      <c r="B118" s="18">
        <f t="shared" si="15"/>
        <v>2.6533848188949172</v>
      </c>
      <c r="C118" s="18">
        <f t="shared" si="16"/>
        <v>0.62000499651092444</v>
      </c>
      <c r="D118" s="18">
        <f t="shared" si="17"/>
        <v>9.0923573838852523E-4</v>
      </c>
      <c r="E118" s="23">
        <f t="shared" si="19"/>
        <v>109</v>
      </c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1:17" x14ac:dyDescent="0.25">
      <c r="A119" s="18">
        <f t="shared" si="18"/>
        <v>0.62000499651092444</v>
      </c>
      <c r="B119" s="18">
        <f t="shared" si="15"/>
        <v>2.6552204197378777</v>
      </c>
      <c r="C119" s="18">
        <f t="shared" si="16"/>
        <v>0.61914805198174327</v>
      </c>
      <c r="D119" s="18">
        <f t="shared" si="17"/>
        <v>-8.5694452918116948E-4</v>
      </c>
      <c r="E119" s="23">
        <f t="shared" si="19"/>
        <v>110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1:17" x14ac:dyDescent="0.25">
      <c r="A120" s="18">
        <f t="shared" si="18"/>
        <v>0.61914805198174327</v>
      </c>
      <c r="B120" s="18">
        <f t="shared" si="15"/>
        <v>2.653490315230953</v>
      </c>
      <c r="C120" s="18">
        <f t="shared" si="16"/>
        <v>0.61995569770260106</v>
      </c>
      <c r="D120" s="18">
        <f t="shared" si="17"/>
        <v>8.0764572085778585E-4</v>
      </c>
      <c r="E120" s="23">
        <f t="shared" si="19"/>
        <v>111</v>
      </c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x14ac:dyDescent="0.25">
      <c r="A121" s="18">
        <f t="shared" si="18"/>
        <v>0.61995569770260106</v>
      </c>
      <c r="B121" s="18">
        <f t="shared" si="15"/>
        <v>2.6551208259619652</v>
      </c>
      <c r="C121" s="18">
        <f t="shared" si="16"/>
        <v>0.61919450143009991</v>
      </c>
      <c r="D121" s="18">
        <f t="shared" si="17"/>
        <v>-7.6119627250115229E-4</v>
      </c>
      <c r="E121" s="23">
        <f t="shared" si="19"/>
        <v>112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x14ac:dyDescent="0.25">
      <c r="A122" s="18">
        <f t="shared" si="18"/>
        <v>0.61919450143009991</v>
      </c>
      <c r="B122" s="18">
        <f t="shared" si="15"/>
        <v>2.6535840332312883</v>
      </c>
      <c r="C122" s="18">
        <f t="shared" si="16"/>
        <v>0.61991190788357453</v>
      </c>
      <c r="D122" s="18">
        <f t="shared" si="17"/>
        <v>7.1740645347462273E-4</v>
      </c>
      <c r="E122" s="23">
        <f t="shared" si="19"/>
        <v>113</v>
      </c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 x14ac:dyDescent="0.25">
      <c r="A123" s="18">
        <f t="shared" si="18"/>
        <v>0.61991190788357453</v>
      </c>
      <c r="B123" s="18">
        <f t="shared" si="15"/>
        <v>2.6550323679667076</v>
      </c>
      <c r="C123" s="18">
        <f t="shared" si="16"/>
        <v>0.61923576165529781</v>
      </c>
      <c r="D123" s="18">
        <f t="shared" si="17"/>
        <v>-6.7614622827671944E-4</v>
      </c>
      <c r="E123" s="23">
        <f t="shared" si="19"/>
        <v>114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 x14ac:dyDescent="0.25">
      <c r="A124" s="18">
        <f t="shared" si="18"/>
        <v>0.61923576165529781</v>
      </c>
      <c r="B124" s="18">
        <f t="shared" si="15"/>
        <v>2.6536672870257818</v>
      </c>
      <c r="C124" s="18">
        <f t="shared" si="16"/>
        <v>0.61987301136534712</v>
      </c>
      <c r="D124" s="18">
        <f t="shared" si="17"/>
        <v>6.3724971004930353E-4</v>
      </c>
      <c r="E124" s="23">
        <f t="shared" si="19"/>
        <v>115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1:17" x14ac:dyDescent="0.25">
      <c r="A125" s="18">
        <f t="shared" si="18"/>
        <v>0.61987301136534712</v>
      </c>
      <c r="B125" s="18">
        <f t="shared" si="15"/>
        <v>2.6549537998409414</v>
      </c>
      <c r="C125" s="18">
        <f t="shared" si="16"/>
        <v>0.61927241232175123</v>
      </c>
      <c r="D125" s="18">
        <f t="shared" si="17"/>
        <v>-6.0059904359588412E-4</v>
      </c>
      <c r="E125" s="23">
        <f t="shared" si="19"/>
        <v>116</v>
      </c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1:17" x14ac:dyDescent="0.25">
      <c r="A126" s="18">
        <f t="shared" si="18"/>
        <v>0.61927241232175123</v>
      </c>
      <c r="B126" s="18">
        <f t="shared" si="15"/>
        <v>2.6537412443105781</v>
      </c>
      <c r="C126" s="18">
        <f t="shared" si="16"/>
        <v>0.6198384612854394</v>
      </c>
      <c r="D126" s="18">
        <f t="shared" si="17"/>
        <v>5.6604896368817048E-4</v>
      </c>
      <c r="E126" s="23">
        <f t="shared" si="19"/>
        <v>117</v>
      </c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1:17" x14ac:dyDescent="0.25">
      <c r="A127" s="18">
        <f t="shared" si="18"/>
        <v>0.6198384612854394</v>
      </c>
      <c r="B127" s="18">
        <f t="shared" si="15"/>
        <v>2.6548840152391198</v>
      </c>
      <c r="C127" s="18">
        <f t="shared" si="16"/>
        <v>0.61930496835541216</v>
      </c>
      <c r="D127" s="18">
        <f t="shared" si="17"/>
        <v>-5.3349293002724618E-4</v>
      </c>
      <c r="E127" s="23">
        <f t="shared" si="19"/>
        <v>118</v>
      </c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1:17" x14ac:dyDescent="0.25">
      <c r="A128" s="18">
        <f t="shared" si="18"/>
        <v>0.61930496835541216</v>
      </c>
      <c r="B128" s="18">
        <f t="shared" si="15"/>
        <v>2.6538069426261197</v>
      </c>
      <c r="C128" s="18">
        <f t="shared" si="16"/>
        <v>0.61980777191004144</v>
      </c>
      <c r="D128" s="18">
        <f t="shared" si="17"/>
        <v>5.0280355462928306E-4</v>
      </c>
      <c r="E128" s="23">
        <f t="shared" si="19"/>
        <v>119</v>
      </c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1:17" x14ac:dyDescent="0.25">
      <c r="A129" s="18">
        <f t="shared" si="18"/>
        <v>0.61980777191004144</v>
      </c>
      <c r="B129" s="18">
        <f t="shared" si="15"/>
        <v>2.6548220317116407</v>
      </c>
      <c r="C129" s="18">
        <f t="shared" si="16"/>
        <v>0.61933388717119919</v>
      </c>
      <c r="D129" s="18">
        <f t="shared" si="17"/>
        <v>-4.7388473884224513E-4</v>
      </c>
      <c r="E129" s="23">
        <f t="shared" si="19"/>
        <v>120</v>
      </c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7" x14ac:dyDescent="0.25">
      <c r="A130" s="8"/>
      <c r="B130" s="8"/>
      <c r="C130" s="8"/>
      <c r="D130" s="8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7" x14ac:dyDescent="0.25">
      <c r="A131" s="8"/>
      <c r="B131" s="8"/>
      <c r="C131" s="8"/>
      <c r="D131" s="8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7" x14ac:dyDescent="0.25">
      <c r="A132" s="8"/>
      <c r="B132" s="8"/>
      <c r="C132" s="8"/>
      <c r="D132" s="8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7" x14ac:dyDescent="0.25">
      <c r="A133" s="8"/>
      <c r="B133" s="8"/>
      <c r="C133" s="8"/>
      <c r="D133" s="8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7" x14ac:dyDescent="0.25">
      <c r="A134" s="8"/>
      <c r="B134" s="8"/>
      <c r="C134" s="8"/>
      <c r="D134" s="8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1:17" x14ac:dyDescent="0.25">
      <c r="A135" s="8"/>
      <c r="B135" s="8"/>
      <c r="C135" s="8"/>
      <c r="D135" s="8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1:17" x14ac:dyDescent="0.25">
      <c r="A136" s="8"/>
      <c r="B136" s="8"/>
      <c r="C136" s="8"/>
      <c r="D136" s="8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1:17" x14ac:dyDescent="0.25">
      <c r="A137" s="8"/>
      <c r="B137" s="8"/>
      <c r="C137" s="8"/>
      <c r="D137" s="8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1:17" x14ac:dyDescent="0.25">
      <c r="A138" s="8"/>
      <c r="B138" s="8"/>
      <c r="C138" s="8"/>
      <c r="D138" s="8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1:17" x14ac:dyDescent="0.25">
      <c r="A139" s="8"/>
      <c r="B139" s="8"/>
      <c r="C139" s="8"/>
      <c r="D139" s="8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7" x14ac:dyDescent="0.25">
      <c r="A140" s="8"/>
      <c r="B140" s="8"/>
      <c r="C140" s="8"/>
      <c r="D140" s="8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7" x14ac:dyDescent="0.25">
      <c r="A141" s="8"/>
      <c r="B141" s="8"/>
      <c r="C141" s="8"/>
      <c r="D141" s="8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7" x14ac:dyDescent="0.25">
      <c r="A142" s="8"/>
      <c r="B142" s="8"/>
      <c r="C142" s="8"/>
      <c r="D142" s="8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7" x14ac:dyDescent="0.25">
      <c r="A143" s="8"/>
      <c r="B143" s="8"/>
      <c r="C143" s="8"/>
      <c r="D143" s="8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1:17" x14ac:dyDescent="0.25">
      <c r="A144" s="8"/>
      <c r="B144" s="8"/>
      <c r="C144" s="8"/>
      <c r="D144" s="8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1:17" x14ac:dyDescent="0.25">
      <c r="A145" s="8"/>
      <c r="B145" s="8"/>
      <c r="C145" s="8"/>
      <c r="D145" s="8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1:17" x14ac:dyDescent="0.25">
      <c r="A146" s="8"/>
      <c r="B146" s="8"/>
      <c r="C146" s="8"/>
      <c r="D146" s="8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1:17" x14ac:dyDescent="0.25">
      <c r="A147" s="8"/>
      <c r="B147" s="8"/>
      <c r="C147" s="8"/>
      <c r="D147" s="8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1:17" x14ac:dyDescent="0.25">
      <c r="A148" s="8"/>
      <c r="B148" s="8"/>
      <c r="C148" s="8"/>
      <c r="D148" s="8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 x14ac:dyDescent="0.25">
      <c r="A149" s="8"/>
      <c r="B149" s="8"/>
      <c r="C149" s="8"/>
      <c r="D149" s="8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 x14ac:dyDescent="0.25">
      <c r="A150" s="8"/>
      <c r="B150" s="8"/>
      <c r="C150" s="8"/>
      <c r="D150" s="8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 x14ac:dyDescent="0.25">
      <c r="A151" s="8"/>
      <c r="B151" s="8"/>
      <c r="C151" s="8"/>
      <c r="D151" s="8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 x14ac:dyDescent="0.25">
      <c r="A152" s="8"/>
      <c r="B152" s="8"/>
      <c r="C152" s="8"/>
      <c r="D152" s="8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1:17" x14ac:dyDescent="0.25">
      <c r="A153" s="8"/>
      <c r="B153" s="8"/>
      <c r="C153" s="8"/>
      <c r="D153" s="8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1:17" x14ac:dyDescent="0.25">
      <c r="A154" s="8"/>
      <c r="B154" s="8"/>
      <c r="C154" s="8"/>
      <c r="D154" s="8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1:17" x14ac:dyDescent="0.25">
      <c r="A155" s="8"/>
      <c r="B155" s="8"/>
      <c r="C155" s="8"/>
      <c r="D155" s="8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1:17" x14ac:dyDescent="0.25">
      <c r="A156" s="8"/>
      <c r="B156" s="8"/>
      <c r="C156" s="8"/>
      <c r="D156" s="8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1:17" x14ac:dyDescent="0.25">
      <c r="A157" s="8"/>
      <c r="B157" s="8"/>
      <c r="C157" s="8"/>
      <c r="D157" s="8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 x14ac:dyDescent="0.25">
      <c r="A158" s="8"/>
      <c r="B158" s="8"/>
      <c r="C158" s="8"/>
      <c r="D158" s="8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 x14ac:dyDescent="0.25">
      <c r="A159" s="8"/>
      <c r="B159" s="8"/>
      <c r="C159" s="8"/>
      <c r="D159" s="8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 x14ac:dyDescent="0.25">
      <c r="A160" s="8"/>
      <c r="B160" s="8"/>
      <c r="C160" s="8"/>
      <c r="D160" s="8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x14ac:dyDescent="0.25">
      <c r="A161" s="8"/>
      <c r="B161" s="8"/>
      <c r="C161" s="8"/>
      <c r="D161" s="8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1:17" x14ac:dyDescent="0.25">
      <c r="A162" s="8"/>
      <c r="B162" s="8"/>
      <c r="C162" s="8"/>
      <c r="D162" s="8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1:17" x14ac:dyDescent="0.25">
      <c r="A163" s="8"/>
      <c r="B163" s="8"/>
      <c r="C163" s="8"/>
      <c r="D163" s="8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1:17" x14ac:dyDescent="0.25">
      <c r="A164" s="8"/>
      <c r="B164" s="8"/>
      <c r="C164" s="8"/>
      <c r="D164" s="8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1:17" x14ac:dyDescent="0.25">
      <c r="A165" s="8"/>
      <c r="B165" s="8"/>
      <c r="C165" s="8"/>
      <c r="D165" s="8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1:17" x14ac:dyDescent="0.25">
      <c r="A166" s="8"/>
      <c r="B166" s="8"/>
      <c r="C166" s="8"/>
      <c r="D166" s="8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 x14ac:dyDescent="0.25">
      <c r="A167" s="8"/>
      <c r="B167" s="8"/>
      <c r="C167" s="8"/>
      <c r="D167" s="8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 x14ac:dyDescent="0.25">
      <c r="A168" s="8"/>
      <c r="B168" s="8"/>
      <c r="C168" s="8"/>
      <c r="D168" s="8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x14ac:dyDescent="0.25">
      <c r="A169" s="8"/>
      <c r="B169" s="8"/>
      <c r="C169" s="8"/>
      <c r="D169" s="8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x14ac:dyDescent="0.25">
      <c r="A170" s="8"/>
      <c r="B170" s="8"/>
      <c r="C170" s="8"/>
      <c r="D170" s="8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1:17" x14ac:dyDescent="0.25">
      <c r="A171" s="8"/>
      <c r="B171" s="8"/>
      <c r="C171" s="8"/>
      <c r="D171" s="8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1:17" x14ac:dyDescent="0.25">
      <c r="A172" s="8"/>
      <c r="B172" s="8"/>
      <c r="C172" s="8"/>
      <c r="D172" s="8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1:17" x14ac:dyDescent="0.25">
      <c r="A173" s="8"/>
      <c r="B173" s="8"/>
      <c r="C173" s="8"/>
      <c r="D173" s="8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1:17" x14ac:dyDescent="0.25">
      <c r="A174" s="8"/>
      <c r="B174" s="8"/>
      <c r="C174" s="8"/>
      <c r="D174" s="8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1:17" x14ac:dyDescent="0.25">
      <c r="A175" s="8"/>
      <c r="B175" s="8"/>
      <c r="C175" s="8"/>
      <c r="D175" s="8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 x14ac:dyDescent="0.25">
      <c r="A176" s="8"/>
      <c r="B176" s="8"/>
      <c r="C176" s="8"/>
      <c r="D176" s="8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 x14ac:dyDescent="0.25">
      <c r="A177" s="8"/>
      <c r="B177" s="8"/>
      <c r="C177" s="8"/>
      <c r="D177" s="8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 x14ac:dyDescent="0.25">
      <c r="A178" s="8"/>
      <c r="B178" s="8"/>
      <c r="C178" s="8"/>
      <c r="D178" s="8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 x14ac:dyDescent="0.25">
      <c r="A179" s="8"/>
      <c r="B179" s="8"/>
      <c r="C179" s="8"/>
      <c r="D179" s="8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1:17" x14ac:dyDescent="0.25">
      <c r="A180" s="8"/>
      <c r="B180" s="8"/>
      <c r="C180" s="8"/>
      <c r="D180" s="8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1:17" x14ac:dyDescent="0.25">
      <c r="A181" s="8"/>
      <c r="B181" s="8"/>
      <c r="C181" s="8"/>
      <c r="D181" s="8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1:17" x14ac:dyDescent="0.25">
      <c r="A182" s="8"/>
      <c r="B182" s="8"/>
      <c r="C182" s="8"/>
      <c r="D182" s="8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1:17" x14ac:dyDescent="0.25">
      <c r="A183" s="8"/>
      <c r="B183" s="8"/>
      <c r="C183" s="8"/>
      <c r="D183" s="8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1:17" x14ac:dyDescent="0.25">
      <c r="A184" s="8"/>
      <c r="B184" s="8"/>
      <c r="C184" s="8"/>
      <c r="D184" s="8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 x14ac:dyDescent="0.25">
      <c r="A185" s="8"/>
      <c r="B185" s="8"/>
      <c r="C185" s="8"/>
      <c r="D185" s="8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x14ac:dyDescent="0.25">
      <c r="A186" s="8"/>
      <c r="B186" s="8"/>
      <c r="C186" s="8"/>
      <c r="D186" s="8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 x14ac:dyDescent="0.25">
      <c r="A187" s="8"/>
      <c r="B187" s="8"/>
      <c r="C187" s="8"/>
      <c r="D187" s="8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x14ac:dyDescent="0.25">
      <c r="A188" s="8"/>
      <c r="B188" s="8"/>
      <c r="C188" s="8"/>
      <c r="D188" s="8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1:17" x14ac:dyDescent="0.25">
      <c r="A189" s="8"/>
      <c r="B189" s="8"/>
      <c r="C189" s="8"/>
      <c r="D189" s="8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1:17" x14ac:dyDescent="0.25">
      <c r="A190" s="8"/>
      <c r="B190" s="8"/>
      <c r="C190" s="8"/>
      <c r="D190" s="8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1:17" x14ac:dyDescent="0.25">
      <c r="A191" s="8"/>
      <c r="B191" s="8"/>
      <c r="C191" s="8"/>
      <c r="D191" s="8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1:17" x14ac:dyDescent="0.25">
      <c r="A192" s="8"/>
      <c r="B192" s="8"/>
      <c r="C192" s="8"/>
      <c r="D192" s="8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1:17" x14ac:dyDescent="0.25">
      <c r="A193" s="8"/>
      <c r="B193" s="8"/>
      <c r="C193" s="8"/>
      <c r="D193" s="8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x14ac:dyDescent="0.25">
      <c r="A194" s="8"/>
      <c r="B194" s="8"/>
      <c r="C194" s="8"/>
      <c r="D194" s="8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x14ac:dyDescent="0.25">
      <c r="A195" s="8"/>
      <c r="B195" s="8"/>
      <c r="C195" s="8"/>
      <c r="D195" s="8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x14ac:dyDescent="0.25">
      <c r="A196" s="8"/>
      <c r="B196" s="8"/>
      <c r="C196" s="8"/>
      <c r="D196" s="8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x14ac:dyDescent="0.25">
      <c r="A197" s="8"/>
      <c r="B197" s="8"/>
      <c r="C197" s="8"/>
      <c r="D197" s="8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1:17" x14ac:dyDescent="0.25">
      <c r="A198" s="8"/>
      <c r="B198" s="8"/>
      <c r="C198" s="8"/>
      <c r="D198" s="8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1:17" x14ac:dyDescent="0.25">
      <c r="A199" s="8"/>
      <c r="B199" s="8"/>
      <c r="C199" s="8"/>
      <c r="D199" s="8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1:17" x14ac:dyDescent="0.25">
      <c r="A200" s="8"/>
      <c r="B200" s="8"/>
      <c r="C200" s="8"/>
      <c r="D200" s="8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1:17" x14ac:dyDescent="0.25">
      <c r="A201" s="8"/>
      <c r="B201" s="8"/>
      <c r="C201" s="8"/>
      <c r="D201" s="8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1:17" x14ac:dyDescent="0.25">
      <c r="A202" s="8"/>
      <c r="B202" s="8"/>
      <c r="C202" s="8"/>
      <c r="D202" s="8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1:17" x14ac:dyDescent="0.25">
      <c r="A203" s="8"/>
      <c r="B203" s="8"/>
      <c r="C203" s="8"/>
      <c r="D203" s="8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1:17" x14ac:dyDescent="0.25">
      <c r="A204" s="8"/>
      <c r="B204" s="8"/>
      <c r="C204" s="8"/>
      <c r="D204" s="8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1:17" x14ac:dyDescent="0.25">
      <c r="A205" s="8"/>
      <c r="B205" s="8"/>
      <c r="C205" s="8"/>
      <c r="D205" s="8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1:17" x14ac:dyDescent="0.25">
      <c r="A206" s="8"/>
      <c r="B206" s="8"/>
      <c r="C206" s="8"/>
      <c r="D206" s="8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1:17" x14ac:dyDescent="0.25">
      <c r="A207" s="8"/>
      <c r="B207" s="8"/>
      <c r="C207" s="8"/>
      <c r="D207" s="8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1:17" x14ac:dyDescent="0.25">
      <c r="A208" s="8"/>
      <c r="B208" s="8"/>
      <c r="C208" s="8"/>
      <c r="D208" s="8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1:17" x14ac:dyDescent="0.25">
      <c r="A209" s="8"/>
      <c r="B209" s="8"/>
      <c r="C209" s="8"/>
      <c r="D209" s="8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1:17" x14ac:dyDescent="0.25">
      <c r="A210" s="8"/>
      <c r="B210" s="8"/>
      <c r="C210" s="8"/>
      <c r="D210" s="8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1:17" x14ac:dyDescent="0.25">
      <c r="A211" s="8"/>
      <c r="B211" s="8"/>
      <c r="C211" s="8"/>
      <c r="D211" s="8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1:17" x14ac:dyDescent="0.25">
      <c r="A212" s="8"/>
      <c r="B212" s="8"/>
      <c r="C212" s="8"/>
      <c r="D212" s="8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1:17" x14ac:dyDescent="0.25">
      <c r="A213" s="8"/>
      <c r="B213" s="8"/>
      <c r="C213" s="8"/>
      <c r="D213" s="8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1:17" x14ac:dyDescent="0.25">
      <c r="A214" s="8"/>
      <c r="B214" s="8"/>
      <c r="C214" s="8"/>
      <c r="D214" s="8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</row>
  </sheetData>
  <sheetProtection algorithmName="SHA-512" hashValue="2tNa1BKtTGRNbVqZ5j/gOLMkyMzjdydZCU6d46g8PPsp82vb2/EqRm1jRifckn08z83HbODLINFblvl7KV/KZQ==" saltValue="j/c0913N2RRpVongfNbXOQ==" spinCount="100000" sheet="1" objects="1" scenarios="1"/>
  <protectedRanges>
    <protectedRange sqref="A4:I4" name="Range1"/>
  </protectedRanges>
  <mergeCells count="3">
    <mergeCell ref="A8:E8"/>
    <mergeCell ref="G8:J8"/>
    <mergeCell ref="A1:E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"/>
  <sheetViews>
    <sheetView showGridLines="0" workbookViewId="0">
      <selection activeCell="C14" sqref="C14"/>
    </sheetView>
  </sheetViews>
  <sheetFormatPr defaultColWidth="11.42578125" defaultRowHeight="15" x14ac:dyDescent="0.25"/>
  <cols>
    <col min="1" max="1" width="8.85546875" bestFit="1" customWidth="1"/>
    <col min="2" max="6" width="12" customWidth="1"/>
  </cols>
  <sheetData>
    <row r="1" spans="1:6" x14ac:dyDescent="0.25">
      <c r="A1" s="57" t="s">
        <v>74</v>
      </c>
      <c r="B1" s="57"/>
      <c r="C1" s="57"/>
      <c r="D1" s="57"/>
      <c r="E1" s="57"/>
      <c r="F1" s="57"/>
    </row>
    <row r="3" spans="1:6" x14ac:dyDescent="0.25">
      <c r="A3" s="47" t="s">
        <v>13</v>
      </c>
      <c r="B3" s="47" t="s">
        <v>32</v>
      </c>
      <c r="C3" s="47" t="s">
        <v>69</v>
      </c>
      <c r="D3" s="47" t="s">
        <v>70</v>
      </c>
      <c r="E3" s="47" t="s">
        <v>31</v>
      </c>
      <c r="F3" s="47" t="s">
        <v>71</v>
      </c>
    </row>
    <row r="4" spans="1:6" x14ac:dyDescent="0.25">
      <c r="A4" s="25">
        <v>1</v>
      </c>
      <c r="B4" s="29">
        <v>-10</v>
      </c>
      <c r="C4" s="26">
        <f>3*$B4^3-2*$B4+8</f>
        <v>-2972</v>
      </c>
      <c r="D4" s="26">
        <f>9*$B4^2-2</f>
        <v>898</v>
      </c>
      <c r="E4" s="26">
        <f>$B4-$C4/$D4</f>
        <v>-6.6904231625835191</v>
      </c>
      <c r="F4" s="26">
        <f>ABS($E4-$B4)</f>
        <v>3.3095768374164809</v>
      </c>
    </row>
    <row r="5" spans="1:6" x14ac:dyDescent="0.25">
      <c r="A5" s="25">
        <v>2</v>
      </c>
      <c r="B5" s="26">
        <f>$E4</f>
        <v>-6.6904231625835191</v>
      </c>
      <c r="C5" s="26">
        <f>3*$B5^3-2*$B5+8</f>
        <v>-877.04454341879671</v>
      </c>
      <c r="D5" s="26">
        <f>9*$B5^2-2</f>
        <v>400.8558588499065</v>
      </c>
      <c r="E5" s="26">
        <f>$B5-$C5/$D5</f>
        <v>-4.5024932020856969</v>
      </c>
      <c r="F5" s="26">
        <f>ABS($E5-$B5)</f>
        <v>2.1879299604978222</v>
      </c>
    </row>
    <row r="6" spans="1:6" x14ac:dyDescent="0.25">
      <c r="A6" s="25">
        <v>3</v>
      </c>
      <c r="B6" s="26">
        <f t="shared" ref="B6:B11" si="0">$E5</f>
        <v>-4.5024932020856969</v>
      </c>
      <c r="C6" s="26">
        <f t="shared" ref="C6:C12" si="1">3*$B6^3-2*$B6+8</f>
        <v>-256.82465147273444</v>
      </c>
      <c r="D6" s="26">
        <f t="shared" ref="D6:D12" si="2">9*$B6^2-2</f>
        <v>180.45200531345122</v>
      </c>
      <c r="E6" s="26">
        <f t="shared" ref="E6:E12" si="3">$B6-$C6/$D6</f>
        <v>-3.0792635126919916</v>
      </c>
      <c r="F6" s="26">
        <f t="shared" ref="F6:F12" si="4">ABS($E6-$B6)</f>
        <v>1.4232296893937053</v>
      </c>
    </row>
    <row r="7" spans="1:6" x14ac:dyDescent="0.25">
      <c r="A7" s="25">
        <v>4</v>
      </c>
      <c r="B7" s="26">
        <f t="shared" si="0"/>
        <v>-3.0792635126919916</v>
      </c>
      <c r="C7" s="26">
        <f t="shared" si="1"/>
        <v>-73.432944490333085</v>
      </c>
      <c r="D7" s="26">
        <f t="shared" si="2"/>
        <v>83.336774025366012</v>
      </c>
      <c r="E7" s="26">
        <f t="shared" si="3"/>
        <v>-2.1981045603670362</v>
      </c>
      <c r="F7" s="26">
        <f t="shared" si="4"/>
        <v>0.88115895232495545</v>
      </c>
    </row>
    <row r="8" spans="1:6" x14ac:dyDescent="0.25">
      <c r="A8" s="25">
        <v>5</v>
      </c>
      <c r="B8" s="26">
        <f t="shared" si="0"/>
        <v>-2.1981045603670362</v>
      </c>
      <c r="C8" s="26">
        <f t="shared" si="1"/>
        <v>-19.465296643714595</v>
      </c>
      <c r="D8" s="26">
        <f t="shared" si="2"/>
        <v>41.484972924757251</v>
      </c>
      <c r="E8" s="26">
        <f t="shared" si="3"/>
        <v>-1.7288913664951373</v>
      </c>
      <c r="F8" s="26">
        <f t="shared" si="4"/>
        <v>0.46921319387189886</v>
      </c>
    </row>
    <row r="9" spans="1:6" x14ac:dyDescent="0.25">
      <c r="A9" s="25">
        <v>6</v>
      </c>
      <c r="B9" s="26">
        <f t="shared" si="0"/>
        <v>-1.7288913664951373</v>
      </c>
      <c r="C9" s="26">
        <f t="shared" si="1"/>
        <v>-4.0455251365642582</v>
      </c>
      <c r="D9" s="26">
        <f t="shared" si="2"/>
        <v>24.90158821427281</v>
      </c>
      <c r="E9" s="26">
        <f t="shared" si="3"/>
        <v>-1.5664308398109199</v>
      </c>
      <c r="F9" s="26">
        <f t="shared" si="4"/>
        <v>0.1624605266842174</v>
      </c>
    </row>
    <row r="10" spans="1:6" x14ac:dyDescent="0.25">
      <c r="A10" s="25">
        <v>7</v>
      </c>
      <c r="B10" s="26">
        <f t="shared" si="0"/>
        <v>-1.5664308398109199</v>
      </c>
      <c r="C10" s="26">
        <f t="shared" si="1"/>
        <v>-0.39781857814596933</v>
      </c>
      <c r="D10" s="26">
        <f t="shared" si="2"/>
        <v>20.083350183196693</v>
      </c>
      <c r="E10" s="26">
        <f t="shared" si="3"/>
        <v>-1.5466224624975164</v>
      </c>
      <c r="F10" s="26">
        <f t="shared" si="4"/>
        <v>1.9808377313403458E-2</v>
      </c>
    </row>
    <row r="11" spans="1:6" x14ac:dyDescent="0.25">
      <c r="A11" s="25">
        <v>8</v>
      </c>
      <c r="B11" s="26">
        <f t="shared" si="0"/>
        <v>-1.5466224624975164</v>
      </c>
      <c r="C11" s="26">
        <f t="shared" si="1"/>
        <v>-5.5082930132606123E-3</v>
      </c>
      <c r="D11" s="26">
        <f t="shared" si="2"/>
        <v>19.528369373516938</v>
      </c>
      <c r="E11" s="26">
        <f t="shared" si="3"/>
        <v>-1.5463403962938358</v>
      </c>
      <c r="F11" s="26">
        <f t="shared" si="4"/>
        <v>2.8206620368065316E-4</v>
      </c>
    </row>
    <row r="12" spans="1:6" x14ac:dyDescent="0.25">
      <c r="A12" s="25">
        <v>9</v>
      </c>
      <c r="B12" s="26">
        <f t="shared" ref="B12" si="5">$E11</f>
        <v>-1.5463403962938358</v>
      </c>
      <c r="C12" s="26">
        <f t="shared" si="1"/>
        <v>-1.1073949188755705E-6</v>
      </c>
      <c r="D12" s="26">
        <f t="shared" si="2"/>
        <v>19.520517590891593</v>
      </c>
      <c r="E12" s="26">
        <f t="shared" si="3"/>
        <v>-1.5463403395640429</v>
      </c>
      <c r="F12" s="26">
        <f t="shared" si="4"/>
        <v>5.6729792863308148E-8</v>
      </c>
    </row>
  </sheetData>
  <sheetProtection algorithmName="SHA-512" hashValue="BzGdn4DDIjRQdx2PBFMbuJ3WM+xfy5E2hnA5VXeT74+qYAvydQMRgo67UUnwCM0++m0X7WnbsK2V9MSzPPa+2Q==" saltValue="uhsFa463/81JrRt6wGQYsw==" spinCount="100000" sheet="1" objects="1" scenarios="1"/>
  <protectedRanges>
    <protectedRange sqref="B4" name="Range1"/>
  </protectedRanges>
  <mergeCells count="1">
    <mergeCell ref="A1:F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3"/>
  <sheetViews>
    <sheetView showGridLines="0" workbookViewId="0">
      <selection activeCell="D12" sqref="D12"/>
    </sheetView>
  </sheetViews>
  <sheetFormatPr defaultColWidth="9" defaultRowHeight="15" x14ac:dyDescent="0.25"/>
  <cols>
    <col min="1" max="16384" width="9" style="6"/>
  </cols>
  <sheetData>
    <row r="1" spans="1:11" x14ac:dyDescent="0.25">
      <c r="A1" s="60" t="s">
        <v>76</v>
      </c>
      <c r="B1" s="60"/>
      <c r="C1" s="60"/>
      <c r="D1" s="60"/>
      <c r="E1" s="60"/>
    </row>
    <row r="3" spans="1:11" x14ac:dyDescent="0.25">
      <c r="A3" s="51" t="s">
        <v>13</v>
      </c>
      <c r="B3" s="51" t="s">
        <v>33</v>
      </c>
      <c r="C3" s="51" t="s">
        <v>32</v>
      </c>
      <c r="D3" s="51" t="s">
        <v>31</v>
      </c>
      <c r="E3" s="51" t="s">
        <v>30</v>
      </c>
      <c r="F3" s="7"/>
      <c r="G3" s="7"/>
      <c r="H3" s="7"/>
      <c r="I3" s="7"/>
      <c r="J3" s="7"/>
      <c r="K3" s="7"/>
    </row>
    <row r="4" spans="1:11" x14ac:dyDescent="0.25">
      <c r="A4" s="23">
        <v>1</v>
      </c>
      <c r="B4" s="27">
        <v>10</v>
      </c>
      <c r="C4" s="18">
        <f>B4-(3*B4^3-2*B4+8)/(9*B4^2-2)</f>
        <v>6.6726057906458802</v>
      </c>
      <c r="D4" s="18">
        <f t="shared" ref="D4:D10" si="0">C4-(C4-B4)*(SIN(C4)+3*COS(C4))/(SIN(C4)+3*COS(C4)-(SIN(B4)+3*COS(B4)))</f>
        <v>8.3614082832757397</v>
      </c>
      <c r="E4" s="18">
        <f t="shared" ref="E4:E10" si="1">ABS(D4-C4)</f>
        <v>1.6888024926298595</v>
      </c>
      <c r="F4" s="7"/>
      <c r="G4" s="7"/>
      <c r="H4" s="7"/>
      <c r="I4" s="7"/>
      <c r="J4" s="7"/>
      <c r="K4" s="7"/>
    </row>
    <row r="5" spans="1:11" x14ac:dyDescent="0.25">
      <c r="A5" s="23">
        <f t="shared" ref="A5:A10" si="2">A4+1</f>
        <v>2</v>
      </c>
      <c r="B5" s="18">
        <f t="shared" ref="B5:C10" si="3">C4</f>
        <v>6.6726057906458802</v>
      </c>
      <c r="C5" s="18">
        <f t="shared" si="3"/>
        <v>8.3614082832757397</v>
      </c>
      <c r="D5" s="18">
        <f t="shared" si="0"/>
        <v>8.0977140290099516</v>
      </c>
      <c r="E5" s="18">
        <f t="shared" si="1"/>
        <v>0.26369425426578808</v>
      </c>
      <c r="F5" s="7"/>
      <c r="G5" s="7"/>
      <c r="H5" s="7"/>
      <c r="I5" s="7"/>
      <c r="J5" s="7"/>
      <c r="K5" s="7"/>
    </row>
    <row r="6" spans="1:11" x14ac:dyDescent="0.25">
      <c r="A6" s="23">
        <f t="shared" si="2"/>
        <v>3</v>
      </c>
      <c r="B6" s="18">
        <f t="shared" si="3"/>
        <v>8.3614082832757397</v>
      </c>
      <c r="C6" s="18">
        <f t="shared" si="3"/>
        <v>8.0977140290099516</v>
      </c>
      <c r="D6" s="18">
        <f t="shared" si="0"/>
        <v>8.1759927161516206</v>
      </c>
      <c r="E6" s="18">
        <f t="shared" si="1"/>
        <v>7.8278687141668968E-2</v>
      </c>
      <c r="F6" s="7"/>
      <c r="G6" s="7"/>
      <c r="H6" s="7"/>
      <c r="I6" s="7"/>
      <c r="J6" s="7"/>
      <c r="K6" s="7"/>
    </row>
    <row r="7" spans="1:11" x14ac:dyDescent="0.25">
      <c r="A7" s="23">
        <f t="shared" si="2"/>
        <v>4</v>
      </c>
      <c r="B7" s="18">
        <f t="shared" si="3"/>
        <v>8.0977140290099516</v>
      </c>
      <c r="C7" s="18">
        <f t="shared" si="3"/>
        <v>8.1759927161516206</v>
      </c>
      <c r="D7" s="18">
        <f t="shared" si="0"/>
        <v>8.1757319247692237</v>
      </c>
      <c r="E7" s="18">
        <f t="shared" si="1"/>
        <v>2.6079138239687438E-4</v>
      </c>
      <c r="F7" s="7"/>
      <c r="G7" s="7"/>
      <c r="H7" s="7"/>
      <c r="I7" s="7"/>
      <c r="J7" s="7"/>
      <c r="K7" s="7"/>
    </row>
    <row r="8" spans="1:11" x14ac:dyDescent="0.25">
      <c r="A8" s="23">
        <f t="shared" si="2"/>
        <v>5</v>
      </c>
      <c r="B8" s="18">
        <f t="shared" si="3"/>
        <v>8.1759927161516206</v>
      </c>
      <c r="C8" s="18">
        <f t="shared" si="3"/>
        <v>8.1757319247692237</v>
      </c>
      <c r="D8" s="18">
        <f t="shared" si="0"/>
        <v>8.1757321883711285</v>
      </c>
      <c r="E8" s="18">
        <f t="shared" si="1"/>
        <v>2.6360190474861156E-7</v>
      </c>
      <c r="F8" s="7"/>
      <c r="G8" s="7"/>
      <c r="H8" s="7"/>
      <c r="I8" s="7"/>
      <c r="J8" s="7"/>
      <c r="K8" s="7"/>
    </row>
    <row r="9" spans="1:11" x14ac:dyDescent="0.25">
      <c r="A9" s="23">
        <f t="shared" si="2"/>
        <v>6</v>
      </c>
      <c r="B9" s="18">
        <f t="shared" si="3"/>
        <v>8.1757319247692237</v>
      </c>
      <c r="C9" s="18">
        <f t="shared" si="3"/>
        <v>8.1757321883711285</v>
      </c>
      <c r="D9" s="18">
        <f t="shared" si="0"/>
        <v>8.1757321883711249</v>
      </c>
      <c r="E9" s="18">
        <f t="shared" si="1"/>
        <v>3.5527136788005009E-15</v>
      </c>
      <c r="F9" s="7"/>
      <c r="G9" s="7"/>
      <c r="H9" s="7"/>
      <c r="I9" s="7"/>
      <c r="J9" s="7"/>
      <c r="K9" s="7"/>
    </row>
    <row r="10" spans="1:11" x14ac:dyDescent="0.25">
      <c r="A10" s="23">
        <f t="shared" si="2"/>
        <v>7</v>
      </c>
      <c r="B10" s="18">
        <f t="shared" si="3"/>
        <v>8.1757321883711285</v>
      </c>
      <c r="C10" s="18">
        <f t="shared" si="3"/>
        <v>8.1757321883711249</v>
      </c>
      <c r="D10" s="18">
        <f t="shared" si="0"/>
        <v>8.1757321883711249</v>
      </c>
      <c r="E10" s="18">
        <f t="shared" si="1"/>
        <v>0</v>
      </c>
      <c r="F10" s="7"/>
      <c r="G10" s="7"/>
      <c r="H10" s="7"/>
      <c r="I10" s="7"/>
      <c r="J10" s="7"/>
      <c r="K10" s="7"/>
    </row>
    <row r="11" spans="1:11" x14ac:dyDescent="0.25">
      <c r="A11" s="7"/>
      <c r="B11" s="8"/>
      <c r="C11" s="8"/>
      <c r="D11" s="8"/>
      <c r="E11" s="8"/>
      <c r="F11" s="7"/>
      <c r="G11" s="7"/>
      <c r="H11" s="7"/>
      <c r="I11" s="7"/>
      <c r="J11" s="7"/>
      <c r="K11" s="7"/>
    </row>
    <row r="12" spans="1:11" x14ac:dyDescent="0.25">
      <c r="A12" s="50" t="s">
        <v>0</v>
      </c>
      <c r="B12" s="52" t="s">
        <v>68</v>
      </c>
      <c r="C12" s="8"/>
      <c r="D12" s="8"/>
      <c r="E12" s="8"/>
      <c r="F12" s="7"/>
      <c r="G12" s="7"/>
      <c r="H12" s="7"/>
      <c r="I12" s="7"/>
      <c r="J12" s="7"/>
      <c r="K12" s="7"/>
    </row>
    <row r="13" spans="1:11" x14ac:dyDescent="0.25">
      <c r="A13" s="28">
        <v>0</v>
      </c>
      <c r="B13" s="18">
        <f t="shared" ref="B13:B33" si="4">SIN(A13)+3*COS(A13)</f>
        <v>3</v>
      </c>
      <c r="C13" s="8"/>
      <c r="D13" s="8"/>
      <c r="E13" s="8"/>
      <c r="F13" s="7"/>
      <c r="G13" s="7"/>
      <c r="H13" s="7"/>
      <c r="I13" s="7"/>
      <c r="J13" s="7"/>
      <c r="K13" s="7"/>
    </row>
    <row r="14" spans="1:11" x14ac:dyDescent="0.25">
      <c r="A14" s="28">
        <f t="shared" ref="A14:A33" si="5">A13+0.5</f>
        <v>0.5</v>
      </c>
      <c r="B14" s="18">
        <f t="shared" si="4"/>
        <v>3.1121732242753213</v>
      </c>
      <c r="C14" s="8"/>
      <c r="D14" s="8"/>
      <c r="E14" s="8"/>
      <c r="F14" s="7"/>
      <c r="G14" s="7"/>
      <c r="H14" s="7"/>
      <c r="I14" s="7"/>
      <c r="J14" s="7"/>
      <c r="K14" s="7"/>
    </row>
    <row r="15" spans="1:11" x14ac:dyDescent="0.25">
      <c r="A15" s="28">
        <f t="shared" si="5"/>
        <v>1</v>
      </c>
      <c r="B15" s="18">
        <f t="shared" si="4"/>
        <v>2.4623779024123156</v>
      </c>
      <c r="C15" s="8"/>
      <c r="D15" s="8"/>
      <c r="E15" s="8"/>
      <c r="F15" s="7"/>
      <c r="G15" s="7"/>
      <c r="H15" s="7"/>
      <c r="I15" s="7"/>
      <c r="J15" s="7"/>
      <c r="K15" s="7"/>
    </row>
    <row r="16" spans="1:11" x14ac:dyDescent="0.25">
      <c r="A16" s="28">
        <f t="shared" si="5"/>
        <v>1.5</v>
      </c>
      <c r="B16" s="18">
        <f t="shared" si="4"/>
        <v>1.2097065916071632</v>
      </c>
      <c r="C16" s="8"/>
      <c r="D16" s="8"/>
      <c r="E16" s="8"/>
      <c r="F16" s="7"/>
      <c r="G16" s="7"/>
      <c r="H16" s="7"/>
      <c r="I16" s="7"/>
      <c r="J16" s="7"/>
      <c r="K16" s="7"/>
    </row>
    <row r="17" spans="1:13" x14ac:dyDescent="0.25">
      <c r="A17" s="28">
        <f t="shared" si="5"/>
        <v>2</v>
      </c>
      <c r="B17" s="18">
        <f t="shared" si="4"/>
        <v>-0.33914308281574557</v>
      </c>
      <c r="C17" s="8"/>
      <c r="D17" s="8"/>
      <c r="E17" s="8"/>
      <c r="F17" s="7"/>
      <c r="G17" s="7"/>
      <c r="H17" s="7"/>
      <c r="I17" s="7"/>
      <c r="J17" s="7"/>
      <c r="K17" s="7"/>
    </row>
    <row r="18" spans="1:13" x14ac:dyDescent="0.25">
      <c r="A18" s="28">
        <f t="shared" si="5"/>
        <v>2.5</v>
      </c>
      <c r="B18" s="18">
        <f t="shared" si="4"/>
        <v>-1.8049587025368448</v>
      </c>
      <c r="C18" s="8"/>
      <c r="D18" s="8"/>
      <c r="E18" s="8"/>
      <c r="F18" s="7"/>
      <c r="G18" s="7"/>
      <c r="H18" s="7"/>
      <c r="I18" s="7"/>
      <c r="J18" s="7"/>
      <c r="K18" s="7"/>
    </row>
    <row r="19" spans="1:13" x14ac:dyDescent="0.25">
      <c r="A19" s="28">
        <f t="shared" si="5"/>
        <v>3</v>
      </c>
      <c r="B19" s="18">
        <f t="shared" si="4"/>
        <v>-2.8288574817414691</v>
      </c>
      <c r="C19" s="8"/>
      <c r="D19" s="8"/>
      <c r="E19" s="8"/>
      <c r="F19" s="7"/>
      <c r="G19" s="7"/>
      <c r="H19" s="7"/>
      <c r="I19" s="7"/>
      <c r="J19" s="7"/>
      <c r="K19" s="7"/>
    </row>
    <row r="20" spans="1:13" x14ac:dyDescent="0.25">
      <c r="A20" s="28">
        <f t="shared" si="5"/>
        <v>3.5</v>
      </c>
      <c r="B20" s="18">
        <f t="shared" si="4"/>
        <v>-3.1601532895620088</v>
      </c>
      <c r="C20" s="8"/>
      <c r="D20" s="8"/>
      <c r="E20" s="8"/>
      <c r="F20" s="7"/>
      <c r="G20" s="7"/>
      <c r="H20" s="7"/>
      <c r="I20" s="7"/>
      <c r="J20" s="7"/>
      <c r="K20" s="7"/>
    </row>
    <row r="21" spans="1:13" x14ac:dyDescent="0.25">
      <c r="A21" s="28">
        <f t="shared" si="5"/>
        <v>4</v>
      </c>
      <c r="B21" s="18">
        <f t="shared" si="4"/>
        <v>-2.7177333578987639</v>
      </c>
      <c r="C21" s="8"/>
      <c r="D21" s="8"/>
      <c r="E21" s="8"/>
      <c r="F21" s="7"/>
      <c r="G21" s="7"/>
      <c r="H21" s="7"/>
      <c r="I21" s="7"/>
      <c r="J21" s="7"/>
      <c r="K21" s="7"/>
    </row>
    <row r="22" spans="1:13" x14ac:dyDescent="0.25">
      <c r="A22" s="28">
        <f t="shared" si="5"/>
        <v>4.5</v>
      </c>
      <c r="B22" s="18">
        <f t="shared" si="4"/>
        <v>-1.6099175159574362</v>
      </c>
      <c r="C22" s="8"/>
      <c r="D22" s="8"/>
      <c r="E22" s="8"/>
      <c r="F22" s="7"/>
      <c r="G22" s="7"/>
      <c r="H22" s="7"/>
      <c r="I22" s="7"/>
      <c r="J22" s="7"/>
      <c r="K22" s="7"/>
    </row>
    <row r="23" spans="1:13" x14ac:dyDescent="0.25">
      <c r="A23" s="28">
        <f t="shared" si="5"/>
        <v>5</v>
      </c>
      <c r="B23" s="18">
        <f t="shared" si="4"/>
        <v>-0.10793771827345966</v>
      </c>
      <c r="C23" s="8"/>
      <c r="D23" s="8"/>
      <c r="E23" s="8"/>
      <c r="F23" s="7"/>
      <c r="G23" s="7"/>
      <c r="H23" s="7"/>
      <c r="I23" s="7"/>
      <c r="J23" s="7"/>
      <c r="K23" s="7"/>
    </row>
    <row r="24" spans="1:13" x14ac:dyDescent="0.25">
      <c r="A24" s="28">
        <f t="shared" si="5"/>
        <v>5.5</v>
      </c>
      <c r="B24" s="18">
        <f t="shared" si="4"/>
        <v>1.4204689973033879</v>
      </c>
      <c r="C24" s="7"/>
      <c r="D24" s="7"/>
      <c r="E24" s="7"/>
      <c r="F24" s="7"/>
      <c r="G24" s="7"/>
      <c r="H24" s="7"/>
      <c r="I24" s="7"/>
      <c r="J24" s="7"/>
      <c r="K24" s="7"/>
    </row>
    <row r="25" spans="1:13" x14ac:dyDescent="0.25">
      <c r="A25" s="28">
        <f t="shared" si="5"/>
        <v>6</v>
      </c>
      <c r="B25" s="18">
        <f t="shared" si="4"/>
        <v>2.6010953617521722</v>
      </c>
      <c r="C25" s="7"/>
      <c r="D25" s="7"/>
      <c r="E25" s="7"/>
      <c r="F25" s="7"/>
      <c r="G25" s="7"/>
      <c r="H25" s="7"/>
      <c r="I25" s="7"/>
      <c r="J25" s="7"/>
      <c r="K25" s="7"/>
    </row>
    <row r="26" spans="1:13" x14ac:dyDescent="0.25">
      <c r="A26" s="28">
        <f t="shared" si="5"/>
        <v>6.5</v>
      </c>
      <c r="B26" s="18">
        <f t="shared" si="4"/>
        <v>3.1448828652718861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3" x14ac:dyDescent="0.25">
      <c r="A27" s="28">
        <f t="shared" si="5"/>
        <v>7</v>
      </c>
      <c r="B27" s="18">
        <f t="shared" si="4"/>
        <v>2.9186933617487028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3" x14ac:dyDescent="0.25">
      <c r="A28" s="28">
        <f t="shared" si="5"/>
        <v>7.5</v>
      </c>
      <c r="B28" s="18">
        <f t="shared" si="4"/>
        <v>1.9779059302798163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1:13" x14ac:dyDescent="0.25">
      <c r="A29" s="28">
        <f t="shared" si="5"/>
        <v>8</v>
      </c>
      <c r="B29" s="18">
        <f t="shared" si="4"/>
        <v>0.55285814519754117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x14ac:dyDescent="0.25">
      <c r="A30" s="28">
        <f t="shared" si="5"/>
        <v>8.5</v>
      </c>
      <c r="B30" s="18">
        <f t="shared" si="4"/>
        <v>-1.0075485954309806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3" x14ac:dyDescent="0.25">
      <c r="A31" s="28">
        <f t="shared" si="5"/>
        <v>9</v>
      </c>
      <c r="B31" s="18">
        <f t="shared" si="4"/>
        <v>-2.3212723004122742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</row>
    <row r="32" spans="1:13" x14ac:dyDescent="0.25">
      <c r="A32" s="28">
        <f t="shared" si="5"/>
        <v>9.5</v>
      </c>
      <c r="B32" s="18">
        <f t="shared" si="4"/>
        <v>-3.0666675890509447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</row>
    <row r="33" spans="1:2" x14ac:dyDescent="0.25">
      <c r="A33" s="28">
        <f t="shared" si="5"/>
        <v>10</v>
      </c>
      <c r="B33" s="18">
        <f t="shared" si="4"/>
        <v>-3.0612356981187272</v>
      </c>
    </row>
  </sheetData>
  <sheetProtection algorithmName="SHA-512" hashValue="MxhB+ApK5VFD7aJ6ycM+4aY17W8U0h9BI4Y4ddaqXB+g61hQNXABRjU35J6JtGzy8kLEdobssTyOVllYIENRsg==" saltValue="6D/2PutB6ryqkeualP0MKA==" spinCount="100000" sheet="1" objects="1" scenarios="1"/>
  <protectedRanges>
    <protectedRange sqref="B4" name="Range1"/>
  </protectedRanges>
  <mergeCells count="1">
    <mergeCell ref="A1:E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46"/>
  <sheetViews>
    <sheetView showGridLines="0" workbookViewId="0">
      <selection activeCell="F5" sqref="F5"/>
    </sheetView>
  </sheetViews>
  <sheetFormatPr defaultColWidth="11.42578125" defaultRowHeight="15" x14ac:dyDescent="0.25"/>
  <cols>
    <col min="1" max="1" width="3.42578125" bestFit="1" customWidth="1"/>
    <col min="2" max="2" width="5.5703125" bestFit="1" customWidth="1"/>
    <col min="3" max="3" width="6.28515625" bestFit="1" customWidth="1"/>
    <col min="4" max="4" width="8.42578125" bestFit="1" customWidth="1"/>
    <col min="5" max="6" width="6.42578125" bestFit="1" customWidth="1"/>
    <col min="7" max="7" width="6.28515625" bestFit="1" customWidth="1"/>
    <col min="8" max="8" width="10.85546875" bestFit="1" customWidth="1"/>
    <col min="9" max="12" width="8.28515625" bestFit="1" customWidth="1"/>
    <col min="13" max="13" width="6.42578125" bestFit="1" customWidth="1"/>
    <col min="14" max="14" width="6.28515625" bestFit="1" customWidth="1"/>
    <col min="15" max="15" width="10.42578125" bestFit="1" customWidth="1"/>
  </cols>
  <sheetData>
    <row r="1" spans="1:15" x14ac:dyDescent="0.25">
      <c r="A1" s="57" t="s">
        <v>102</v>
      </c>
      <c r="B1" s="57"/>
      <c r="C1" s="57"/>
      <c r="D1" s="57"/>
      <c r="E1" s="57"/>
      <c r="F1" s="57"/>
      <c r="G1" s="57"/>
      <c r="H1" s="57"/>
    </row>
    <row r="2" spans="1:15" x14ac:dyDescent="0.25">
      <c r="A2" s="30"/>
      <c r="B2" s="30"/>
      <c r="C2" s="30"/>
      <c r="D2" s="30"/>
      <c r="E2" s="30"/>
      <c r="F2" s="30"/>
      <c r="G2" s="30"/>
      <c r="H2" s="30"/>
    </row>
    <row r="3" spans="1:15" x14ac:dyDescent="0.25">
      <c r="A3" s="61" t="s">
        <v>78</v>
      </c>
      <c r="B3" s="61"/>
      <c r="C3" s="61"/>
      <c r="D3" s="47" t="s">
        <v>79</v>
      </c>
      <c r="I3" s="61" t="s">
        <v>104</v>
      </c>
      <c r="J3" s="61"/>
      <c r="K3" s="61" t="s">
        <v>105</v>
      </c>
      <c r="L3" s="61"/>
    </row>
    <row r="4" spans="1:15" x14ac:dyDescent="0.25">
      <c r="A4" s="2">
        <v>3</v>
      </c>
      <c r="B4" s="2">
        <v>1</v>
      </c>
      <c r="C4" s="2">
        <v>1</v>
      </c>
      <c r="D4" s="2">
        <v>4</v>
      </c>
      <c r="H4" s="47" t="s">
        <v>94</v>
      </c>
      <c r="I4" s="47" t="s">
        <v>95</v>
      </c>
      <c r="J4" s="47" t="s">
        <v>96</v>
      </c>
      <c r="K4" s="47" t="s">
        <v>95</v>
      </c>
      <c r="L4" s="47" t="s">
        <v>96</v>
      </c>
    </row>
    <row r="5" spans="1:15" x14ac:dyDescent="0.25">
      <c r="A5" s="2">
        <v>5</v>
      </c>
      <c r="B5" s="2">
        <v>10</v>
      </c>
      <c r="C5" s="2">
        <v>4</v>
      </c>
      <c r="D5" s="2">
        <v>6</v>
      </c>
      <c r="H5" s="24" t="s">
        <v>0</v>
      </c>
      <c r="I5" s="32">
        <f>$E$29</f>
        <v>1.4721992048224686</v>
      </c>
      <c r="J5" s="32">
        <f>$L$29</f>
        <v>1.4722222286619335</v>
      </c>
      <c r="K5" s="32">
        <v>1.472</v>
      </c>
      <c r="L5" s="32">
        <v>1.472</v>
      </c>
    </row>
    <row r="6" spans="1:15" x14ac:dyDescent="0.25">
      <c r="A6" s="2">
        <v>5</v>
      </c>
      <c r="B6" s="2">
        <v>-3</v>
      </c>
      <c r="C6" s="2">
        <v>9</v>
      </c>
      <c r="D6" s="2">
        <v>3</v>
      </c>
      <c r="H6" s="24" t="s">
        <v>1</v>
      </c>
      <c r="I6" s="32">
        <f>$F$29</f>
        <v>5.0900868916302258E-2</v>
      </c>
      <c r="J6" s="32">
        <f>$M$29</f>
        <v>5.092592250046906E-2</v>
      </c>
      <c r="K6" s="32">
        <v>5.0999999999999997E-2</v>
      </c>
      <c r="L6" s="32">
        <v>5.0900000000000001E-2</v>
      </c>
    </row>
    <row r="7" spans="1:15" x14ac:dyDescent="0.25">
      <c r="H7" s="24" t="s">
        <v>80</v>
      </c>
      <c r="I7" s="32">
        <f>$G$29</f>
        <v>-0.46759519931719096</v>
      </c>
      <c r="J7" s="32">
        <f>$N$29</f>
        <v>-0.46759259731202896</v>
      </c>
      <c r="K7" s="32">
        <v>-0.46800000000000003</v>
      </c>
      <c r="L7" s="32">
        <v>-0.46760000000000002</v>
      </c>
    </row>
    <row r="8" spans="1:15" x14ac:dyDescent="0.25">
      <c r="A8" s="61" t="s">
        <v>90</v>
      </c>
      <c r="B8" s="61"/>
      <c r="C8" s="61"/>
      <c r="E8" s="47" t="s">
        <v>91</v>
      </c>
      <c r="H8" s="33" t="s">
        <v>97</v>
      </c>
      <c r="I8" s="34">
        <f>$A$29</f>
        <v>15</v>
      </c>
      <c r="J8" s="34">
        <f>$A$29</f>
        <v>15</v>
      </c>
      <c r="K8" s="34">
        <v>15</v>
      </c>
      <c r="L8" s="34">
        <v>15</v>
      </c>
    </row>
    <row r="9" spans="1:15" x14ac:dyDescent="0.25">
      <c r="A9" s="47" t="s">
        <v>0</v>
      </c>
      <c r="B9" s="47" t="s">
        <v>1</v>
      </c>
      <c r="C9" s="47" t="s">
        <v>80</v>
      </c>
      <c r="E9" s="25">
        <f>$A$4*($B$5*$C$6-$B$6*$C$5)-$B$4*($A$5*$C$6-$A$6*$C$5)+$C$4*($A$5*$B$6-$A$6*$B$5)</f>
        <v>216</v>
      </c>
      <c r="H9" s="33" t="s">
        <v>87</v>
      </c>
      <c r="I9" s="35">
        <f>$H$29</f>
        <v>9.6313995281435797E-5</v>
      </c>
      <c r="J9" s="35">
        <f>$O$29</f>
        <v>2.5840537075341643E-8</v>
      </c>
      <c r="K9" s="35">
        <v>5.0000000000000002E-5</v>
      </c>
      <c r="L9" s="35">
        <v>6.4000000000000002E-9</v>
      </c>
    </row>
    <row r="10" spans="1:15" x14ac:dyDescent="0.25">
      <c r="A10" s="2">
        <v>1</v>
      </c>
      <c r="B10" s="2">
        <v>1</v>
      </c>
      <c r="C10" s="2">
        <v>1</v>
      </c>
    </row>
    <row r="13" spans="1:15" x14ac:dyDescent="0.25">
      <c r="B13" s="61" t="s">
        <v>77</v>
      </c>
      <c r="C13" s="61"/>
      <c r="D13" s="61"/>
      <c r="E13" s="61"/>
      <c r="F13" s="61"/>
      <c r="G13" s="61"/>
      <c r="H13" s="61"/>
      <c r="I13" s="61" t="s">
        <v>88</v>
      </c>
      <c r="J13" s="61"/>
      <c r="K13" s="61"/>
      <c r="L13" s="61"/>
      <c r="M13" s="61"/>
      <c r="N13" s="61"/>
      <c r="O13" s="61"/>
    </row>
    <row r="14" spans="1:15" x14ac:dyDescent="0.25">
      <c r="A14" s="53" t="s">
        <v>89</v>
      </c>
      <c r="B14" s="47" t="s">
        <v>81</v>
      </c>
      <c r="C14" s="47" t="s">
        <v>82</v>
      </c>
      <c r="D14" s="47" t="s">
        <v>83</v>
      </c>
      <c r="E14" s="47" t="s">
        <v>84</v>
      </c>
      <c r="F14" s="47" t="s">
        <v>85</v>
      </c>
      <c r="G14" s="47" t="s">
        <v>86</v>
      </c>
      <c r="H14" s="47" t="s">
        <v>92</v>
      </c>
      <c r="I14" s="47" t="s">
        <v>81</v>
      </c>
      <c r="J14" s="47" t="s">
        <v>82</v>
      </c>
      <c r="K14" s="47" t="s">
        <v>83</v>
      </c>
      <c r="L14" s="47" t="s">
        <v>84</v>
      </c>
      <c r="M14" s="47" t="s">
        <v>85</v>
      </c>
      <c r="N14" s="47" t="s">
        <v>86</v>
      </c>
      <c r="O14" s="47" t="s">
        <v>93</v>
      </c>
    </row>
    <row r="15" spans="1:15" x14ac:dyDescent="0.25">
      <c r="A15" s="25">
        <v>1</v>
      </c>
      <c r="B15" s="26">
        <f>$A$10</f>
        <v>1</v>
      </c>
      <c r="C15" s="26">
        <f>$B$10</f>
        <v>1</v>
      </c>
      <c r="D15" s="26">
        <f>$C$10</f>
        <v>1</v>
      </c>
      <c r="E15" s="26">
        <f t="shared" ref="E15:E29" si="0">1/$A$4*($D$4-$B$4*$C15-$C$4*$D15)</f>
        <v>0.66666666666666663</v>
      </c>
      <c r="F15" s="26">
        <f t="shared" ref="F15:F29" si="1">1/$B$5*($D$5-$A$5*$B15-$C$5*$D15)</f>
        <v>-0.30000000000000004</v>
      </c>
      <c r="G15" s="26">
        <f t="shared" ref="G15:G29" si="2">1/$C$6*($D$6-$A$6*$B15-$B$6*$C15)</f>
        <v>0.1111111111111111</v>
      </c>
      <c r="H15" s="31">
        <f t="shared" ref="H15:H29" si="3">SQRT(($E15-$B15)^2+($F15-$C15)^2+($G15-$D15)^2)</f>
        <v>1.6097312098301488</v>
      </c>
      <c r="I15" s="26">
        <f>$A$10</f>
        <v>1</v>
      </c>
      <c r="J15" s="26">
        <f>$B$10</f>
        <v>1</v>
      </c>
      <c r="K15" s="26">
        <f>$C$10</f>
        <v>1</v>
      </c>
      <c r="L15" s="26">
        <f t="shared" ref="L15:L29" si="4">1/$A$4*($D$4-$B$4*$J15-$C$4*$K15)</f>
        <v>0.66666666666666663</v>
      </c>
      <c r="M15" s="26">
        <f t="shared" ref="M15:M29" si="5">1/$B$5*($D$5-$A$5*$L15-$C$5*$K15)</f>
        <v>-0.1333333333333333</v>
      </c>
      <c r="N15" s="26">
        <f t="shared" ref="N15:N29" si="6">1/$C$6*($D$6-$A$6*$L15-$B$6*$M15)</f>
        <v>-8.1481481481481433E-2</v>
      </c>
      <c r="O15" s="31">
        <f t="shared" ref="O15:O29" si="7">SQRT(($L15-$I15)^2+($M15-$J15)^2+($N15-$K15)^2)</f>
        <v>1.6016109859584928</v>
      </c>
    </row>
    <row r="16" spans="1:15" x14ac:dyDescent="0.25">
      <c r="A16" s="25">
        <f t="shared" ref="A16:A29" si="8">$A15+1</f>
        <v>2</v>
      </c>
      <c r="B16" s="26">
        <f t="shared" ref="B16:B29" si="9">$E15</f>
        <v>0.66666666666666663</v>
      </c>
      <c r="C16" s="26">
        <f t="shared" ref="C16:C29" si="10">$F15</f>
        <v>-0.30000000000000004</v>
      </c>
      <c r="D16" s="26">
        <f t="shared" ref="D16:D29" si="11">$G15</f>
        <v>0.1111111111111111</v>
      </c>
      <c r="E16" s="26">
        <f t="shared" si="0"/>
        <v>1.3962962962962964</v>
      </c>
      <c r="F16" s="26">
        <f t="shared" si="1"/>
        <v>0.22222222222222224</v>
      </c>
      <c r="G16" s="26">
        <f t="shared" si="2"/>
        <v>-0.13703703703703701</v>
      </c>
      <c r="H16" s="31">
        <f t="shared" si="3"/>
        <v>0.93094196878513436</v>
      </c>
      <c r="I16" s="26">
        <f t="shared" ref="I16:I29" si="12">$L15</f>
        <v>0.66666666666666663</v>
      </c>
      <c r="J16" s="26">
        <f t="shared" ref="J16:J29" si="13">$M15</f>
        <v>-0.1333333333333333</v>
      </c>
      <c r="K16" s="26">
        <f t="shared" ref="K16:K29" si="14">$N15</f>
        <v>-8.1481481481481433E-2</v>
      </c>
      <c r="L16" s="26">
        <f t="shared" si="4"/>
        <v>1.4049382716049381</v>
      </c>
      <c r="M16" s="26">
        <f t="shared" si="5"/>
        <v>-6.987654320987649E-2</v>
      </c>
      <c r="N16" s="26">
        <f t="shared" si="6"/>
        <v>-0.47048010973936893</v>
      </c>
      <c r="O16" s="31">
        <f t="shared" si="7"/>
        <v>0.8368940552169204</v>
      </c>
    </row>
    <row r="17" spans="1:17" x14ac:dyDescent="0.25">
      <c r="A17" s="25">
        <f t="shared" si="8"/>
        <v>3</v>
      </c>
      <c r="B17" s="26">
        <f t="shared" si="9"/>
        <v>1.3962962962962964</v>
      </c>
      <c r="C17" s="26">
        <f t="shared" si="10"/>
        <v>0.22222222222222224</v>
      </c>
      <c r="D17" s="26">
        <f t="shared" si="11"/>
        <v>-0.13703703703703701</v>
      </c>
      <c r="E17" s="26">
        <f t="shared" si="0"/>
        <v>1.304938271604938</v>
      </c>
      <c r="F17" s="26">
        <f t="shared" si="1"/>
        <v>-4.3333333333333383E-2</v>
      </c>
      <c r="G17" s="26">
        <f t="shared" si="2"/>
        <v>-0.36831275720164608</v>
      </c>
      <c r="H17" s="31">
        <f t="shared" si="3"/>
        <v>0.36380558063282259</v>
      </c>
      <c r="I17" s="26">
        <f t="shared" si="12"/>
        <v>1.4049382716049381</v>
      </c>
      <c r="J17" s="26">
        <f t="shared" si="13"/>
        <v>-6.987654320987649E-2</v>
      </c>
      <c r="K17" s="26">
        <f t="shared" si="14"/>
        <v>-0.47048010973936893</v>
      </c>
      <c r="L17" s="26">
        <f t="shared" si="4"/>
        <v>1.5134522176497485</v>
      </c>
      <c r="M17" s="26">
        <f t="shared" si="5"/>
        <v>3.1465935070873384E-2</v>
      </c>
      <c r="N17" s="26">
        <f t="shared" si="6"/>
        <v>-0.49698480922623572</v>
      </c>
      <c r="O17" s="31">
        <f t="shared" si="7"/>
        <v>0.15082464482036545</v>
      </c>
    </row>
    <row r="18" spans="1:17" x14ac:dyDescent="0.25">
      <c r="A18" s="25">
        <f t="shared" si="8"/>
        <v>4</v>
      </c>
      <c r="B18" s="26">
        <f t="shared" si="9"/>
        <v>1.304938271604938</v>
      </c>
      <c r="C18" s="26">
        <f t="shared" si="10"/>
        <v>-4.3333333333333383E-2</v>
      </c>
      <c r="D18" s="26">
        <f t="shared" si="11"/>
        <v>-0.36831275720164608</v>
      </c>
      <c r="E18" s="26">
        <f t="shared" si="0"/>
        <v>1.4705486968449928</v>
      </c>
      <c r="F18" s="26">
        <f t="shared" si="1"/>
        <v>9.4855967078189468E-2</v>
      </c>
      <c r="G18" s="26">
        <f t="shared" si="2"/>
        <v>-0.40607681755829889</v>
      </c>
      <c r="H18" s="31">
        <f t="shared" si="3"/>
        <v>0.21897310325937019</v>
      </c>
      <c r="I18" s="26">
        <f t="shared" si="12"/>
        <v>1.5134522176497485</v>
      </c>
      <c r="J18" s="26">
        <f t="shared" si="13"/>
        <v>3.1465935070873384E-2</v>
      </c>
      <c r="K18" s="26">
        <f t="shared" si="14"/>
        <v>-0.49698480922623572</v>
      </c>
      <c r="L18" s="26">
        <f t="shared" si="4"/>
        <v>1.4885062913851208</v>
      </c>
      <c r="M18" s="26">
        <f t="shared" si="5"/>
        <v>5.4540777997933915E-2</v>
      </c>
      <c r="N18" s="26">
        <f t="shared" si="6"/>
        <v>-0.47543434699242243</v>
      </c>
      <c r="O18" s="31">
        <f t="shared" si="7"/>
        <v>4.023891196093364E-2</v>
      </c>
    </row>
    <row r="19" spans="1:17" x14ac:dyDescent="0.25">
      <c r="A19" s="25">
        <f t="shared" si="8"/>
        <v>5</v>
      </c>
      <c r="B19" s="26">
        <f t="shared" si="9"/>
        <v>1.4705486968449928</v>
      </c>
      <c r="C19" s="26">
        <f t="shared" si="10"/>
        <v>9.4855967078189468E-2</v>
      </c>
      <c r="D19" s="26">
        <f t="shared" si="11"/>
        <v>-0.40607681755829889</v>
      </c>
      <c r="E19" s="26">
        <f t="shared" si="0"/>
        <v>1.4370736168267029</v>
      </c>
      <c r="F19" s="26">
        <f t="shared" si="1"/>
        <v>2.7156378600823119E-2</v>
      </c>
      <c r="G19" s="26">
        <f t="shared" si="2"/>
        <v>-0.45201950922115502</v>
      </c>
      <c r="H19" s="31">
        <f t="shared" si="3"/>
        <v>8.839992182951259E-2</v>
      </c>
      <c r="I19" s="26">
        <f t="shared" si="12"/>
        <v>1.4885062913851208</v>
      </c>
      <c r="J19" s="26">
        <f t="shared" si="13"/>
        <v>5.4540777997933915E-2</v>
      </c>
      <c r="K19" s="26">
        <f t="shared" si="14"/>
        <v>-0.47543434699242243</v>
      </c>
      <c r="L19" s="26">
        <f t="shared" si="4"/>
        <v>1.4736311896648293</v>
      </c>
      <c r="M19" s="26">
        <f t="shared" si="5"/>
        <v>5.3358143964554364E-2</v>
      </c>
      <c r="N19" s="26">
        <f t="shared" si="6"/>
        <v>-0.46756461293672036</v>
      </c>
      <c r="O19" s="31">
        <f t="shared" si="7"/>
        <v>1.6870091539567991E-2</v>
      </c>
    </row>
    <row r="20" spans="1:17" x14ac:dyDescent="0.25">
      <c r="A20" s="25">
        <f t="shared" si="8"/>
        <v>6</v>
      </c>
      <c r="B20" s="26">
        <f t="shared" si="9"/>
        <v>1.4370736168267029</v>
      </c>
      <c r="C20" s="26">
        <f t="shared" si="10"/>
        <v>2.7156378600823119E-2</v>
      </c>
      <c r="D20" s="26">
        <f t="shared" si="11"/>
        <v>-0.45201950922115502</v>
      </c>
      <c r="E20" s="26">
        <f t="shared" si="0"/>
        <v>1.4749543768734439</v>
      </c>
      <c r="F20" s="26">
        <f t="shared" si="1"/>
        <v>6.2270995275110534E-2</v>
      </c>
      <c r="G20" s="26">
        <f t="shared" si="2"/>
        <v>-0.45598877203678284</v>
      </c>
      <c r="H20" s="31">
        <f t="shared" si="3"/>
        <v>5.1804858200756032E-2</v>
      </c>
      <c r="I20" s="26">
        <f t="shared" si="12"/>
        <v>1.4736311896648293</v>
      </c>
      <c r="J20" s="26">
        <f t="shared" si="13"/>
        <v>5.3358143964554364E-2</v>
      </c>
      <c r="K20" s="26">
        <f t="shared" si="14"/>
        <v>-0.46756461293672036</v>
      </c>
      <c r="L20" s="26">
        <f t="shared" si="4"/>
        <v>1.4714021563240554</v>
      </c>
      <c r="M20" s="26">
        <f t="shared" si="5"/>
        <v>5.132476701266047E-2</v>
      </c>
      <c r="N20" s="26">
        <f t="shared" si="6"/>
        <v>-0.46700405339803286</v>
      </c>
      <c r="O20" s="31">
        <f t="shared" si="7"/>
        <v>3.0687845247245279E-3</v>
      </c>
    </row>
    <row r="21" spans="1:17" x14ac:dyDescent="0.25">
      <c r="A21" s="25">
        <f t="shared" si="8"/>
        <v>7</v>
      </c>
      <c r="B21" s="26">
        <f t="shared" si="9"/>
        <v>1.4749543768734439</v>
      </c>
      <c r="C21" s="26">
        <f t="shared" si="10"/>
        <v>6.2270995275110534E-2</v>
      </c>
      <c r="D21" s="26">
        <f t="shared" si="11"/>
        <v>-0.45598877203678284</v>
      </c>
      <c r="E21" s="26">
        <f t="shared" si="0"/>
        <v>1.4645725922538908</v>
      </c>
      <c r="F21" s="26">
        <f t="shared" si="1"/>
        <v>4.4918320377991199E-2</v>
      </c>
      <c r="G21" s="26">
        <f t="shared" si="2"/>
        <v>-0.46532876650465421</v>
      </c>
      <c r="H21" s="31">
        <f t="shared" si="3"/>
        <v>2.2274026906506424E-2</v>
      </c>
      <c r="I21" s="26">
        <f t="shared" si="12"/>
        <v>1.4714021563240554</v>
      </c>
      <c r="J21" s="26">
        <f t="shared" si="13"/>
        <v>5.132476701266047E-2</v>
      </c>
      <c r="K21" s="26">
        <f t="shared" si="14"/>
        <v>-0.46700405339803286</v>
      </c>
      <c r="L21" s="26">
        <f t="shared" si="4"/>
        <v>1.4718930954617906</v>
      </c>
      <c r="M21" s="26">
        <f t="shared" si="5"/>
        <v>5.0855073628317808E-2</v>
      </c>
      <c r="N21" s="26">
        <f t="shared" si="6"/>
        <v>-0.46743336182488893</v>
      </c>
      <c r="O21" s="31">
        <f t="shared" si="7"/>
        <v>8.0370320244796335E-4</v>
      </c>
    </row>
    <row r="22" spans="1:17" x14ac:dyDescent="0.25">
      <c r="A22" s="25">
        <f t="shared" si="8"/>
        <v>8</v>
      </c>
      <c r="B22" s="26">
        <f t="shared" si="9"/>
        <v>1.4645725922538908</v>
      </c>
      <c r="C22" s="26">
        <f t="shared" si="10"/>
        <v>4.4918320377991199E-2</v>
      </c>
      <c r="D22" s="26">
        <f t="shared" si="11"/>
        <v>-0.46532876650465421</v>
      </c>
      <c r="E22" s="26">
        <f t="shared" si="0"/>
        <v>1.4734701487088877</v>
      </c>
      <c r="F22" s="26">
        <f t="shared" si="1"/>
        <v>5.3845210474916284E-2</v>
      </c>
      <c r="G22" s="26">
        <f t="shared" si="2"/>
        <v>-0.46534533334838674</v>
      </c>
      <c r="H22" s="31">
        <f t="shared" si="3"/>
        <v>1.2603814983279763E-2</v>
      </c>
      <c r="I22" s="26">
        <f t="shared" si="12"/>
        <v>1.4718930954617906</v>
      </c>
      <c r="J22" s="26">
        <f t="shared" si="13"/>
        <v>5.0855073628317808E-2</v>
      </c>
      <c r="K22" s="26">
        <f t="shared" si="14"/>
        <v>-0.46743336182488893</v>
      </c>
      <c r="L22" s="26">
        <f t="shared" si="4"/>
        <v>1.4721927627321902</v>
      </c>
      <c r="M22" s="26">
        <f t="shared" si="5"/>
        <v>5.0876963363860474E-2</v>
      </c>
      <c r="N22" s="26">
        <f t="shared" si="6"/>
        <v>-0.46759254706326331</v>
      </c>
      <c r="O22" s="31">
        <f t="shared" si="7"/>
        <v>3.4002878346871447E-4</v>
      </c>
    </row>
    <row r="23" spans="1:17" x14ac:dyDescent="0.25">
      <c r="A23" s="25">
        <f t="shared" si="8"/>
        <v>9</v>
      </c>
      <c r="B23" s="26">
        <f t="shared" si="9"/>
        <v>1.4734701487088877</v>
      </c>
      <c r="C23" s="26">
        <f t="shared" si="10"/>
        <v>5.3845210474916284E-2</v>
      </c>
      <c r="D23" s="26">
        <f t="shared" si="11"/>
        <v>-0.46534533334838674</v>
      </c>
      <c r="E23" s="26">
        <f t="shared" si="0"/>
        <v>1.4705000409578235</v>
      </c>
      <c r="F23" s="26">
        <f t="shared" si="1"/>
        <v>4.9403058984910847E-2</v>
      </c>
      <c r="G23" s="26">
        <f t="shared" si="2"/>
        <v>-0.46731279023552108</v>
      </c>
      <c r="H23" s="31">
        <f t="shared" si="3"/>
        <v>5.6943073780593885E-3</v>
      </c>
      <c r="I23" s="26">
        <f t="shared" si="12"/>
        <v>1.4721927627321902</v>
      </c>
      <c r="J23" s="26">
        <f t="shared" si="13"/>
        <v>5.0876963363860474E-2</v>
      </c>
      <c r="K23" s="26">
        <f t="shared" si="14"/>
        <v>-0.46759254706326331</v>
      </c>
      <c r="L23" s="26">
        <f t="shared" si="4"/>
        <v>1.4722385278998007</v>
      </c>
      <c r="M23" s="26">
        <f t="shared" si="5"/>
        <v>5.0917754875404932E-2</v>
      </c>
      <c r="N23" s="26">
        <f t="shared" si="6"/>
        <v>-0.46760437498586543</v>
      </c>
      <c r="O23" s="31">
        <f t="shared" si="7"/>
        <v>6.2436349457481029E-5</v>
      </c>
    </row>
    <row r="24" spans="1:17" x14ac:dyDescent="0.25">
      <c r="A24" s="25">
        <f t="shared" si="8"/>
        <v>10</v>
      </c>
      <c r="B24" s="26">
        <f t="shared" si="9"/>
        <v>1.4705000409578235</v>
      </c>
      <c r="C24" s="26">
        <f t="shared" si="10"/>
        <v>4.9403058984910847E-2</v>
      </c>
      <c r="D24" s="26">
        <f t="shared" si="11"/>
        <v>-0.46731279023552108</v>
      </c>
      <c r="E24" s="26">
        <f t="shared" si="0"/>
        <v>1.4726365770835366</v>
      </c>
      <c r="F24" s="26">
        <f t="shared" si="1"/>
        <v>5.1675095615296707E-2</v>
      </c>
      <c r="G24" s="26">
        <f t="shared" si="2"/>
        <v>-0.46714344753715387</v>
      </c>
      <c r="H24" s="31">
        <f t="shared" si="3"/>
        <v>3.1233978318143288E-3</v>
      </c>
      <c r="I24" s="26">
        <f t="shared" si="12"/>
        <v>1.4722385278998007</v>
      </c>
      <c r="J24" s="26">
        <f t="shared" si="13"/>
        <v>5.0917754875404932E-2</v>
      </c>
      <c r="K24" s="26">
        <f t="shared" si="14"/>
        <v>-0.46760437498586543</v>
      </c>
      <c r="L24" s="26">
        <f t="shared" si="4"/>
        <v>1.4722288733701534</v>
      </c>
      <c r="M24" s="26">
        <f t="shared" si="5"/>
        <v>5.0927313309269473E-2</v>
      </c>
      <c r="N24" s="26">
        <f t="shared" si="6"/>
        <v>-0.46759582521366205</v>
      </c>
      <c r="O24" s="31">
        <f t="shared" si="7"/>
        <v>1.6052171360381059E-5</v>
      </c>
    </row>
    <row r="25" spans="1:17" x14ac:dyDescent="0.25">
      <c r="A25" s="25">
        <f t="shared" si="8"/>
        <v>11</v>
      </c>
      <c r="B25" s="26">
        <f t="shared" si="9"/>
        <v>1.4726365770835366</v>
      </c>
      <c r="C25" s="26">
        <f t="shared" si="10"/>
        <v>5.1675095615296707E-2</v>
      </c>
      <c r="D25" s="26">
        <f t="shared" si="11"/>
        <v>-0.46714344753715387</v>
      </c>
      <c r="E25" s="26">
        <f t="shared" si="0"/>
        <v>1.4718227839739524</v>
      </c>
      <c r="F25" s="26">
        <f t="shared" si="1"/>
        <v>5.0539090473093309E-2</v>
      </c>
      <c r="G25" s="26">
        <f t="shared" si="2"/>
        <v>-0.46757306650797686</v>
      </c>
      <c r="H25" s="31">
        <f t="shared" si="3"/>
        <v>1.461964215844651E-3</v>
      </c>
      <c r="I25" s="26">
        <f t="shared" si="12"/>
        <v>1.4722288733701534</v>
      </c>
      <c r="J25" s="26">
        <f t="shared" si="13"/>
        <v>5.0927313309269473E-2</v>
      </c>
      <c r="K25" s="26">
        <f t="shared" si="14"/>
        <v>-0.46759582521366205</v>
      </c>
      <c r="L25" s="26">
        <f t="shared" si="4"/>
        <v>1.4722228373014641</v>
      </c>
      <c r="M25" s="26">
        <f t="shared" si="5"/>
        <v>5.0926911434732783E-2</v>
      </c>
      <c r="N25" s="26">
        <f t="shared" si="6"/>
        <v>-0.46759260580034684</v>
      </c>
      <c r="O25" s="31">
        <f t="shared" si="7"/>
        <v>6.8527549540017725E-6</v>
      </c>
    </row>
    <row r="26" spans="1:17" x14ac:dyDescent="0.25">
      <c r="A26" s="25">
        <f t="shared" si="8"/>
        <v>12</v>
      </c>
      <c r="B26" s="26">
        <f t="shared" si="9"/>
        <v>1.4718227839739524</v>
      </c>
      <c r="C26" s="26">
        <f t="shared" si="10"/>
        <v>5.0539090473093309E-2</v>
      </c>
      <c r="D26" s="26">
        <f t="shared" si="11"/>
        <v>-0.46757306650797686</v>
      </c>
      <c r="E26" s="26">
        <f t="shared" si="0"/>
        <v>1.4723446586782947</v>
      </c>
      <c r="F26" s="26">
        <f t="shared" si="1"/>
        <v>5.1117834616214601E-2</v>
      </c>
      <c r="G26" s="26">
        <f t="shared" si="2"/>
        <v>-0.46749962760560904</v>
      </c>
      <c r="H26" s="31">
        <f t="shared" si="3"/>
        <v>7.8274597578686814E-4</v>
      </c>
      <c r="I26" s="26">
        <f t="shared" si="12"/>
        <v>1.4722228373014641</v>
      </c>
      <c r="J26" s="26">
        <f t="shared" si="13"/>
        <v>5.0926911434732783E-2</v>
      </c>
      <c r="K26" s="26">
        <f t="shared" si="14"/>
        <v>-0.46759260580034684</v>
      </c>
      <c r="L26" s="26">
        <f t="shared" si="4"/>
        <v>1.4722218981218713</v>
      </c>
      <c r="M26" s="26">
        <f t="shared" si="5"/>
        <v>5.0926093259203081E-2</v>
      </c>
      <c r="N26" s="26">
        <f t="shared" si="6"/>
        <v>-0.46759235675908295</v>
      </c>
      <c r="O26" s="31">
        <f t="shared" si="7"/>
        <v>1.2702326778915985E-6</v>
      </c>
    </row>
    <row r="27" spans="1:17" x14ac:dyDescent="0.25">
      <c r="A27" s="25">
        <f t="shared" si="8"/>
        <v>13</v>
      </c>
      <c r="B27" s="26">
        <f t="shared" si="9"/>
        <v>1.4723446586782947</v>
      </c>
      <c r="C27" s="26">
        <f t="shared" si="10"/>
        <v>5.1117834616214601E-2</v>
      </c>
      <c r="D27" s="26">
        <f t="shared" si="11"/>
        <v>-0.46749962760560904</v>
      </c>
      <c r="E27" s="26">
        <f t="shared" si="0"/>
        <v>1.472127264329798</v>
      </c>
      <c r="F27" s="26">
        <f t="shared" si="1"/>
        <v>5.0827521703096283E-2</v>
      </c>
      <c r="G27" s="26">
        <f t="shared" si="2"/>
        <v>-0.46759664328253658</v>
      </c>
      <c r="H27" s="31">
        <f t="shared" si="3"/>
        <v>3.7543831963618294E-4</v>
      </c>
      <c r="I27" s="26">
        <f t="shared" si="12"/>
        <v>1.4722218981218713</v>
      </c>
      <c r="J27" s="26">
        <f t="shared" si="13"/>
        <v>5.0926093259203081E-2</v>
      </c>
      <c r="K27" s="26">
        <f t="shared" si="14"/>
        <v>-0.46759235675908295</v>
      </c>
      <c r="L27" s="26">
        <f t="shared" si="4"/>
        <v>1.4722220878332932</v>
      </c>
      <c r="M27" s="26">
        <f t="shared" si="5"/>
        <v>5.0925898786986591E-2</v>
      </c>
      <c r="N27" s="26">
        <f t="shared" si="6"/>
        <v>-0.4675925269783896</v>
      </c>
      <c r="O27" s="31">
        <f t="shared" si="7"/>
        <v>3.206001855025081E-7</v>
      </c>
    </row>
    <row r="28" spans="1:17" x14ac:dyDescent="0.25">
      <c r="A28" s="25">
        <f t="shared" si="8"/>
        <v>14</v>
      </c>
      <c r="B28" s="26">
        <f t="shared" si="9"/>
        <v>1.472127264329798</v>
      </c>
      <c r="C28" s="26">
        <f t="shared" si="10"/>
        <v>5.0827521703096283E-2</v>
      </c>
      <c r="D28" s="26">
        <f t="shared" si="11"/>
        <v>-0.46759664328253658</v>
      </c>
      <c r="E28" s="26">
        <f t="shared" si="0"/>
        <v>1.4722563738598133</v>
      </c>
      <c r="F28" s="26">
        <f t="shared" si="1"/>
        <v>5.0975025148115673E-2</v>
      </c>
      <c r="G28" s="26">
        <f t="shared" si="2"/>
        <v>-0.46757263961552226</v>
      </c>
      <c r="H28" s="31">
        <f t="shared" si="3"/>
        <v>1.9749104552738852E-4</v>
      </c>
      <c r="I28" s="26">
        <f t="shared" si="12"/>
        <v>1.4722220878332932</v>
      </c>
      <c r="J28" s="26">
        <f t="shared" si="13"/>
        <v>5.0925898786986591E-2</v>
      </c>
      <c r="K28" s="26">
        <f t="shared" si="14"/>
        <v>-0.4675925269783896</v>
      </c>
      <c r="L28" s="26">
        <f t="shared" si="4"/>
        <v>1.4722222093971342</v>
      </c>
      <c r="M28" s="26">
        <f t="shared" si="5"/>
        <v>5.0925906092788686E-2</v>
      </c>
      <c r="N28" s="26">
        <f t="shared" si="6"/>
        <v>-0.4675925920785895</v>
      </c>
      <c r="O28" s="31">
        <f t="shared" si="7"/>
        <v>1.3809119525891463E-7</v>
      </c>
    </row>
    <row r="29" spans="1:17" x14ac:dyDescent="0.25">
      <c r="A29" s="25">
        <f t="shared" si="8"/>
        <v>15</v>
      </c>
      <c r="B29" s="26">
        <f t="shared" si="9"/>
        <v>1.4722563738598133</v>
      </c>
      <c r="C29" s="26">
        <f t="shared" si="10"/>
        <v>5.0975025148115673E-2</v>
      </c>
      <c r="D29" s="26">
        <f t="shared" si="11"/>
        <v>-0.46757263961552226</v>
      </c>
      <c r="E29" s="26">
        <f t="shared" si="0"/>
        <v>1.4721992048224686</v>
      </c>
      <c r="F29" s="26">
        <f t="shared" si="1"/>
        <v>5.0900868916302258E-2</v>
      </c>
      <c r="G29" s="26">
        <f t="shared" si="2"/>
        <v>-0.46759519931719096</v>
      </c>
      <c r="H29" s="31">
        <f t="shared" si="3"/>
        <v>9.6313995281435797E-5</v>
      </c>
      <c r="I29" s="26">
        <f t="shared" si="12"/>
        <v>1.4722222093971342</v>
      </c>
      <c r="J29" s="26">
        <f t="shared" si="13"/>
        <v>5.0925906092788686E-2</v>
      </c>
      <c r="K29" s="26">
        <f t="shared" si="14"/>
        <v>-0.4675925920785895</v>
      </c>
      <c r="L29" s="26">
        <f t="shared" si="4"/>
        <v>1.4722222286619335</v>
      </c>
      <c r="M29" s="26">
        <f t="shared" si="5"/>
        <v>5.092592250046906E-2</v>
      </c>
      <c r="N29" s="26">
        <f t="shared" si="6"/>
        <v>-0.46759259731202896</v>
      </c>
      <c r="O29" s="31">
        <f t="shared" si="7"/>
        <v>2.5840537075341643E-8</v>
      </c>
    </row>
    <row r="30" spans="1:17" x14ac:dyDescent="0.25">
      <c r="Q30" s="43"/>
    </row>
    <row r="46" spans="17:17" x14ac:dyDescent="0.25">
      <c r="Q46" s="43"/>
    </row>
  </sheetData>
  <sheetProtection algorithmName="SHA-512" hashValue="KDE7UVomdMyH7WrpWDf4fvCq295LrYo7Bk1bZ1R/Xu65i1rkzeGddkrct8ksmnol1fZ/Ts4Gv9B3dO1ksK358A==" saltValue="vArJUvW005Ina0uGUO2b8g==" spinCount="100000" sheet="1" objects="1" scenarios="1"/>
  <protectedRanges>
    <protectedRange sqref="A10:C10 A4:D6" name="Range1"/>
  </protectedRanges>
  <mergeCells count="7">
    <mergeCell ref="I13:O13"/>
    <mergeCell ref="A3:C3"/>
    <mergeCell ref="A8:C8"/>
    <mergeCell ref="B13:H13"/>
    <mergeCell ref="A1:H1"/>
    <mergeCell ref="I3:J3"/>
    <mergeCell ref="K3:L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7"/>
  <sheetViews>
    <sheetView showGridLines="0" workbookViewId="0">
      <selection activeCell="C6" sqref="C6"/>
    </sheetView>
  </sheetViews>
  <sheetFormatPr defaultColWidth="11.42578125" defaultRowHeight="15" x14ac:dyDescent="0.25"/>
  <cols>
    <col min="1" max="1" width="8.85546875" bestFit="1" customWidth="1"/>
    <col min="2" max="2" width="7.28515625" bestFit="1" customWidth="1"/>
    <col min="3" max="3" width="6.5703125" bestFit="1" customWidth="1"/>
    <col min="4" max="5" width="7.42578125" bestFit="1" customWidth="1"/>
    <col min="6" max="6" width="8.5703125" bestFit="1" customWidth="1"/>
  </cols>
  <sheetData>
    <row r="1" spans="1:7" x14ac:dyDescent="0.25">
      <c r="A1" s="57" t="s">
        <v>115</v>
      </c>
      <c r="B1" s="57"/>
      <c r="C1" s="57"/>
      <c r="D1" s="57"/>
      <c r="E1" s="57"/>
    </row>
    <row r="3" spans="1:7" x14ac:dyDescent="0.25">
      <c r="A3" s="61" t="s">
        <v>106</v>
      </c>
      <c r="B3" s="61"/>
      <c r="D3" s="61" t="s">
        <v>113</v>
      </c>
      <c r="E3" s="61"/>
      <c r="F3" s="61"/>
      <c r="G3" s="61"/>
    </row>
    <row r="4" spans="1:7" x14ac:dyDescent="0.25">
      <c r="A4" s="47" t="s">
        <v>107</v>
      </c>
      <c r="B4" s="47" t="s">
        <v>108</v>
      </c>
      <c r="D4" s="47" t="s">
        <v>107</v>
      </c>
      <c r="E4" s="47" t="s">
        <v>108</v>
      </c>
      <c r="F4" s="47" t="s">
        <v>87</v>
      </c>
      <c r="G4" s="47" t="s">
        <v>97</v>
      </c>
    </row>
    <row r="5" spans="1:7" x14ac:dyDescent="0.25">
      <c r="A5" s="2">
        <v>300</v>
      </c>
      <c r="B5" s="2">
        <v>300</v>
      </c>
      <c r="D5" s="44">
        <f>$D$107</f>
        <v>254.27925246424425</v>
      </c>
      <c r="E5" s="44">
        <f>$E$107</f>
        <v>346.80011597744965</v>
      </c>
      <c r="F5" s="31">
        <f>$F$107</f>
        <v>156.65372634944654</v>
      </c>
      <c r="G5" s="25">
        <f>$A$107</f>
        <v>100</v>
      </c>
    </row>
    <row r="7" spans="1:7" x14ac:dyDescent="0.25">
      <c r="A7" s="47" t="s">
        <v>13</v>
      </c>
      <c r="B7" s="47" t="s">
        <v>109</v>
      </c>
      <c r="C7" s="47" t="s">
        <v>110</v>
      </c>
      <c r="D7" s="47" t="s">
        <v>111</v>
      </c>
      <c r="E7" s="47" t="s">
        <v>112</v>
      </c>
      <c r="F7" s="47" t="s">
        <v>87</v>
      </c>
    </row>
    <row r="8" spans="1:7" x14ac:dyDescent="0.25">
      <c r="A8" s="25">
        <v>1</v>
      </c>
      <c r="B8" s="44">
        <f>$A$5</f>
        <v>300</v>
      </c>
      <c r="C8" s="44">
        <f>$B$5</f>
        <v>300</v>
      </c>
      <c r="D8" s="44">
        <f>1/15*(4130.43+5*$C8+0.45*0.0000000567*$C8^4-1.35*0.0000000567*$B8^4)</f>
        <v>347.80580000000003</v>
      </c>
      <c r="E8" s="44">
        <f>1/20*(4500+5*$B8+0.45*0.0000000567*($B8^4-$C8^4))</f>
        <v>300</v>
      </c>
      <c r="F8" s="31">
        <f>SQRT(($D8-$B8)^2+($E8-$C8)^2)</f>
        <v>47.805800000000033</v>
      </c>
    </row>
    <row r="9" spans="1:7" x14ac:dyDescent="0.25">
      <c r="A9" s="25">
        <f>$A8+1</f>
        <v>2</v>
      </c>
      <c r="B9" s="44">
        <f>$D8</f>
        <v>347.80580000000003</v>
      </c>
      <c r="C9" s="44">
        <f>$E8</f>
        <v>300</v>
      </c>
      <c r="D9" s="44">
        <f t="shared" ref="D9:D72" si="0">1/15*(4130.43+5*$C9+0.45*0.0000000567*$C9^4-1.35*0.0000000567*$B9^4)</f>
        <v>314.46550972860314</v>
      </c>
      <c r="E9" s="44">
        <f t="shared" ref="E9:E72" si="1">1/20*(4500+5*$B9+0.45*0.0000000567*($B9^4-$C9^4))</f>
        <v>320.28652256784926</v>
      </c>
      <c r="F9" s="31">
        <f>SQRT(($D9-$B9)^2+($E9-$C9)^2)</f>
        <v>39.027143801165614</v>
      </c>
    </row>
    <row r="10" spans="1:7" x14ac:dyDescent="0.25">
      <c r="A10" s="25">
        <f t="shared" ref="A10:A27" si="2">$A9+1</f>
        <v>3</v>
      </c>
      <c r="B10" s="44">
        <f t="shared" ref="B10:B27" si="3">$D9</f>
        <v>314.46550972860314</v>
      </c>
      <c r="C10" s="44">
        <f t="shared" ref="C10:C27" si="4">$E9</f>
        <v>320.28652256784926</v>
      </c>
      <c r="D10" s="44">
        <f t="shared" si="0"/>
        <v>350.12245415354892</v>
      </c>
      <c r="E10" s="44">
        <f t="shared" si="1"/>
        <v>302.66668503620986</v>
      </c>
      <c r="F10" s="31">
        <f t="shared" ref="F10:F73" si="5">SQRT(($D10-$B10)^2+($E10-$C10)^2)</f>
        <v>39.772809309439538</v>
      </c>
    </row>
    <row r="11" spans="1:7" x14ac:dyDescent="0.25">
      <c r="A11" s="25">
        <f t="shared" si="2"/>
        <v>4</v>
      </c>
      <c r="B11" s="44">
        <f t="shared" si="3"/>
        <v>350.12245415354892</v>
      </c>
      <c r="C11" s="44">
        <f t="shared" si="4"/>
        <v>302.66668503620986</v>
      </c>
      <c r="D11" s="44">
        <f t="shared" si="0"/>
        <v>313.84133957763248</v>
      </c>
      <c r="E11" s="44">
        <f t="shared" si="1"/>
        <v>320.99572134767618</v>
      </c>
      <c r="F11" s="31">
        <f t="shared" si="5"/>
        <v>40.648159207740598</v>
      </c>
    </row>
    <row r="12" spans="1:7" x14ac:dyDescent="0.25">
      <c r="A12" s="25">
        <f t="shared" si="2"/>
        <v>5</v>
      </c>
      <c r="B12" s="44">
        <f t="shared" si="3"/>
        <v>313.84133957763248</v>
      </c>
      <c r="C12" s="44">
        <f t="shared" si="4"/>
        <v>320.99572134767618</v>
      </c>
      <c r="D12" s="44">
        <f t="shared" si="0"/>
        <v>350.91294027052572</v>
      </c>
      <c r="E12" s="44">
        <f t="shared" si="1"/>
        <v>302.29258546587931</v>
      </c>
      <c r="F12" s="31">
        <f t="shared" si="5"/>
        <v>41.522414064530018</v>
      </c>
    </row>
    <row r="13" spans="1:7" x14ac:dyDescent="0.25">
      <c r="A13" s="25">
        <f t="shared" si="2"/>
        <v>6</v>
      </c>
      <c r="B13" s="44">
        <f t="shared" si="3"/>
        <v>350.91294027052572</v>
      </c>
      <c r="C13" s="44">
        <f t="shared" si="4"/>
        <v>302.29258546587931</v>
      </c>
      <c r="D13" s="44">
        <f t="shared" si="0"/>
        <v>312.95131572020216</v>
      </c>
      <c r="E13" s="44">
        <f t="shared" si="1"/>
        <v>321.41989556029966</v>
      </c>
      <c r="F13" s="31">
        <f t="shared" si="5"/>
        <v>42.508104285510584</v>
      </c>
    </row>
    <row r="14" spans="1:7" x14ac:dyDescent="0.25">
      <c r="A14" s="25">
        <f t="shared" si="2"/>
        <v>7</v>
      </c>
      <c r="B14" s="44">
        <f t="shared" si="3"/>
        <v>312.95131572020216</v>
      </c>
      <c r="C14" s="44">
        <f t="shared" si="4"/>
        <v>321.41989556029966</v>
      </c>
      <c r="D14" s="44">
        <f t="shared" si="0"/>
        <v>351.70918111151178</v>
      </c>
      <c r="E14" s="44">
        <f t="shared" si="1"/>
        <v>301.85854411729429</v>
      </c>
      <c r="F14" s="31">
        <f t="shared" si="5"/>
        <v>43.414497578201278</v>
      </c>
    </row>
    <row r="15" spans="1:7" x14ac:dyDescent="0.25">
      <c r="A15" s="25">
        <f t="shared" si="2"/>
        <v>8</v>
      </c>
      <c r="B15" s="44">
        <f t="shared" si="3"/>
        <v>351.70918111151178</v>
      </c>
      <c r="C15" s="44">
        <f t="shared" si="4"/>
        <v>301.85854411729429</v>
      </c>
      <c r="D15" s="44">
        <f t="shared" si="0"/>
        <v>312.02052902858185</v>
      </c>
      <c r="E15" s="44">
        <f t="shared" si="1"/>
        <v>321.85618401955907</v>
      </c>
      <c r="F15" s="31">
        <f t="shared" si="5"/>
        <v>44.44203759753271</v>
      </c>
    </row>
    <row r="16" spans="1:7" x14ac:dyDescent="0.25">
      <c r="A16" s="25">
        <f t="shared" si="2"/>
        <v>9</v>
      </c>
      <c r="B16" s="44">
        <f t="shared" si="3"/>
        <v>312.02052902858185</v>
      </c>
      <c r="C16" s="44">
        <f t="shared" si="4"/>
        <v>321.85618401955907</v>
      </c>
      <c r="D16" s="44">
        <f t="shared" si="0"/>
        <v>352.53311714841959</v>
      </c>
      <c r="E16" s="44">
        <f t="shared" si="1"/>
        <v>301.40683405599992</v>
      </c>
      <c r="F16" s="31">
        <f t="shared" si="5"/>
        <v>45.381116228005396</v>
      </c>
    </row>
    <row r="17" spans="1:6" x14ac:dyDescent="0.25">
      <c r="A17" s="25">
        <f t="shared" si="2"/>
        <v>10</v>
      </c>
      <c r="B17" s="44">
        <f t="shared" si="3"/>
        <v>352.53311714841959</v>
      </c>
      <c r="C17" s="44">
        <f t="shared" si="4"/>
        <v>301.40683405599992</v>
      </c>
      <c r="D17" s="44">
        <f t="shared" si="0"/>
        <v>311.05134363497064</v>
      </c>
      <c r="E17" s="44">
        <f t="shared" si="1"/>
        <v>322.30899439030003</v>
      </c>
      <c r="F17" s="31">
        <f t="shared" si="5"/>
        <v>46.450380412455871</v>
      </c>
    </row>
    <row r="18" spans="1:6" x14ac:dyDescent="0.25">
      <c r="A18" s="25">
        <f t="shared" si="2"/>
        <v>11</v>
      </c>
      <c r="B18" s="44">
        <f t="shared" si="3"/>
        <v>311.05134363497064</v>
      </c>
      <c r="C18" s="44">
        <f t="shared" si="4"/>
        <v>322.30899439030003</v>
      </c>
      <c r="D18" s="44">
        <f t="shared" si="0"/>
        <v>353.38515434001312</v>
      </c>
      <c r="E18" s="44">
        <f t="shared" si="1"/>
        <v>300.93779278893339</v>
      </c>
      <c r="F18" s="31">
        <f t="shared" si="5"/>
        <v>47.422355347416321</v>
      </c>
    </row>
    <row r="19" spans="1:6" x14ac:dyDescent="0.25">
      <c r="A19" s="25">
        <f t="shared" si="2"/>
        <v>12</v>
      </c>
      <c r="B19" s="44">
        <f t="shared" si="3"/>
        <v>353.38515434001312</v>
      </c>
      <c r="C19" s="44">
        <f t="shared" si="4"/>
        <v>300.93779278893339</v>
      </c>
      <c r="D19" s="44">
        <f t="shared" si="0"/>
        <v>310.04306833372232</v>
      </c>
      <c r="E19" s="44">
        <f t="shared" si="1"/>
        <v>322.77857613197887</v>
      </c>
      <c r="F19" s="31">
        <f t="shared" si="5"/>
        <v>48.534072942774557</v>
      </c>
    </row>
    <row r="20" spans="1:6" x14ac:dyDescent="0.25">
      <c r="A20" s="25">
        <f t="shared" si="2"/>
        <v>13</v>
      </c>
      <c r="B20" s="44">
        <f t="shared" si="3"/>
        <v>310.04306833372232</v>
      </c>
      <c r="C20" s="44">
        <f t="shared" si="4"/>
        <v>322.77857613197887</v>
      </c>
      <c r="D20" s="44">
        <f t="shared" si="0"/>
        <v>354.26527343181533</v>
      </c>
      <c r="E20" s="44">
        <f t="shared" si="1"/>
        <v>300.45122020308145</v>
      </c>
      <c r="F20" s="31">
        <f t="shared" si="5"/>
        <v>49.539017415704507</v>
      </c>
    </row>
    <row r="21" spans="1:6" x14ac:dyDescent="0.25">
      <c r="A21" s="25">
        <f t="shared" si="2"/>
        <v>14</v>
      </c>
      <c r="B21" s="44">
        <f t="shared" si="3"/>
        <v>354.26527343181533</v>
      </c>
      <c r="C21" s="44">
        <f t="shared" si="4"/>
        <v>300.45122020308145</v>
      </c>
      <c r="D21" s="44">
        <f t="shared" si="0"/>
        <v>308.99508608902545</v>
      </c>
      <c r="E21" s="44">
        <f t="shared" si="1"/>
        <v>323.26505853773659</v>
      </c>
      <c r="F21" s="31">
        <f t="shared" si="5"/>
        <v>50.693797269597731</v>
      </c>
    </row>
    <row r="22" spans="1:6" x14ac:dyDescent="0.25">
      <c r="A22" s="25">
        <f t="shared" si="2"/>
        <v>15</v>
      </c>
      <c r="B22" s="44">
        <f t="shared" si="3"/>
        <v>308.99508608902545</v>
      </c>
      <c r="C22" s="44">
        <f t="shared" si="4"/>
        <v>323.26505853773659</v>
      </c>
      <c r="D22" s="44">
        <f t="shared" si="0"/>
        <v>355.17331114917215</v>
      </c>
      <c r="E22" s="44">
        <f t="shared" si="1"/>
        <v>299.94697300449872</v>
      </c>
      <c r="F22" s="31">
        <f t="shared" si="5"/>
        <v>51.73163038838964</v>
      </c>
    </row>
    <row r="23" spans="1:6" x14ac:dyDescent="0.25">
      <c r="A23" s="25">
        <f t="shared" si="2"/>
        <v>16</v>
      </c>
      <c r="B23" s="44">
        <f t="shared" si="3"/>
        <v>355.17331114917215</v>
      </c>
      <c r="C23" s="44">
        <f t="shared" si="4"/>
        <v>299.94697300449872</v>
      </c>
      <c r="D23" s="44">
        <f t="shared" si="0"/>
        <v>307.90691994605612</v>
      </c>
      <c r="E23" s="44">
        <f t="shared" si="1"/>
        <v>323.76849833488023</v>
      </c>
      <c r="F23" s="31">
        <f t="shared" si="5"/>
        <v>52.929923544550988</v>
      </c>
    </row>
    <row r="24" spans="1:6" x14ac:dyDescent="0.25">
      <c r="A24" s="25">
        <f t="shared" si="2"/>
        <v>17</v>
      </c>
      <c r="B24" s="44">
        <f t="shared" si="3"/>
        <v>307.90691994605612</v>
      </c>
      <c r="C24" s="44">
        <f t="shared" si="4"/>
        <v>323.76849833488023</v>
      </c>
      <c r="D24" s="44">
        <f t="shared" si="0"/>
        <v>356.10894911478027</v>
      </c>
      <c r="E24" s="44">
        <f t="shared" si="1"/>
        <v>299.42498269863694</v>
      </c>
      <c r="F24" s="31">
        <f t="shared" si="5"/>
        <v>54.000392308894902</v>
      </c>
    </row>
    <row r="25" spans="1:6" x14ac:dyDescent="0.25">
      <c r="A25" s="25">
        <f t="shared" si="2"/>
        <v>18</v>
      </c>
      <c r="B25" s="44">
        <f t="shared" si="3"/>
        <v>356.10894911478027</v>
      </c>
      <c r="C25" s="44">
        <f t="shared" si="4"/>
        <v>299.42498269863694</v>
      </c>
      <c r="D25" s="44">
        <f t="shared" si="0"/>
        <v>306.77825707830641</v>
      </c>
      <c r="E25" s="44">
        <f t="shared" si="1"/>
        <v>324.28887087853934</v>
      </c>
      <c r="F25" s="31">
        <f t="shared" si="5"/>
        <v>55.242466565316541</v>
      </c>
    </row>
    <row r="26" spans="1:6" x14ac:dyDescent="0.25">
      <c r="A26" s="25">
        <f t="shared" si="2"/>
        <v>19</v>
      </c>
      <c r="B26" s="44">
        <f t="shared" si="3"/>
        <v>306.77825707830641</v>
      </c>
      <c r="C26" s="44">
        <f t="shared" si="4"/>
        <v>324.28887087853934</v>
      </c>
      <c r="D26" s="44">
        <f t="shared" si="0"/>
        <v>357.07169865315223</v>
      </c>
      <c r="E26" s="44">
        <f t="shared" si="1"/>
        <v>298.88526585165454</v>
      </c>
      <c r="F26" s="31">
        <f t="shared" si="5"/>
        <v>56.345127684693345</v>
      </c>
    </row>
    <row r="27" spans="1:6" x14ac:dyDescent="0.25">
      <c r="A27" s="25">
        <f t="shared" si="2"/>
        <v>20</v>
      </c>
      <c r="B27" s="44">
        <f t="shared" si="3"/>
        <v>357.07169865315223</v>
      </c>
      <c r="C27" s="44">
        <f t="shared" si="4"/>
        <v>298.88526585165454</v>
      </c>
      <c r="D27" s="44">
        <f t="shared" si="0"/>
        <v>305.60897357876974</v>
      </c>
      <c r="E27" s="44">
        <f t="shared" si="1"/>
        <v>324.82606025542185</v>
      </c>
      <c r="F27" s="31">
        <f t="shared" si="5"/>
        <v>57.631040996844767</v>
      </c>
    </row>
    <row r="28" spans="1:6" x14ac:dyDescent="0.25">
      <c r="A28" s="25">
        <f t="shared" ref="A28:A91" si="6">$A27+1</f>
        <v>21</v>
      </c>
      <c r="B28" s="44">
        <f t="shared" ref="B28:B91" si="7">$D27</f>
        <v>305.60897357876974</v>
      </c>
      <c r="C28" s="44">
        <f t="shared" ref="C28:C91" si="8">$E27</f>
        <v>324.82606025542185</v>
      </c>
      <c r="D28" s="44">
        <f t="shared" si="0"/>
        <v>358.06088586730402</v>
      </c>
      <c r="E28" s="44">
        <f t="shared" si="1"/>
        <v>298.32793455719542</v>
      </c>
      <c r="F28" s="31">
        <f t="shared" si="5"/>
        <v>58.765242858709456</v>
      </c>
    </row>
    <row r="29" spans="1:6" x14ac:dyDescent="0.25">
      <c r="A29" s="25">
        <f t="shared" si="6"/>
        <v>22</v>
      </c>
      <c r="B29" s="44">
        <f t="shared" si="7"/>
        <v>358.06088586730402</v>
      </c>
      <c r="C29" s="44">
        <f t="shared" si="8"/>
        <v>298.32793455719542</v>
      </c>
      <c r="D29" s="44">
        <f t="shared" si="0"/>
        <v>304.39916028984527</v>
      </c>
      <c r="E29" s="44">
        <f t="shared" si="1"/>
        <v>325.37984924269261</v>
      </c>
      <c r="F29" s="31">
        <f t="shared" si="5"/>
        <v>60.094815750627859</v>
      </c>
    </row>
    <row r="30" spans="1:6" x14ac:dyDescent="0.25">
      <c r="A30" s="25">
        <f t="shared" si="6"/>
        <v>23</v>
      </c>
      <c r="B30" s="44">
        <f t="shared" si="7"/>
        <v>304.39916028984527</v>
      </c>
      <c r="C30" s="44">
        <f t="shared" si="8"/>
        <v>325.37984924269261</v>
      </c>
      <c r="D30" s="44">
        <f t="shared" si="0"/>
        <v>359.07563745092352</v>
      </c>
      <c r="E30" s="44">
        <f t="shared" si="1"/>
        <v>297.75320704316573</v>
      </c>
      <c r="F30" s="31">
        <f t="shared" si="5"/>
        <v>61.259680981593363</v>
      </c>
    </row>
    <row r="31" spans="1:6" x14ac:dyDescent="0.25">
      <c r="A31" s="25">
        <f t="shared" si="6"/>
        <v>24</v>
      </c>
      <c r="B31" s="44">
        <f t="shared" si="7"/>
        <v>359.07563745092352</v>
      </c>
      <c r="C31" s="44">
        <f t="shared" si="8"/>
        <v>297.75320704316573</v>
      </c>
      <c r="D31" s="44">
        <f t="shared" si="0"/>
        <v>303.14914925680915</v>
      </c>
      <c r="E31" s="44">
        <f t="shared" si="1"/>
        <v>325.94990934528738</v>
      </c>
      <c r="F31" s="31">
        <f t="shared" si="5"/>
        <v>62.632468436433882</v>
      </c>
    </row>
    <row r="32" spans="1:6" x14ac:dyDescent="0.25">
      <c r="A32" s="25">
        <f t="shared" si="6"/>
        <v>25</v>
      </c>
      <c r="B32" s="44">
        <f t="shared" si="7"/>
        <v>303.14914925680915</v>
      </c>
      <c r="C32" s="44">
        <f t="shared" si="8"/>
        <v>325.94990934528738</v>
      </c>
      <c r="D32" s="44">
        <f t="shared" si="0"/>
        <v>360.11486770662611</v>
      </c>
      <c r="E32" s="44">
        <f t="shared" si="1"/>
        <v>297.1614181942914</v>
      </c>
      <c r="F32" s="31">
        <f t="shared" si="5"/>
        <v>63.826877577199333</v>
      </c>
    </row>
    <row r="33" spans="1:6" x14ac:dyDescent="0.25">
      <c r="A33" s="25">
        <f t="shared" si="6"/>
        <v>26</v>
      </c>
      <c r="B33" s="44">
        <f t="shared" si="7"/>
        <v>360.11486770662611</v>
      </c>
      <c r="C33" s="44">
        <f t="shared" si="8"/>
        <v>297.1614181942914</v>
      </c>
      <c r="D33" s="44">
        <f t="shared" si="0"/>
        <v>301.85954026021165</v>
      </c>
      <c r="E33" s="44">
        <f t="shared" si="1"/>
        <v>326.53579116946889</v>
      </c>
      <c r="F33" s="31">
        <f t="shared" si="5"/>
        <v>65.242141010038964</v>
      </c>
    </row>
    <row r="34" spans="1:6" x14ac:dyDescent="0.25">
      <c r="A34" s="25">
        <f t="shared" si="6"/>
        <v>27</v>
      </c>
      <c r="B34" s="44">
        <f t="shared" si="7"/>
        <v>301.85954026021165</v>
      </c>
      <c r="C34" s="44">
        <f t="shared" si="8"/>
        <v>326.53579116946889</v>
      </c>
      <c r="D34" s="44">
        <f t="shared" si="0"/>
        <v>361.17726729847624</v>
      </c>
      <c r="E34" s="44">
        <f t="shared" si="1"/>
        <v>296.55302971684159</v>
      </c>
      <c r="F34" s="31">
        <f t="shared" si="5"/>
        <v>66.464717898379888</v>
      </c>
    </row>
    <row r="35" spans="1:6" x14ac:dyDescent="0.25">
      <c r="A35" s="25">
        <f t="shared" si="6"/>
        <v>28</v>
      </c>
      <c r="B35" s="44">
        <f t="shared" si="7"/>
        <v>361.17726729847624</v>
      </c>
      <c r="C35" s="44">
        <f t="shared" si="8"/>
        <v>296.55302971684159</v>
      </c>
      <c r="D35" s="44">
        <f t="shared" si="0"/>
        <v>300.53122675464738</v>
      </c>
      <c r="E35" s="44">
        <f t="shared" si="1"/>
        <v>327.13691543557297</v>
      </c>
      <c r="F35" s="31">
        <f t="shared" si="5"/>
        <v>67.921397948659418</v>
      </c>
    </row>
    <row r="36" spans="1:6" x14ac:dyDescent="0.25">
      <c r="A36" s="25">
        <f t="shared" si="6"/>
        <v>29</v>
      </c>
      <c r="B36" s="44">
        <f t="shared" si="7"/>
        <v>300.53122675464738</v>
      </c>
      <c r="C36" s="44">
        <f t="shared" si="8"/>
        <v>327.13691543557297</v>
      </c>
      <c r="D36" s="44">
        <f t="shared" si="0"/>
        <v>362.26129431539448</v>
      </c>
      <c r="E36" s="44">
        <f t="shared" si="1"/>
        <v>295.92863962428629</v>
      </c>
      <c r="F36" s="31">
        <f t="shared" si="5"/>
        <v>69.170497469425101</v>
      </c>
    </row>
    <row r="37" spans="1:6" x14ac:dyDescent="0.25">
      <c r="A37" s="25">
        <f t="shared" si="6"/>
        <v>30</v>
      </c>
      <c r="B37" s="44">
        <f t="shared" si="7"/>
        <v>362.26129431539448</v>
      </c>
      <c r="C37" s="44">
        <f t="shared" si="8"/>
        <v>295.92863962428629</v>
      </c>
      <c r="D37" s="44">
        <f t="shared" si="0"/>
        <v>299.1654204124273</v>
      </c>
      <c r="E37" s="44">
        <f t="shared" si="1"/>
        <v>327.75256497551368</v>
      </c>
      <c r="F37" s="31">
        <f t="shared" si="5"/>
        <v>70.667188484753154</v>
      </c>
    </row>
    <row r="38" spans="1:6" x14ac:dyDescent="0.25">
      <c r="A38" s="25">
        <f t="shared" si="6"/>
        <v>31</v>
      </c>
      <c r="B38" s="44">
        <f t="shared" si="7"/>
        <v>299.1654204124273</v>
      </c>
      <c r="C38" s="44">
        <f t="shared" si="8"/>
        <v>327.75256497551368</v>
      </c>
      <c r="D38" s="44">
        <f t="shared" si="0"/>
        <v>363.3651682550535</v>
      </c>
      <c r="E38" s="44">
        <f t="shared" si="1"/>
        <v>295.28899067812853</v>
      </c>
      <c r="F38" s="31">
        <f t="shared" si="5"/>
        <v>71.940887395268021</v>
      </c>
    </row>
    <row r="39" spans="1:6" x14ac:dyDescent="0.25">
      <c r="A39" s="25">
        <f t="shared" si="6"/>
        <v>32</v>
      </c>
      <c r="B39" s="44">
        <f t="shared" si="7"/>
        <v>363.3651682550535</v>
      </c>
      <c r="C39" s="44">
        <f t="shared" si="8"/>
        <v>295.28899067812853</v>
      </c>
      <c r="D39" s="44">
        <f t="shared" si="0"/>
        <v>297.76367334835413</v>
      </c>
      <c r="E39" s="44">
        <f t="shared" si="1"/>
        <v>328.38187809723991</v>
      </c>
      <c r="F39" s="31">
        <f t="shared" si="5"/>
        <v>73.475814604042895</v>
      </c>
    </row>
    <row r="40" spans="1:6" x14ac:dyDescent="0.25">
      <c r="A40" s="25">
        <f t="shared" si="6"/>
        <v>33</v>
      </c>
      <c r="B40" s="44">
        <f t="shared" si="7"/>
        <v>297.76367334835413</v>
      </c>
      <c r="C40" s="44">
        <f t="shared" si="8"/>
        <v>328.38187809723991</v>
      </c>
      <c r="D40" s="44">
        <f t="shared" si="0"/>
        <v>364.48686754932322</v>
      </c>
      <c r="E40" s="44">
        <f t="shared" si="1"/>
        <v>294.63497738023756</v>
      </c>
      <c r="F40" s="31">
        <f t="shared" si="5"/>
        <v>74.77190617058956</v>
      </c>
    </row>
    <row r="41" spans="1:6" x14ac:dyDescent="0.25">
      <c r="A41" s="25">
        <f t="shared" si="6"/>
        <v>34</v>
      </c>
      <c r="B41" s="44">
        <f t="shared" si="7"/>
        <v>364.48686754932322</v>
      </c>
      <c r="C41" s="44">
        <f t="shared" si="8"/>
        <v>294.63497738023756</v>
      </c>
      <c r="D41" s="44">
        <f t="shared" si="0"/>
        <v>296.32789699572726</v>
      </c>
      <c r="E41" s="44">
        <f t="shared" si="1"/>
        <v>329.02384372504548</v>
      </c>
      <c r="F41" s="31">
        <f t="shared" si="5"/>
        <v>76.342906647618705</v>
      </c>
    </row>
    <row r="42" spans="1:6" x14ac:dyDescent="0.25">
      <c r="A42" s="25">
        <f t="shared" si="6"/>
        <v>35</v>
      </c>
      <c r="B42" s="44">
        <f t="shared" si="7"/>
        <v>296.32789699572726</v>
      </c>
      <c r="C42" s="44">
        <f t="shared" si="8"/>
        <v>329.02384372504548</v>
      </c>
      <c r="D42" s="44">
        <f t="shared" si="0"/>
        <v>365.62413123608002</v>
      </c>
      <c r="E42" s="44">
        <f t="shared" si="1"/>
        <v>293.96765108585873</v>
      </c>
      <c r="F42" s="31">
        <f t="shared" si="5"/>
        <v>77.658899826417894</v>
      </c>
    </row>
    <row r="43" spans="1:6" x14ac:dyDescent="0.25">
      <c r="A43" s="25">
        <f t="shared" si="6"/>
        <v>36</v>
      </c>
      <c r="B43" s="44">
        <f t="shared" si="7"/>
        <v>365.62413123608002</v>
      </c>
      <c r="C43" s="44">
        <f t="shared" si="8"/>
        <v>293.96765108585873</v>
      </c>
      <c r="D43" s="44">
        <f t="shared" si="0"/>
        <v>294.86037652524891</v>
      </c>
      <c r="E43" s="44">
        <f t="shared" si="1"/>
        <v>329.67729873708788</v>
      </c>
      <c r="F43" s="31">
        <f t="shared" si="5"/>
        <v>79.263408431315938</v>
      </c>
    </row>
    <row r="44" spans="1:6" x14ac:dyDescent="0.25">
      <c r="A44" s="25">
        <f t="shared" si="6"/>
        <v>37</v>
      </c>
      <c r="B44" s="44">
        <f t="shared" si="7"/>
        <v>294.86037652524891</v>
      </c>
      <c r="C44" s="44">
        <f t="shared" si="8"/>
        <v>329.67729873708788</v>
      </c>
      <c r="D44" s="44">
        <f t="shared" si="0"/>
        <v>366.77446533253232</v>
      </c>
      <c r="E44" s="44">
        <f t="shared" si="1"/>
        <v>293.28822279461531</v>
      </c>
      <c r="F44" s="31">
        <f t="shared" si="5"/>
        <v>80.596532288485463</v>
      </c>
    </row>
    <row r="45" spans="1:6" x14ac:dyDescent="0.25">
      <c r="A45" s="25">
        <f t="shared" si="6"/>
        <v>38</v>
      </c>
      <c r="B45" s="44">
        <f t="shared" si="7"/>
        <v>366.77446533253232</v>
      </c>
      <c r="C45" s="44">
        <f t="shared" si="8"/>
        <v>293.28822279461531</v>
      </c>
      <c r="D45" s="44">
        <f t="shared" si="0"/>
        <v>293.36377966020103</v>
      </c>
      <c r="E45" s="44">
        <f t="shared" si="1"/>
        <v>330.34092791523796</v>
      </c>
      <c r="F45" s="31">
        <f t="shared" si="5"/>
        <v>82.231573787917014</v>
      </c>
    </row>
    <row r="46" spans="1:6" x14ac:dyDescent="0.25">
      <c r="A46" s="25">
        <f t="shared" si="6"/>
        <v>39</v>
      </c>
      <c r="B46" s="44">
        <f t="shared" si="7"/>
        <v>293.36377966020103</v>
      </c>
      <c r="C46" s="44">
        <f t="shared" si="8"/>
        <v>330.34092791523796</v>
      </c>
      <c r="D46" s="44">
        <f t="shared" si="0"/>
        <v>367.93515437753462</v>
      </c>
      <c r="E46" s="44">
        <f t="shared" si="1"/>
        <v>292.59806318487591</v>
      </c>
      <c r="F46" s="31">
        <f t="shared" si="5"/>
        <v>83.578787771104842</v>
      </c>
    </row>
    <row r="47" spans="1:6" x14ac:dyDescent="0.25">
      <c r="A47" s="25">
        <f t="shared" si="6"/>
        <v>40</v>
      </c>
      <c r="B47" s="44">
        <f t="shared" si="7"/>
        <v>367.93515437753462</v>
      </c>
      <c r="C47" s="44">
        <f t="shared" si="8"/>
        <v>292.59806318487591</v>
      </c>
      <c r="D47" s="44">
        <f t="shared" si="0"/>
        <v>291.84115875587855</v>
      </c>
      <c r="E47" s="44">
        <f t="shared" si="1"/>
        <v>331.01326689327311</v>
      </c>
      <c r="F47" s="31">
        <f t="shared" si="5"/>
        <v>85.240976329616657</v>
      </c>
    </row>
    <row r="48" spans="1:6" x14ac:dyDescent="0.25">
      <c r="A48" s="25">
        <f t="shared" si="6"/>
        <v>41</v>
      </c>
      <c r="B48" s="44">
        <f t="shared" si="7"/>
        <v>291.84115875587855</v>
      </c>
      <c r="C48" s="44">
        <f t="shared" si="8"/>
        <v>331.01326689327311</v>
      </c>
      <c r="D48" s="44">
        <f t="shared" si="0"/>
        <v>369.1032784820049</v>
      </c>
      <c r="E48" s="44">
        <f t="shared" si="1"/>
        <v>291.89869948911354</v>
      </c>
      <c r="F48" s="31">
        <f t="shared" si="5"/>
        <v>86.598986875071603</v>
      </c>
    </row>
    <row r="49" spans="1:6" x14ac:dyDescent="0.25">
      <c r="A49" s="25">
        <f t="shared" si="6"/>
        <v>42</v>
      </c>
      <c r="B49" s="44">
        <f t="shared" si="7"/>
        <v>369.1032784820049</v>
      </c>
      <c r="C49" s="44">
        <f t="shared" si="8"/>
        <v>291.89869948911354</v>
      </c>
      <c r="D49" s="44">
        <f t="shared" si="0"/>
        <v>290.29594509058177</v>
      </c>
      <c r="E49" s="44">
        <f t="shared" si="1"/>
        <v>331.69270843407531</v>
      </c>
      <c r="F49" s="31">
        <f t="shared" si="5"/>
        <v>88.284534003293089</v>
      </c>
    </row>
    <row r="50" spans="1:6" x14ac:dyDescent="0.25">
      <c r="A50" s="25">
        <f t="shared" si="6"/>
        <v>43</v>
      </c>
      <c r="B50" s="44">
        <f t="shared" si="7"/>
        <v>290.29594509058177</v>
      </c>
      <c r="C50" s="44">
        <f t="shared" si="8"/>
        <v>331.69270843407531</v>
      </c>
      <c r="D50" s="44">
        <f t="shared" si="0"/>
        <v>370.27573605756152</v>
      </c>
      <c r="E50" s="44">
        <f t="shared" si="1"/>
        <v>291.19180886771915</v>
      </c>
      <c r="F50" s="31">
        <f t="shared" si="5"/>
        <v>89.649817784565769</v>
      </c>
    </row>
    <row r="51" spans="1:6" x14ac:dyDescent="0.25">
      <c r="A51" s="25">
        <f t="shared" si="6"/>
        <v>44</v>
      </c>
      <c r="B51" s="44">
        <f t="shared" si="7"/>
        <v>370.27573605756152</v>
      </c>
      <c r="C51" s="44">
        <f t="shared" si="8"/>
        <v>291.19180886771915</v>
      </c>
      <c r="D51" s="44">
        <f t="shared" si="0"/>
        <v>288.73193446875382</v>
      </c>
      <c r="E51" s="44">
        <f t="shared" si="1"/>
        <v>332.37751228286538</v>
      </c>
      <c r="F51" s="31">
        <f t="shared" si="5"/>
        <v>91.354549658762068</v>
      </c>
    </row>
    <row r="52" spans="1:6" x14ac:dyDescent="0.25">
      <c r="A52" s="25">
        <f t="shared" si="6"/>
        <v>45</v>
      </c>
      <c r="B52" s="44">
        <f t="shared" si="7"/>
        <v>288.73193446875382</v>
      </c>
      <c r="C52" s="44">
        <f t="shared" si="8"/>
        <v>332.37751228286538</v>
      </c>
      <c r="D52" s="44">
        <f t="shared" si="0"/>
        <v>371.44927218732084</v>
      </c>
      <c r="E52" s="44">
        <f t="shared" si="1"/>
        <v>290.4792080280946</v>
      </c>
      <c r="F52" s="31">
        <f t="shared" si="5"/>
        <v>92.723383559233937</v>
      </c>
    </row>
    <row r="53" spans="1:6" x14ac:dyDescent="0.25">
      <c r="A53" s="25">
        <f t="shared" si="6"/>
        <v>46</v>
      </c>
      <c r="B53" s="44">
        <f t="shared" si="7"/>
        <v>371.44927218732084</v>
      </c>
      <c r="C53" s="44">
        <f t="shared" si="8"/>
        <v>290.4792080280946</v>
      </c>
      <c r="D53" s="44">
        <f t="shared" si="0"/>
        <v>287.15326346911809</v>
      </c>
      <c r="E53" s="44">
        <f t="shared" si="1"/>
        <v>333.06581873153141</v>
      </c>
      <c r="F53" s="31">
        <f t="shared" si="5"/>
        <v>94.442768368072493</v>
      </c>
    </row>
    <row r="54" spans="1:6" x14ac:dyDescent="0.25">
      <c r="A54" s="25">
        <f t="shared" si="6"/>
        <v>47</v>
      </c>
      <c r="B54" s="44">
        <f t="shared" si="7"/>
        <v>287.15326346911809</v>
      </c>
      <c r="C54" s="44">
        <f t="shared" si="8"/>
        <v>333.06581873153141</v>
      </c>
      <c r="D54" s="44">
        <f t="shared" si="0"/>
        <v>372.62051236680395</v>
      </c>
      <c r="E54" s="44">
        <f t="shared" si="1"/>
        <v>289.76283895458204</v>
      </c>
      <c r="F54" s="31">
        <f t="shared" si="5"/>
        <v>95.811265995716141</v>
      </c>
    </row>
    <row r="55" spans="1:6" x14ac:dyDescent="0.25">
      <c r="A55" s="25">
        <f t="shared" si="6"/>
        <v>48</v>
      </c>
      <c r="B55" s="44">
        <f t="shared" si="7"/>
        <v>372.62051236680395</v>
      </c>
      <c r="C55" s="44">
        <f t="shared" si="8"/>
        <v>289.76283895458204</v>
      </c>
      <c r="D55" s="44">
        <f t="shared" si="0"/>
        <v>285.56437598107243</v>
      </c>
      <c r="E55" s="44">
        <f t="shared" si="1"/>
        <v>333.75566589116318</v>
      </c>
      <c r="F55" s="31">
        <f t="shared" si="5"/>
        <v>97.540451630505927</v>
      </c>
    </row>
    <row r="56" spans="1:6" x14ac:dyDescent="0.25">
      <c r="A56" s="25">
        <f t="shared" si="6"/>
        <v>49</v>
      </c>
      <c r="B56" s="44">
        <f t="shared" si="7"/>
        <v>285.56437598107243</v>
      </c>
      <c r="C56" s="44">
        <f t="shared" si="8"/>
        <v>333.75566589116318</v>
      </c>
      <c r="D56" s="44">
        <f t="shared" si="0"/>
        <v>373.7860010884479</v>
      </c>
      <c r="E56" s="44">
        <f t="shared" si="1"/>
        <v>289.04475076018048</v>
      </c>
      <c r="F56" s="31">
        <f t="shared" si="5"/>
        <v>98.904605901020801</v>
      </c>
    </row>
    <row r="57" spans="1:6" x14ac:dyDescent="0.25">
      <c r="A57" s="25">
        <f t="shared" si="6"/>
        <v>50</v>
      </c>
      <c r="B57" s="44">
        <f t="shared" si="7"/>
        <v>373.7860010884479</v>
      </c>
      <c r="C57" s="44">
        <f t="shared" si="8"/>
        <v>289.04475076018048</v>
      </c>
      <c r="D57" s="44">
        <f t="shared" si="0"/>
        <v>283.96998005302203</v>
      </c>
      <c r="E57" s="44">
        <f t="shared" si="1"/>
        <v>334.445010511151</v>
      </c>
      <c r="F57" s="31">
        <f t="shared" si="5"/>
        <v>100.63846789419867</v>
      </c>
    </row>
    <row r="58" spans="1:6" x14ac:dyDescent="0.25">
      <c r="A58" s="25">
        <f t="shared" si="6"/>
        <v>51</v>
      </c>
      <c r="B58" s="44">
        <f t="shared" si="7"/>
        <v>283.96998005302203</v>
      </c>
      <c r="C58" s="44">
        <f t="shared" si="8"/>
        <v>334.445010511151</v>
      </c>
      <c r="D58" s="44">
        <f t="shared" si="0"/>
        <v>374.9422444853268</v>
      </c>
      <c r="E58" s="44">
        <f t="shared" si="1"/>
        <v>288.32707783745576</v>
      </c>
      <c r="F58" s="31">
        <f t="shared" si="5"/>
        <v>101.99419890384291</v>
      </c>
    </row>
    <row r="59" spans="1:6" x14ac:dyDescent="0.25">
      <c r="A59" s="25">
        <f t="shared" si="6"/>
        <v>52</v>
      </c>
      <c r="B59" s="44">
        <f t="shared" si="7"/>
        <v>374.9422444853268</v>
      </c>
      <c r="C59" s="44">
        <f t="shared" si="8"/>
        <v>288.32707783745576</v>
      </c>
      <c r="D59" s="44">
        <f t="shared" si="0"/>
        <v>282.37499551064946</v>
      </c>
      <c r="E59" s="44">
        <f t="shared" si="1"/>
        <v>335.13175201166132</v>
      </c>
      <c r="F59" s="31">
        <f t="shared" si="5"/>
        <v>103.72739805515921</v>
      </c>
    </row>
    <row r="60" spans="1:6" x14ac:dyDescent="0.25">
      <c r="A60" s="25">
        <f t="shared" si="6"/>
        <v>53</v>
      </c>
      <c r="B60" s="44">
        <f t="shared" si="7"/>
        <v>282.37499551064946</v>
      </c>
      <c r="C60" s="44">
        <f t="shared" si="8"/>
        <v>335.13175201166132</v>
      </c>
      <c r="D60" s="44">
        <f t="shared" si="0"/>
        <v>376.0857560061034</v>
      </c>
      <c r="E60" s="44">
        <f t="shared" si="1"/>
        <v>287.6120146650448</v>
      </c>
      <c r="F60" s="31">
        <f t="shared" si="5"/>
        <v>105.07060516684841</v>
      </c>
    </row>
    <row r="61" spans="1:6" x14ac:dyDescent="0.25">
      <c r="A61" s="25">
        <f t="shared" si="6"/>
        <v>54</v>
      </c>
      <c r="B61" s="44">
        <f t="shared" si="7"/>
        <v>376.0857560061034</v>
      </c>
      <c r="C61" s="44">
        <f t="shared" si="8"/>
        <v>287.6120146650448</v>
      </c>
      <c r="D61" s="44">
        <f t="shared" si="0"/>
        <v>280.78449326732891</v>
      </c>
      <c r="E61" s="44">
        <f t="shared" si="1"/>
        <v>335.81375922251368</v>
      </c>
      <c r="F61" s="31">
        <f t="shared" si="5"/>
        <v>106.79765380376297</v>
      </c>
    </row>
    <row r="62" spans="1:6" x14ac:dyDescent="0.25">
      <c r="A62" s="25">
        <f t="shared" si="6"/>
        <v>55</v>
      </c>
      <c r="B62" s="44">
        <f t="shared" si="7"/>
        <v>280.78449326732891</v>
      </c>
      <c r="C62" s="44">
        <f t="shared" si="8"/>
        <v>335.81375922251368</v>
      </c>
      <c r="D62" s="44">
        <f t="shared" si="0"/>
        <v>377.21310388302544</v>
      </c>
      <c r="E62" s="44">
        <f t="shared" si="1"/>
        <v>286.90178780660921</v>
      </c>
      <c r="F62" s="31">
        <f t="shared" si="5"/>
        <v>108.12427060130338</v>
      </c>
    </row>
    <row r="63" spans="1:6" x14ac:dyDescent="0.25">
      <c r="A63" s="25">
        <f t="shared" si="6"/>
        <v>56</v>
      </c>
      <c r="B63" s="44">
        <f t="shared" si="7"/>
        <v>377.21310388302544</v>
      </c>
      <c r="C63" s="44">
        <f t="shared" si="8"/>
        <v>286.90178780660921</v>
      </c>
      <c r="D63" s="44">
        <f t="shared" si="0"/>
        <v>279.20362771228292</v>
      </c>
      <c r="E63" s="44">
        <f t="shared" si="1"/>
        <v>336.4888991578764</v>
      </c>
      <c r="F63" s="31">
        <f t="shared" si="5"/>
        <v>109.83960593258844</v>
      </c>
    </row>
    <row r="64" spans="1:6" x14ac:dyDescent="0.25">
      <c r="A64" s="25">
        <f t="shared" si="6"/>
        <v>57</v>
      </c>
      <c r="B64" s="44">
        <f t="shared" si="7"/>
        <v>279.20362771228292</v>
      </c>
      <c r="C64" s="44">
        <f t="shared" si="8"/>
        <v>336.4888991578764</v>
      </c>
      <c r="D64" s="44">
        <f t="shared" si="0"/>
        <v>378.32095899646555</v>
      </c>
      <c r="E64" s="44">
        <f t="shared" si="1"/>
        <v>286.19862580809848</v>
      </c>
      <c r="F64" s="31">
        <f t="shared" si="5"/>
        <v>111.14565648055614</v>
      </c>
    </row>
    <row r="65" spans="1:6" x14ac:dyDescent="0.25">
      <c r="A65" s="25">
        <f t="shared" si="6"/>
        <v>58</v>
      </c>
      <c r="B65" s="44">
        <f t="shared" si="7"/>
        <v>378.32095899646555</v>
      </c>
      <c r="C65" s="44">
        <f t="shared" si="8"/>
        <v>286.19862580809848</v>
      </c>
      <c r="D65" s="44">
        <f t="shared" si="0"/>
        <v>277.63756398961959</v>
      </c>
      <c r="E65" s="44">
        <f t="shared" si="1"/>
        <v>337.1550670159553</v>
      </c>
      <c r="F65" s="31">
        <f t="shared" si="5"/>
        <v>112.84371905726229</v>
      </c>
    </row>
    <row r="66" spans="1:6" x14ac:dyDescent="0.25">
      <c r="A66" s="25">
        <f t="shared" si="6"/>
        <v>59</v>
      </c>
      <c r="B66" s="44">
        <f t="shared" si="7"/>
        <v>277.63756398961959</v>
      </c>
      <c r="C66" s="44">
        <f t="shared" si="8"/>
        <v>337.1550670159553</v>
      </c>
      <c r="D66" s="44">
        <f t="shared" si="0"/>
        <v>379.40614164899182</v>
      </c>
      <c r="E66" s="44">
        <f t="shared" si="1"/>
        <v>285.50472784313678</v>
      </c>
      <c r="F66" s="31">
        <f t="shared" si="5"/>
        <v>114.12537375833153</v>
      </c>
    </row>
    <row r="67" spans="1:6" x14ac:dyDescent="0.25">
      <c r="A67" s="25">
        <f t="shared" si="6"/>
        <v>60</v>
      </c>
      <c r="B67" s="44">
        <f t="shared" si="7"/>
        <v>379.40614164899182</v>
      </c>
      <c r="C67" s="44">
        <f t="shared" si="8"/>
        <v>285.50472784313678</v>
      </c>
      <c r="D67" s="44">
        <f t="shared" si="0"/>
        <v>276.0914023369985</v>
      </c>
      <c r="E67" s="44">
        <f t="shared" si="1"/>
        <v>337.81021648861679</v>
      </c>
      <c r="F67" s="31">
        <f t="shared" si="5"/>
        <v>115.80068869202626</v>
      </c>
    </row>
    <row r="68" spans="1:6" x14ac:dyDescent="0.25">
      <c r="A68" s="25">
        <f t="shared" si="6"/>
        <v>61</v>
      </c>
      <c r="B68" s="44">
        <f t="shared" si="7"/>
        <v>276.0914023369985</v>
      </c>
      <c r="C68" s="44">
        <f t="shared" si="8"/>
        <v>337.81021648861679</v>
      </c>
      <c r="D68" s="44">
        <f t="shared" si="0"/>
        <v>380.46566575052714</v>
      </c>
      <c r="E68" s="44">
        <f t="shared" si="1"/>
        <v>284.82223206233112</v>
      </c>
      <c r="F68" s="31">
        <f t="shared" si="5"/>
        <v>117.05431797536114</v>
      </c>
    </row>
    <row r="69" spans="1:6" x14ac:dyDescent="0.25">
      <c r="A69" s="25">
        <f t="shared" si="6"/>
        <v>62</v>
      </c>
      <c r="B69" s="44">
        <f t="shared" si="7"/>
        <v>380.46566575052714</v>
      </c>
      <c r="C69" s="44">
        <f t="shared" si="8"/>
        <v>284.82223206233112</v>
      </c>
      <c r="D69" s="44">
        <f t="shared" si="0"/>
        <v>274.57010190323018</v>
      </c>
      <c r="E69" s="44">
        <f t="shared" si="1"/>
        <v>338.45238940824282</v>
      </c>
      <c r="F69" s="31">
        <f t="shared" si="5"/>
        <v>118.70157631423515</v>
      </c>
    </row>
    <row r="70" spans="1:6" x14ac:dyDescent="0.25">
      <c r="A70" s="25">
        <f t="shared" si="6"/>
        <v>63</v>
      </c>
      <c r="B70" s="44">
        <f t="shared" si="7"/>
        <v>274.57010190323018</v>
      </c>
      <c r="C70" s="44">
        <f t="shared" si="8"/>
        <v>338.45238940824282</v>
      </c>
      <c r="D70" s="44">
        <f t="shared" si="0"/>
        <v>381.49677898887455</v>
      </c>
      <c r="E70" s="44">
        <f t="shared" si="1"/>
        <v>284.15318465960314</v>
      </c>
      <c r="F70" s="31">
        <f t="shared" si="5"/>
        <v>119.92380042723947</v>
      </c>
    </row>
    <row r="71" spans="1:6" x14ac:dyDescent="0.25">
      <c r="A71" s="25">
        <f t="shared" si="6"/>
        <v>64</v>
      </c>
      <c r="B71" s="44">
        <f t="shared" si="7"/>
        <v>381.49677898887455</v>
      </c>
      <c r="C71" s="44">
        <f t="shared" si="8"/>
        <v>284.15318465960314</v>
      </c>
      <c r="D71" s="44">
        <f t="shared" si="0"/>
        <v>273.07840658345543</v>
      </c>
      <c r="E71" s="44">
        <f t="shared" si="1"/>
        <v>339.07974375527164</v>
      </c>
      <c r="F71" s="31">
        <f t="shared" si="5"/>
        <v>121.53793798287886</v>
      </c>
    </row>
    <row r="72" spans="1:6" x14ac:dyDescent="0.25">
      <c r="A72" s="25">
        <f t="shared" si="6"/>
        <v>65</v>
      </c>
      <c r="B72" s="44">
        <f t="shared" si="7"/>
        <v>273.07840658345543</v>
      </c>
      <c r="C72" s="44">
        <f t="shared" si="8"/>
        <v>339.07974375527164</v>
      </c>
      <c r="D72" s="44">
        <f t="shared" si="0"/>
        <v>382.4969977145862</v>
      </c>
      <c r="E72" s="44">
        <f t="shared" si="1"/>
        <v>283.49951067011114</v>
      </c>
      <c r="F72" s="31">
        <f t="shared" si="5"/>
        <v>122.72567129546425</v>
      </c>
    </row>
    <row r="73" spans="1:6" x14ac:dyDescent="0.25">
      <c r="A73" s="25">
        <f t="shared" si="6"/>
        <v>66</v>
      </c>
      <c r="B73" s="44">
        <f t="shared" si="7"/>
        <v>382.4969977145862</v>
      </c>
      <c r="C73" s="44">
        <f t="shared" si="8"/>
        <v>283.49951067011114</v>
      </c>
      <c r="D73" s="44">
        <f t="shared" ref="D73:D107" si="9">1/15*(4130.43+5*$C73+0.45*0.0000000567*$C73^4-1.35*0.0000000567*$B73^4)</f>
        <v>271.62077538304982</v>
      </c>
      <c r="E73" s="44">
        <f t="shared" ref="E73:E107" si="10">1/20*(4500+5*$B73+0.45*0.0000000567*($B73^4-$C73^4))</f>
        <v>339.69057910253997</v>
      </c>
      <c r="F73" s="31">
        <f t="shared" si="5"/>
        <v>124.30194226193808</v>
      </c>
    </row>
    <row r="74" spans="1:6" x14ac:dyDescent="0.25">
      <c r="A74" s="25">
        <f t="shared" si="6"/>
        <v>67</v>
      </c>
      <c r="B74" s="44">
        <f t="shared" si="7"/>
        <v>271.62077538304982</v>
      </c>
      <c r="C74" s="44">
        <f t="shared" si="8"/>
        <v>339.69057910253997</v>
      </c>
      <c r="D74" s="44">
        <f t="shared" si="9"/>
        <v>383.46413549638589</v>
      </c>
      <c r="E74" s="44">
        <f t="shared" si="10"/>
        <v>282.86298745743073</v>
      </c>
      <c r="F74" s="31">
        <f t="shared" ref="F74:F107" si="11">SQRT(($D74-$B74)^2+($E74-$C74)^2)</f>
        <v>125.45243072027208</v>
      </c>
    </row>
    <row r="75" spans="1:6" x14ac:dyDescent="0.25">
      <c r="A75" s="25">
        <f t="shared" si="6"/>
        <v>68</v>
      </c>
      <c r="B75" s="44">
        <f t="shared" si="7"/>
        <v>383.46413549638589</v>
      </c>
      <c r="C75" s="44">
        <f t="shared" si="8"/>
        <v>282.86298745743073</v>
      </c>
      <c r="D75" s="44">
        <f t="shared" si="9"/>
        <v>270.20131964433142</v>
      </c>
      <c r="E75" s="44">
        <f t="shared" si="10"/>
        <v>340.28335867943161</v>
      </c>
      <c r="F75" s="31">
        <f t="shared" si="11"/>
        <v>126.98647363404021</v>
      </c>
    </row>
    <row r="76" spans="1:6" x14ac:dyDescent="0.25">
      <c r="A76" s="25">
        <f t="shared" si="6"/>
        <v>69</v>
      </c>
      <c r="B76" s="44">
        <f t="shared" si="7"/>
        <v>270.20131964433142</v>
      </c>
      <c r="C76" s="44">
        <f t="shared" si="8"/>
        <v>340.28335867943161</v>
      </c>
      <c r="D76" s="44">
        <f t="shared" si="9"/>
        <v>384.39632458718245</v>
      </c>
      <c r="E76" s="44">
        <f t="shared" si="10"/>
        <v>282.24522173502203</v>
      </c>
      <c r="F76" s="31">
        <f t="shared" si="11"/>
        <v>128.09732430412359</v>
      </c>
    </row>
    <row r="77" spans="1:6" x14ac:dyDescent="0.25">
      <c r="A77" s="25">
        <f t="shared" si="6"/>
        <v>70</v>
      </c>
      <c r="B77" s="44">
        <f t="shared" si="7"/>
        <v>384.39632458718245</v>
      </c>
      <c r="C77" s="44">
        <f t="shared" si="8"/>
        <v>282.24522173502203</v>
      </c>
      <c r="D77" s="44">
        <f t="shared" si="9"/>
        <v>268.82374915449623</v>
      </c>
      <c r="E77" s="44">
        <f t="shared" si="10"/>
        <v>340.85672739272263</v>
      </c>
      <c r="F77" s="31">
        <f t="shared" si="11"/>
        <v>129.585218245009</v>
      </c>
    </row>
    <row r="78" spans="1:6" x14ac:dyDescent="0.25">
      <c r="A78" s="25">
        <f t="shared" si="6"/>
        <v>71</v>
      </c>
      <c r="B78" s="44">
        <f t="shared" si="7"/>
        <v>268.82374915449623</v>
      </c>
      <c r="C78" s="44">
        <f t="shared" si="8"/>
        <v>340.85672739272263</v>
      </c>
      <c r="D78" s="44">
        <f t="shared" si="9"/>
        <v>385.29202986035739</v>
      </c>
      <c r="E78" s="44">
        <f t="shared" si="10"/>
        <v>281.64763080625227</v>
      </c>
      <c r="F78" s="31">
        <f t="shared" si="11"/>
        <v>130.65442024350054</v>
      </c>
    </row>
    <row r="79" spans="1:6" x14ac:dyDescent="0.25">
      <c r="A79" s="25">
        <f t="shared" si="6"/>
        <v>72</v>
      </c>
      <c r="B79" s="44">
        <f t="shared" si="7"/>
        <v>385.29202986035739</v>
      </c>
      <c r="C79" s="44">
        <f t="shared" si="8"/>
        <v>281.64763080625227</v>
      </c>
      <c r="D79" s="44">
        <f t="shared" si="9"/>
        <v>267.49132872271906</v>
      </c>
      <c r="E79" s="44">
        <f t="shared" si="10"/>
        <v>341.40952533045328</v>
      </c>
      <c r="F79" s="31">
        <f t="shared" si="11"/>
        <v>132.09272964717215</v>
      </c>
    </row>
    <row r="80" spans="1:6" x14ac:dyDescent="0.25">
      <c r="A80" s="25">
        <f t="shared" si="6"/>
        <v>73</v>
      </c>
      <c r="B80" s="44">
        <f t="shared" si="7"/>
        <v>267.49132872271906</v>
      </c>
      <c r="C80" s="44">
        <f t="shared" si="8"/>
        <v>341.40952533045328</v>
      </c>
      <c r="D80" s="44">
        <f t="shared" si="9"/>
        <v>386.15005510814558</v>
      </c>
      <c r="E80" s="44">
        <f t="shared" si="10"/>
        <v>281.07142851028954</v>
      </c>
      <c r="F80" s="31">
        <f t="shared" si="11"/>
        <v>133.11866614149559</v>
      </c>
    </row>
    <row r="81" spans="1:6" x14ac:dyDescent="0.25">
      <c r="A81" s="25">
        <f t="shared" si="6"/>
        <v>74</v>
      </c>
      <c r="B81" s="44">
        <f t="shared" si="7"/>
        <v>386.15005510814558</v>
      </c>
      <c r="C81" s="44">
        <f t="shared" si="8"/>
        <v>281.07142851028954</v>
      </c>
      <c r="D81" s="44">
        <f t="shared" si="9"/>
        <v>266.20684630284853</v>
      </c>
      <c r="E81" s="44">
        <f t="shared" si="10"/>
        <v>341.94079648573893</v>
      </c>
      <c r="F81" s="31">
        <f t="shared" si="11"/>
        <v>134.50447314584653</v>
      </c>
    </row>
    <row r="82" spans="1:6" x14ac:dyDescent="0.25">
      <c r="A82" s="25">
        <f t="shared" si="6"/>
        <v>75</v>
      </c>
      <c r="B82" s="44">
        <f t="shared" si="7"/>
        <v>266.20684630284853</v>
      </c>
      <c r="C82" s="44">
        <f t="shared" si="8"/>
        <v>341.94079648573893</v>
      </c>
      <c r="D82" s="44">
        <f t="shared" si="9"/>
        <v>386.96954191510855</v>
      </c>
      <c r="E82" s="44">
        <f t="shared" si="10"/>
        <v>280.51761614288802</v>
      </c>
      <c r="F82" s="31">
        <f t="shared" si="11"/>
        <v>135.48592449022058</v>
      </c>
    </row>
    <row r="83" spans="1:6" x14ac:dyDescent="0.25">
      <c r="A83" s="25">
        <f t="shared" si="6"/>
        <v>76</v>
      </c>
      <c r="B83" s="44">
        <f t="shared" si="7"/>
        <v>386.96954191510855</v>
      </c>
      <c r="C83" s="44">
        <f t="shared" si="8"/>
        <v>280.51761614288802</v>
      </c>
      <c r="D83" s="44">
        <f t="shared" si="9"/>
        <v>264.97259318565983</v>
      </c>
      <c r="E83" s="44">
        <f t="shared" si="10"/>
        <v>342.44979265341527</v>
      </c>
      <c r="F83" s="31">
        <f t="shared" si="11"/>
        <v>136.81684832880359</v>
      </c>
    </row>
    <row r="84" spans="1:6" x14ac:dyDescent="0.25">
      <c r="A84" s="25">
        <f t="shared" si="6"/>
        <v>77</v>
      </c>
      <c r="B84" s="44">
        <f t="shared" si="7"/>
        <v>264.97259318565983</v>
      </c>
      <c r="C84" s="44">
        <f t="shared" si="8"/>
        <v>342.44979265341527</v>
      </c>
      <c r="D84" s="44">
        <f t="shared" si="9"/>
        <v>387.74996160883444</v>
      </c>
      <c r="E84" s="44">
        <f t="shared" si="10"/>
        <v>279.98697839765055</v>
      </c>
      <c r="F84" s="31">
        <f t="shared" si="11"/>
        <v>137.75298676134074</v>
      </c>
    </row>
    <row r="85" spans="1:6" x14ac:dyDescent="0.25">
      <c r="A85" s="25">
        <f t="shared" si="6"/>
        <v>78</v>
      </c>
      <c r="B85" s="44">
        <f t="shared" si="7"/>
        <v>387.74996160883444</v>
      </c>
      <c r="C85" s="44">
        <f t="shared" si="8"/>
        <v>279.98697839765055</v>
      </c>
      <c r="D85" s="44">
        <f t="shared" si="9"/>
        <v>263.79035623285125</v>
      </c>
      <c r="E85" s="44">
        <f t="shared" si="10"/>
        <v>342.9359726583952</v>
      </c>
      <c r="F85" s="31">
        <f t="shared" si="11"/>
        <v>139.02719030250429</v>
      </c>
    </row>
    <row r="86" spans="1:6" x14ac:dyDescent="0.25">
      <c r="A86" s="25">
        <f t="shared" si="6"/>
        <v>79</v>
      </c>
      <c r="B86" s="44">
        <f t="shared" si="7"/>
        <v>263.79035623285125</v>
      </c>
      <c r="C86" s="44">
        <f t="shared" si="8"/>
        <v>342.9359726583952</v>
      </c>
      <c r="D86" s="44">
        <f t="shared" si="9"/>
        <v>388.49110103023713</v>
      </c>
      <c r="E86" s="44">
        <f t="shared" si="10"/>
        <v>279.48008416053608</v>
      </c>
      <c r="F86" s="31">
        <f t="shared" si="11"/>
        <v>139.91756693880683</v>
      </c>
    </row>
    <row r="87" spans="1:6" x14ac:dyDescent="0.25">
      <c r="A87" s="25">
        <f t="shared" si="6"/>
        <v>80</v>
      </c>
      <c r="B87" s="44">
        <f t="shared" si="7"/>
        <v>388.49110103023713</v>
      </c>
      <c r="C87" s="44">
        <f t="shared" si="8"/>
        <v>279.48008416053608</v>
      </c>
      <c r="D87" s="44">
        <f t="shared" si="9"/>
        <v>262.66142161275889</v>
      </c>
      <c r="E87" s="44">
        <f t="shared" si="10"/>
        <v>343.39899725715031</v>
      </c>
      <c r="F87" s="31">
        <f t="shared" si="11"/>
        <v>141.13375100860131</v>
      </c>
    </row>
    <row r="88" spans="1:6" x14ac:dyDescent="0.25">
      <c r="A88" s="25">
        <f t="shared" si="6"/>
        <v>81</v>
      </c>
      <c r="B88" s="44">
        <f t="shared" si="7"/>
        <v>262.66142161275889</v>
      </c>
      <c r="C88" s="44">
        <f t="shared" si="8"/>
        <v>343.39899725715031</v>
      </c>
      <c r="D88" s="44">
        <f t="shared" si="9"/>
        <v>389.19304304587286</v>
      </c>
      <c r="E88" s="44">
        <f t="shared" si="10"/>
        <v>278.99729180195197</v>
      </c>
      <c r="F88" s="31">
        <f t="shared" si="11"/>
        <v>141.97827611304129</v>
      </c>
    </row>
    <row r="89" spans="1:6" x14ac:dyDescent="0.25">
      <c r="A89" s="25">
        <f t="shared" si="6"/>
        <v>82</v>
      </c>
      <c r="B89" s="44">
        <f t="shared" si="7"/>
        <v>389.19304304587286</v>
      </c>
      <c r="C89" s="44">
        <f t="shared" si="8"/>
        <v>278.99729180195197</v>
      </c>
      <c r="D89" s="44">
        <f t="shared" si="9"/>
        <v>261.58658905728612</v>
      </c>
      <c r="E89" s="44">
        <f t="shared" si="10"/>
        <v>343.83872020247321</v>
      </c>
      <c r="F89" s="31">
        <f t="shared" si="11"/>
        <v>143.13566269997574</v>
      </c>
    </row>
    <row r="90" spans="1:6" x14ac:dyDescent="0.25">
      <c r="A90" s="25">
        <f t="shared" si="6"/>
        <v>83</v>
      </c>
      <c r="B90" s="44">
        <f t="shared" si="7"/>
        <v>261.58658905728612</v>
      </c>
      <c r="C90" s="44">
        <f t="shared" si="8"/>
        <v>343.83872020247321</v>
      </c>
      <c r="D90" s="44">
        <f t="shared" si="9"/>
        <v>389.85614283928692</v>
      </c>
      <c r="E90" s="44">
        <f t="shared" si="10"/>
        <v>278.53875845726913</v>
      </c>
      <c r="F90" s="31">
        <f t="shared" si="11"/>
        <v>143.93458038761469</v>
      </c>
    </row>
    <row r="91" spans="1:6" x14ac:dyDescent="0.25">
      <c r="A91" s="25">
        <f t="shared" si="6"/>
        <v>84</v>
      </c>
      <c r="B91" s="44">
        <f t="shared" si="7"/>
        <v>389.85614283928692</v>
      </c>
      <c r="C91" s="44">
        <f t="shared" si="8"/>
        <v>278.53875845726913</v>
      </c>
      <c r="D91" s="44">
        <f t="shared" si="9"/>
        <v>260.56619531380142</v>
      </c>
      <c r="E91" s="44">
        <f t="shared" si="10"/>
        <v>344.25517607014939</v>
      </c>
      <c r="F91" s="31">
        <f t="shared" si="11"/>
        <v>145.03288618452464</v>
      </c>
    </row>
    <row r="92" spans="1:6" x14ac:dyDescent="0.25">
      <c r="A92" s="25">
        <f t="shared" ref="A92:A107" si="12">$A91+1</f>
        <v>85</v>
      </c>
      <c r="B92" s="44">
        <f t="shared" ref="B92:B107" si="13">$D91</f>
        <v>260.56619531380142</v>
      </c>
      <c r="C92" s="44">
        <f t="shared" ref="C92:C107" si="14">$E91</f>
        <v>344.25517607014939</v>
      </c>
      <c r="D92" s="44">
        <f t="shared" si="9"/>
        <v>390.48100106806879</v>
      </c>
      <c r="E92" s="44">
        <f t="shared" si="10"/>
        <v>278.10445267465769</v>
      </c>
      <c r="F92" s="31">
        <f t="shared" si="11"/>
        <v>145.78674480183676</v>
      </c>
    </row>
    <row r="93" spans="1:6" x14ac:dyDescent="0.25">
      <c r="A93" s="25">
        <f t="shared" si="12"/>
        <v>86</v>
      </c>
      <c r="B93" s="44">
        <f t="shared" si="13"/>
        <v>390.48100106806879</v>
      </c>
      <c r="C93" s="44">
        <f t="shared" si="14"/>
        <v>278.10445267465769</v>
      </c>
      <c r="D93" s="44">
        <f t="shared" si="9"/>
        <v>259.60014522723139</v>
      </c>
      <c r="E93" s="44">
        <f t="shared" si="10"/>
        <v>344.64856551188814</v>
      </c>
      <c r="F93" s="31">
        <f t="shared" si="11"/>
        <v>146.82614678225443</v>
      </c>
    </row>
    <row r="94" spans="1:6" x14ac:dyDescent="0.25">
      <c r="A94" s="25">
        <f t="shared" si="12"/>
        <v>87</v>
      </c>
      <c r="B94" s="44">
        <f t="shared" si="13"/>
        <v>259.60014522723139</v>
      </c>
      <c r="C94" s="44">
        <f t="shared" si="14"/>
        <v>344.64856551188814</v>
      </c>
      <c r="D94" s="44">
        <f t="shared" si="9"/>
        <v>391.06843496348387</v>
      </c>
      <c r="E94" s="44">
        <f t="shared" si="10"/>
        <v>277.69416974125807</v>
      </c>
      <c r="F94" s="31">
        <f t="shared" si="11"/>
        <v>147.53576623715821</v>
      </c>
    </row>
    <row r="95" spans="1:6" x14ac:dyDescent="0.25">
      <c r="A95" s="25">
        <f t="shared" si="12"/>
        <v>88</v>
      </c>
      <c r="B95" s="44">
        <f t="shared" si="13"/>
        <v>391.06843496348387</v>
      </c>
      <c r="C95" s="44">
        <f t="shared" si="14"/>
        <v>277.69416974125807</v>
      </c>
      <c r="D95" s="44">
        <f t="shared" si="9"/>
        <v>258.68794875849244</v>
      </c>
      <c r="E95" s="44">
        <f t="shared" si="10"/>
        <v>345.01923862306171</v>
      </c>
      <c r="F95" s="31">
        <f t="shared" si="11"/>
        <v>148.51686108927004</v>
      </c>
    </row>
    <row r="96" spans="1:6" x14ac:dyDescent="0.25">
      <c r="A96" s="25">
        <f t="shared" si="12"/>
        <v>89</v>
      </c>
      <c r="B96" s="44">
        <f t="shared" si="13"/>
        <v>258.68794875849244</v>
      </c>
      <c r="C96" s="44">
        <f t="shared" si="14"/>
        <v>345.01923862306171</v>
      </c>
      <c r="D96" s="44">
        <f t="shared" si="9"/>
        <v>391.61944838937671</v>
      </c>
      <c r="E96" s="44">
        <f t="shared" si="10"/>
        <v>277.30754897362345</v>
      </c>
      <c r="F96" s="31">
        <f t="shared" si="11"/>
        <v>149.18329835909122</v>
      </c>
    </row>
    <row r="97" spans="1:6" x14ac:dyDescent="0.25">
      <c r="A97" s="25">
        <f t="shared" si="12"/>
        <v>90</v>
      </c>
      <c r="B97" s="44">
        <f t="shared" si="13"/>
        <v>391.61944838937671</v>
      </c>
      <c r="C97" s="44">
        <f t="shared" si="14"/>
        <v>277.30754897362345</v>
      </c>
      <c r="D97" s="44">
        <f t="shared" si="9"/>
        <v>257.82876221902103</v>
      </c>
      <c r="E97" s="44">
        <f t="shared" si="10"/>
        <v>345.36767710075253</v>
      </c>
      <c r="F97" s="31">
        <f t="shared" si="11"/>
        <v>150.10705761760781</v>
      </c>
    </row>
    <row r="98" spans="1:6" x14ac:dyDescent="0.25">
      <c r="A98" s="25">
        <f t="shared" si="12"/>
        <v>91</v>
      </c>
      <c r="B98" s="44">
        <f t="shared" si="13"/>
        <v>257.82876221902103</v>
      </c>
      <c r="C98" s="44">
        <f t="shared" si="14"/>
        <v>345.36767710075253</v>
      </c>
      <c r="D98" s="44">
        <f t="shared" si="9"/>
        <v>392.13520177785188</v>
      </c>
      <c r="E98" s="44">
        <f t="shared" si="10"/>
        <v>276.94409227170445</v>
      </c>
      <c r="F98" s="31">
        <f t="shared" si="11"/>
        <v>150.7315715695548</v>
      </c>
    </row>
    <row r="99" spans="1:6" x14ac:dyDescent="0.25">
      <c r="A99" s="25">
        <f t="shared" si="12"/>
        <v>92</v>
      </c>
      <c r="B99" s="44">
        <f t="shared" si="13"/>
        <v>392.13520177785188</v>
      </c>
      <c r="C99" s="44">
        <f t="shared" si="14"/>
        <v>276.94409227170445</v>
      </c>
      <c r="D99" s="44">
        <f t="shared" si="9"/>
        <v>257.02143206382061</v>
      </c>
      <c r="E99" s="44">
        <f t="shared" si="10"/>
        <v>345.69447582372254</v>
      </c>
      <c r="F99" s="31">
        <f t="shared" si="11"/>
        <v>151.59929420972207</v>
      </c>
    </row>
    <row r="100" spans="1:6" x14ac:dyDescent="0.25">
      <c r="A100" s="25">
        <f t="shared" si="12"/>
        <v>93</v>
      </c>
      <c r="B100" s="44">
        <f t="shared" si="13"/>
        <v>257.02143206382061</v>
      </c>
      <c r="C100" s="44">
        <f t="shared" si="14"/>
        <v>345.69447582372254</v>
      </c>
      <c r="D100" s="44">
        <f t="shared" si="9"/>
        <v>392.6169827332144</v>
      </c>
      <c r="E100" s="44">
        <f t="shared" si="10"/>
        <v>276.60318328082485</v>
      </c>
      <c r="F100" s="31">
        <f t="shared" si="11"/>
        <v>152.18331073604756</v>
      </c>
    </row>
    <row r="101" spans="1:6" x14ac:dyDescent="0.25">
      <c r="A101" s="25">
        <f t="shared" si="12"/>
        <v>94</v>
      </c>
      <c r="B101" s="44">
        <f t="shared" si="13"/>
        <v>392.6169827332144</v>
      </c>
      <c r="C101" s="44">
        <f t="shared" si="14"/>
        <v>276.60318328082485</v>
      </c>
      <c r="D101" s="44">
        <f t="shared" si="9"/>
        <v>256.26453971909467</v>
      </c>
      <c r="E101" s="44">
        <f t="shared" si="10"/>
        <v>346.00032441879193</v>
      </c>
      <c r="F101" s="31">
        <f t="shared" si="11"/>
        <v>152.9965748441503</v>
      </c>
    </row>
    <row r="102" spans="1:6" x14ac:dyDescent="0.25">
      <c r="A102" s="25">
        <f t="shared" si="12"/>
        <v>95</v>
      </c>
      <c r="B102" s="44">
        <f t="shared" si="13"/>
        <v>256.26453971909467</v>
      </c>
      <c r="C102" s="44">
        <f t="shared" si="14"/>
        <v>346.00032441879193</v>
      </c>
      <c r="D102" s="44">
        <f t="shared" si="9"/>
        <v>393.06617795461511</v>
      </c>
      <c r="E102" s="44">
        <f t="shared" si="10"/>
        <v>276.28410657531981</v>
      </c>
      <c r="F102" s="31">
        <f t="shared" si="11"/>
        <v>153.54165315744348</v>
      </c>
    </row>
    <row r="103" spans="1:6" x14ac:dyDescent="0.25">
      <c r="A103" s="25">
        <f t="shared" si="12"/>
        <v>96</v>
      </c>
      <c r="B103" s="44">
        <f t="shared" si="13"/>
        <v>393.06617795461511</v>
      </c>
      <c r="C103" s="44">
        <f t="shared" si="14"/>
        <v>276.28410657531981</v>
      </c>
      <c r="D103" s="44">
        <f t="shared" si="9"/>
        <v>255.55644610512979</v>
      </c>
      <c r="E103" s="44">
        <f t="shared" si="10"/>
        <v>346.2859892956493</v>
      </c>
      <c r="F103" s="31">
        <f t="shared" si="11"/>
        <v>154.30226808996724</v>
      </c>
    </row>
    <row r="104" spans="1:6" x14ac:dyDescent="0.25">
      <c r="A104" s="25">
        <f t="shared" si="12"/>
        <v>97</v>
      </c>
      <c r="B104" s="44">
        <f t="shared" si="13"/>
        <v>255.55644610512979</v>
      </c>
      <c r="C104" s="44">
        <f t="shared" si="14"/>
        <v>346.2859892956493</v>
      </c>
      <c r="D104" s="44">
        <f t="shared" si="9"/>
        <v>393.48424698234464</v>
      </c>
      <c r="E104" s="44">
        <f t="shared" si="10"/>
        <v>275.98606636265447</v>
      </c>
      <c r="F104" s="31">
        <f t="shared" si="11"/>
        <v>154.81006885603287</v>
      </c>
    </row>
    <row r="105" spans="1:6" x14ac:dyDescent="0.25">
      <c r="A105" s="25">
        <f t="shared" si="12"/>
        <v>98</v>
      </c>
      <c r="B105" s="44">
        <f t="shared" si="13"/>
        <v>393.48424698234464</v>
      </c>
      <c r="C105" s="44">
        <f t="shared" si="14"/>
        <v>275.98606636265447</v>
      </c>
      <c r="D105" s="44">
        <f t="shared" si="9"/>
        <v>254.89533473074491</v>
      </c>
      <c r="E105" s="44">
        <f t="shared" si="10"/>
        <v>346.55229654177583</v>
      </c>
      <c r="F105" s="31">
        <f t="shared" si="11"/>
        <v>155.52002906627285</v>
      </c>
    </row>
    <row r="106" spans="1:6" x14ac:dyDescent="0.25">
      <c r="A106" s="25">
        <f t="shared" si="12"/>
        <v>99</v>
      </c>
      <c r="B106" s="44">
        <f t="shared" si="13"/>
        <v>254.89533473074491</v>
      </c>
      <c r="C106" s="44">
        <f t="shared" si="14"/>
        <v>346.55229654177583</v>
      </c>
      <c r="D106" s="44">
        <f t="shared" si="9"/>
        <v>393.8726981314606</v>
      </c>
      <c r="E106" s="44">
        <f t="shared" si="10"/>
        <v>275.70820430023281</v>
      </c>
      <c r="F106" s="31">
        <f t="shared" si="11"/>
        <v>155.99228488403793</v>
      </c>
    </row>
    <row r="107" spans="1:6" x14ac:dyDescent="0.25">
      <c r="A107" s="25">
        <f t="shared" si="12"/>
        <v>100</v>
      </c>
      <c r="B107" s="44">
        <f t="shared" si="13"/>
        <v>393.8726981314606</v>
      </c>
      <c r="C107" s="44">
        <f t="shared" si="14"/>
        <v>275.70820430023281</v>
      </c>
      <c r="D107" s="44">
        <f t="shared" si="9"/>
        <v>254.27925246424425</v>
      </c>
      <c r="E107" s="44">
        <f t="shared" si="10"/>
        <v>346.80011597744965</v>
      </c>
      <c r="F107" s="31">
        <f t="shared" si="11"/>
        <v>156.65372634944654</v>
      </c>
    </row>
  </sheetData>
  <sheetProtection algorithmName="SHA-512" hashValue="gc9c1NlX/GIiw9B6dOzwfl9MclFD0TJUtME80N3D9zVGcD7DaSAiqzMuD6+iC4kLzJH+BfnXLFjqY+tVu1Hchw==" saltValue="BUkszvXZkqCsAilnbVPvtw==" spinCount="100000" sheet="1" objects="1" scenarios="1"/>
  <protectedRanges>
    <protectedRange sqref="A5:B5" name="Range1"/>
  </protectedRanges>
  <mergeCells count="3">
    <mergeCell ref="A1:E1"/>
    <mergeCell ref="A3:B3"/>
    <mergeCell ref="D3:G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7"/>
  <sheetViews>
    <sheetView showGridLines="0" workbookViewId="0">
      <selection activeCell="C2" sqref="C2"/>
    </sheetView>
  </sheetViews>
  <sheetFormatPr defaultColWidth="11.42578125" defaultRowHeight="15" x14ac:dyDescent="0.25"/>
  <cols>
    <col min="1" max="1" width="8.85546875" bestFit="1" customWidth="1"/>
    <col min="2" max="2" width="7.28515625" bestFit="1" customWidth="1"/>
    <col min="3" max="3" width="6.5703125" bestFit="1" customWidth="1"/>
    <col min="4" max="5" width="7.42578125" bestFit="1" customWidth="1"/>
    <col min="6" max="6" width="8.5703125" bestFit="1" customWidth="1"/>
  </cols>
  <sheetData>
    <row r="1" spans="1:7" x14ac:dyDescent="0.25">
      <c r="A1" s="57" t="s">
        <v>114</v>
      </c>
      <c r="B1" s="57"/>
      <c r="C1" s="57"/>
      <c r="D1" s="57"/>
      <c r="E1" s="57"/>
    </row>
    <row r="3" spans="1:7" x14ac:dyDescent="0.25">
      <c r="A3" s="61" t="s">
        <v>106</v>
      </c>
      <c r="B3" s="61"/>
      <c r="D3" s="61" t="s">
        <v>113</v>
      </c>
      <c r="E3" s="61"/>
      <c r="F3" s="61"/>
      <c r="G3" s="61"/>
    </row>
    <row r="4" spans="1:7" x14ac:dyDescent="0.25">
      <c r="A4" s="47" t="s">
        <v>107</v>
      </c>
      <c r="B4" s="47" t="s">
        <v>108</v>
      </c>
      <c r="D4" s="47" t="s">
        <v>107</v>
      </c>
      <c r="E4" s="47" t="s">
        <v>108</v>
      </c>
      <c r="F4" s="47" t="s">
        <v>87</v>
      </c>
      <c r="G4" s="47" t="s">
        <v>97</v>
      </c>
    </row>
    <row r="5" spans="1:7" x14ac:dyDescent="0.25">
      <c r="A5" s="2">
        <v>300</v>
      </c>
      <c r="B5" s="2">
        <v>300</v>
      </c>
      <c r="D5" s="44">
        <f>$D$107</f>
        <v>332.7811155368031</v>
      </c>
      <c r="E5" s="44">
        <f>$E$107</f>
        <v>311.78554989432854</v>
      </c>
      <c r="F5" s="31">
        <f>$F$107</f>
        <v>1.1368683772161603E-13</v>
      </c>
      <c r="G5" s="25">
        <f>$A$107</f>
        <v>100</v>
      </c>
    </row>
    <row r="7" spans="1:7" x14ac:dyDescent="0.25">
      <c r="A7" s="47" t="s">
        <v>13</v>
      </c>
      <c r="B7" s="47" t="s">
        <v>109</v>
      </c>
      <c r="C7" s="47" t="s">
        <v>110</v>
      </c>
      <c r="D7" s="47" t="s">
        <v>111</v>
      </c>
      <c r="E7" s="47" t="s">
        <v>112</v>
      </c>
      <c r="F7" s="47" t="s">
        <v>87</v>
      </c>
    </row>
    <row r="8" spans="1:7" x14ac:dyDescent="0.25">
      <c r="A8" s="25">
        <v>1</v>
      </c>
      <c r="B8" s="44">
        <f>$A$5</f>
        <v>300</v>
      </c>
      <c r="C8" s="44">
        <f>$B$5</f>
        <v>300</v>
      </c>
      <c r="D8" s="44">
        <f>1/15*(4130.43+5*$C8+0.45*0.0000000567*$C8^4-1.35*0.0000000567*$B8^4)</f>
        <v>347.80580000000003</v>
      </c>
      <c r="E8" s="44">
        <f>1/20*(4500+5*$D8+0.45*0.0000000567*($D8^4-$C8^4))</f>
        <v>320.28652256784926</v>
      </c>
      <c r="F8" s="31">
        <f>SQRT(($D8-$B8)^2+($E8-$C8)^2)</f>
        <v>51.932047057051967</v>
      </c>
    </row>
    <row r="9" spans="1:7" x14ac:dyDescent="0.25">
      <c r="A9" s="25">
        <f>$A8+1</f>
        <v>2</v>
      </c>
      <c r="B9" s="44">
        <f>$D8</f>
        <v>347.80580000000003</v>
      </c>
      <c r="C9" s="44">
        <f>$E8</f>
        <v>320.28652256784926</v>
      </c>
      <c r="D9" s="44">
        <f t="shared" ref="D9:D72" si="0">1/15*(4130.43+5*$C9+0.45*0.0000000567*$C9^4-1.35*0.0000000567*$B9^4)</f>
        <v>325.3498287276351</v>
      </c>
      <c r="E9" s="44">
        <f t="shared" ref="E9:E72" si="1">1/20*(4500+5*$D9+0.45*0.0000000567*($D9^4-$C9^4))</f>
        <v>307.20673861288418</v>
      </c>
      <c r="F9" s="31">
        <f>SQRT(($D9-$B9)^2+($E9-$C9)^2)</f>
        <v>25.987523816128409</v>
      </c>
    </row>
    <row r="10" spans="1:7" x14ac:dyDescent="0.25">
      <c r="A10" s="25">
        <f t="shared" ref="A10:A73" si="2">$A9+1</f>
        <v>3</v>
      </c>
      <c r="B10" s="44">
        <f t="shared" ref="B10:B73" si="3">$D9</f>
        <v>325.3498287276351</v>
      </c>
      <c r="C10" s="44">
        <f t="shared" ref="C10:C73" si="4">$E9</f>
        <v>307.20673861288418</v>
      </c>
      <c r="D10" s="44">
        <f t="shared" si="0"/>
        <v>335.73689647837875</v>
      </c>
      <c r="E10" s="44">
        <f t="shared" si="1"/>
        <v>313.78055183265565</v>
      </c>
      <c r="F10" s="31">
        <f t="shared" ref="F10:F73" si="5">SQRT(($D10-$B10)^2+($E10-$C10)^2)</f>
        <v>12.292526050693606</v>
      </c>
    </row>
    <row r="11" spans="1:7" x14ac:dyDescent="0.25">
      <c r="A11" s="25">
        <f t="shared" si="2"/>
        <v>4</v>
      </c>
      <c r="B11" s="44">
        <f t="shared" si="3"/>
        <v>335.73689647837875</v>
      </c>
      <c r="C11" s="44">
        <f t="shared" si="4"/>
        <v>313.78055183265565</v>
      </c>
      <c r="D11" s="44">
        <f t="shared" si="0"/>
        <v>331.6082099368154</v>
      </c>
      <c r="E11" s="44">
        <f t="shared" si="1"/>
        <v>310.96137547677938</v>
      </c>
      <c r="F11" s="31">
        <f t="shared" si="5"/>
        <v>4.9993807500547662</v>
      </c>
    </row>
    <row r="12" spans="1:7" x14ac:dyDescent="0.25">
      <c r="A12" s="25">
        <f t="shared" si="2"/>
        <v>5</v>
      </c>
      <c r="B12" s="44">
        <f t="shared" si="3"/>
        <v>331.6082099368154</v>
      </c>
      <c r="C12" s="44">
        <f t="shared" si="4"/>
        <v>310.96137547677938</v>
      </c>
      <c r="D12" s="44">
        <f t="shared" si="0"/>
        <v>333.21476490727031</v>
      </c>
      <c r="E12" s="44">
        <f t="shared" si="1"/>
        <v>312.10264167449265</v>
      </c>
      <c r="F12" s="31">
        <f t="shared" si="5"/>
        <v>1.9706616673432971</v>
      </c>
    </row>
    <row r="13" spans="1:7" x14ac:dyDescent="0.25">
      <c r="A13" s="25">
        <f t="shared" si="2"/>
        <v>6</v>
      </c>
      <c r="B13" s="44">
        <f t="shared" si="3"/>
        <v>333.21476490727031</v>
      </c>
      <c r="C13" s="44">
        <f t="shared" si="4"/>
        <v>312.10264167449265</v>
      </c>
      <c r="D13" s="44">
        <f t="shared" si="0"/>
        <v>332.62545304501225</v>
      </c>
      <c r="E13" s="44">
        <f t="shared" si="1"/>
        <v>311.66826253534174</v>
      </c>
      <c r="F13" s="31">
        <f t="shared" si="5"/>
        <v>0.73210225209839475</v>
      </c>
    </row>
    <row r="14" spans="1:7" x14ac:dyDescent="0.25">
      <c r="A14" s="25">
        <f t="shared" si="2"/>
        <v>7</v>
      </c>
      <c r="B14" s="44">
        <f t="shared" si="3"/>
        <v>332.62545304501225</v>
      </c>
      <c r="C14" s="44">
        <f t="shared" si="4"/>
        <v>311.66826253534174</v>
      </c>
      <c r="D14" s="44">
        <f t="shared" si="0"/>
        <v>332.83486112227632</v>
      </c>
      <c r="E14" s="44">
        <f t="shared" si="1"/>
        <v>311.82722633180902</v>
      </c>
      <c r="F14" s="31">
        <f t="shared" si="5"/>
        <v>0.26290916950674287</v>
      </c>
    </row>
    <row r="15" spans="1:7" x14ac:dyDescent="0.25">
      <c r="A15" s="25">
        <f t="shared" si="2"/>
        <v>8</v>
      </c>
      <c r="B15" s="44">
        <f t="shared" si="3"/>
        <v>332.83486112227632</v>
      </c>
      <c r="C15" s="44">
        <f t="shared" si="4"/>
        <v>311.82722633180902</v>
      </c>
      <c r="D15" s="44">
        <f t="shared" si="0"/>
        <v>332.76316409538668</v>
      </c>
      <c r="E15" s="44">
        <f t="shared" si="1"/>
        <v>311.77123911836685</v>
      </c>
      <c r="F15" s="31">
        <f t="shared" si="5"/>
        <v>9.0967201418049468E-2</v>
      </c>
    </row>
    <row r="16" spans="1:7" x14ac:dyDescent="0.25">
      <c r="A16" s="25">
        <f t="shared" si="2"/>
        <v>9</v>
      </c>
      <c r="B16" s="44">
        <f t="shared" si="3"/>
        <v>332.76316409538668</v>
      </c>
      <c r="C16" s="44">
        <f t="shared" si="4"/>
        <v>311.77123911836685</v>
      </c>
      <c r="D16" s="44">
        <f t="shared" si="0"/>
        <v>332.78689716308253</v>
      </c>
      <c r="E16" s="44">
        <f t="shared" si="1"/>
        <v>311.79029586606583</v>
      </c>
      <c r="F16" s="31">
        <f t="shared" si="5"/>
        <v>3.0437117720279908E-2</v>
      </c>
    </row>
    <row r="17" spans="1:6" x14ac:dyDescent="0.25">
      <c r="A17" s="25">
        <f t="shared" si="2"/>
        <v>10</v>
      </c>
      <c r="B17" s="44">
        <f t="shared" si="3"/>
        <v>332.78689716308253</v>
      </c>
      <c r="C17" s="44">
        <f t="shared" si="4"/>
        <v>311.79029586606583</v>
      </c>
      <c r="D17" s="44">
        <f t="shared" si="0"/>
        <v>332.77932693180622</v>
      </c>
      <c r="E17" s="44">
        <f t="shared" si="1"/>
        <v>311.78403232177379</v>
      </c>
      <c r="F17" s="31">
        <f t="shared" si="5"/>
        <v>9.8254968665750196E-3</v>
      </c>
    </row>
    <row r="18" spans="1:6" x14ac:dyDescent="0.25">
      <c r="A18" s="25">
        <f t="shared" si="2"/>
        <v>11</v>
      </c>
      <c r="B18" s="44">
        <f t="shared" si="3"/>
        <v>332.77932693180622</v>
      </c>
      <c r="C18" s="44">
        <f t="shared" si="4"/>
        <v>311.78403232177379</v>
      </c>
      <c r="D18" s="44">
        <f t="shared" si="0"/>
        <v>332.78164219204638</v>
      </c>
      <c r="E18" s="44">
        <f t="shared" si="1"/>
        <v>311.78601531677668</v>
      </c>
      <c r="F18" s="31">
        <f t="shared" si="5"/>
        <v>3.0483928816869821E-3</v>
      </c>
    </row>
    <row r="19" spans="1:6" x14ac:dyDescent="0.25">
      <c r="A19" s="25">
        <f t="shared" si="2"/>
        <v>12</v>
      </c>
      <c r="B19" s="44">
        <f t="shared" si="3"/>
        <v>332.78164219204638</v>
      </c>
      <c r="C19" s="44">
        <f t="shared" si="4"/>
        <v>311.78601531677668</v>
      </c>
      <c r="D19" s="44">
        <f t="shared" si="0"/>
        <v>332.78097048079246</v>
      </c>
      <c r="E19" s="44">
        <f t="shared" si="1"/>
        <v>311.78541436581827</v>
      </c>
      <c r="F19" s="31">
        <f t="shared" si="5"/>
        <v>9.0129798793487639E-4</v>
      </c>
    </row>
    <row r="20" spans="1:6" x14ac:dyDescent="0.25">
      <c r="A20" s="25">
        <f t="shared" si="2"/>
        <v>13</v>
      </c>
      <c r="B20" s="44">
        <f t="shared" si="3"/>
        <v>332.78097048079246</v>
      </c>
      <c r="C20" s="44">
        <f t="shared" si="4"/>
        <v>311.78541436581827</v>
      </c>
      <c r="D20" s="44">
        <f t="shared" si="0"/>
        <v>332.78115153002483</v>
      </c>
      <c r="E20" s="44">
        <f t="shared" si="1"/>
        <v>311.78558662317505</v>
      </c>
      <c r="F20" s="31">
        <f t="shared" si="5"/>
        <v>2.4990282412503561E-4</v>
      </c>
    </row>
    <row r="21" spans="1:6" x14ac:dyDescent="0.25">
      <c r="A21" s="25">
        <f t="shared" si="2"/>
        <v>14</v>
      </c>
      <c r="B21" s="44">
        <f t="shared" si="3"/>
        <v>332.78115153002483</v>
      </c>
      <c r="C21" s="44">
        <f t="shared" si="4"/>
        <v>311.78558662317505</v>
      </c>
      <c r="D21" s="44">
        <f t="shared" si="0"/>
        <v>332.78110827813481</v>
      </c>
      <c r="E21" s="44">
        <f t="shared" si="1"/>
        <v>311.78554103389274</v>
      </c>
      <c r="F21" s="31">
        <f t="shared" si="5"/>
        <v>6.2841933863235145E-5</v>
      </c>
    </row>
    <row r="22" spans="1:6" x14ac:dyDescent="0.25">
      <c r="A22" s="25">
        <f t="shared" si="2"/>
        <v>15</v>
      </c>
      <c r="B22" s="44">
        <f t="shared" si="3"/>
        <v>332.78110827813481</v>
      </c>
      <c r="C22" s="44">
        <f t="shared" si="4"/>
        <v>311.78554103389274</v>
      </c>
      <c r="D22" s="44">
        <f t="shared" si="0"/>
        <v>332.78111621644467</v>
      </c>
      <c r="E22" s="44">
        <f t="shared" si="1"/>
        <v>311.78555156245761</v>
      </c>
      <c r="F22" s="31">
        <f t="shared" si="5"/>
        <v>1.318588039324463E-5</v>
      </c>
    </row>
    <row r="23" spans="1:6" x14ac:dyDescent="0.25">
      <c r="A23" s="25">
        <f t="shared" si="2"/>
        <v>16</v>
      </c>
      <c r="B23" s="44">
        <f t="shared" si="3"/>
        <v>332.78111621644467</v>
      </c>
      <c r="C23" s="44">
        <f t="shared" si="4"/>
        <v>311.78555156245761</v>
      </c>
      <c r="D23" s="44">
        <f t="shared" si="0"/>
        <v>332.78111592558929</v>
      </c>
      <c r="E23" s="44">
        <f t="shared" si="1"/>
        <v>311.78554980663898</v>
      </c>
      <c r="F23" s="31">
        <f t="shared" si="5"/>
        <v>1.7797460254513657E-6</v>
      </c>
    </row>
    <row r="24" spans="1:6" x14ac:dyDescent="0.25">
      <c r="A24" s="25">
        <f t="shared" si="2"/>
        <v>17</v>
      </c>
      <c r="B24" s="44">
        <f t="shared" si="3"/>
        <v>332.78111592558929</v>
      </c>
      <c r="C24" s="44">
        <f t="shared" si="4"/>
        <v>311.78554980663898</v>
      </c>
      <c r="D24" s="44">
        <f t="shared" si="0"/>
        <v>332.781115197026</v>
      </c>
      <c r="E24" s="44">
        <f t="shared" si="1"/>
        <v>311.78554975904751</v>
      </c>
      <c r="F24" s="31">
        <f t="shared" si="5"/>
        <v>7.3011603209328864E-7</v>
      </c>
    </row>
    <row r="25" spans="1:6" x14ac:dyDescent="0.25">
      <c r="A25" s="25">
        <f t="shared" si="2"/>
        <v>18</v>
      </c>
      <c r="B25" s="44">
        <f t="shared" si="3"/>
        <v>332.781115197026</v>
      </c>
      <c r="C25" s="44">
        <f t="shared" si="4"/>
        <v>311.78554975904751</v>
      </c>
      <c r="D25" s="44">
        <f t="shared" si="0"/>
        <v>332.78111571940872</v>
      </c>
      <c r="E25" s="44">
        <f t="shared" si="1"/>
        <v>311.78554999524437</v>
      </c>
      <c r="F25" s="31">
        <f t="shared" si="5"/>
        <v>5.7329979960746608E-7</v>
      </c>
    </row>
    <row r="26" spans="1:6" x14ac:dyDescent="0.25">
      <c r="A26" s="25">
        <f t="shared" si="2"/>
        <v>19</v>
      </c>
      <c r="B26" s="44">
        <f t="shared" si="3"/>
        <v>332.78111571940872</v>
      </c>
      <c r="C26" s="44">
        <f t="shared" si="4"/>
        <v>311.78554999524437</v>
      </c>
      <c r="D26" s="44">
        <f t="shared" si="0"/>
        <v>332.78111545388788</v>
      </c>
      <c r="E26" s="44">
        <f t="shared" si="1"/>
        <v>311.78554984239827</v>
      </c>
      <c r="F26" s="31">
        <f t="shared" si="5"/>
        <v>3.0637109165613877E-7</v>
      </c>
    </row>
    <row r="27" spans="1:6" x14ac:dyDescent="0.25">
      <c r="A27" s="25">
        <f t="shared" si="2"/>
        <v>20</v>
      </c>
      <c r="B27" s="44">
        <f t="shared" si="3"/>
        <v>332.78111545388788</v>
      </c>
      <c r="C27" s="44">
        <f t="shared" si="4"/>
        <v>311.78554984239827</v>
      </c>
      <c r="D27" s="44">
        <f t="shared" si="0"/>
        <v>332.78111557115687</v>
      </c>
      <c r="E27" s="44">
        <f t="shared" si="1"/>
        <v>311.78554991740941</v>
      </c>
      <c r="F27" s="31">
        <f t="shared" si="5"/>
        <v>1.392073604728347E-7</v>
      </c>
    </row>
    <row r="28" spans="1:6" x14ac:dyDescent="0.25">
      <c r="A28" s="25">
        <f t="shared" si="2"/>
        <v>21</v>
      </c>
      <c r="B28" s="44">
        <f t="shared" si="3"/>
        <v>332.78111557115687</v>
      </c>
      <c r="C28" s="44">
        <f t="shared" si="4"/>
        <v>311.78554991740941</v>
      </c>
      <c r="D28" s="44">
        <f t="shared" si="0"/>
        <v>332.78111552341397</v>
      </c>
      <c r="E28" s="44">
        <f t="shared" si="1"/>
        <v>311.78554988489338</v>
      </c>
      <c r="F28" s="31">
        <f t="shared" si="5"/>
        <v>5.7763973538776503E-8</v>
      </c>
    </row>
    <row r="29" spans="1:6" x14ac:dyDescent="0.25">
      <c r="A29" s="25">
        <f t="shared" si="2"/>
        <v>22</v>
      </c>
      <c r="B29" s="44">
        <f t="shared" si="3"/>
        <v>332.78111552341397</v>
      </c>
      <c r="C29" s="44">
        <f t="shared" si="4"/>
        <v>311.78554988489338</v>
      </c>
      <c r="D29" s="44">
        <f t="shared" si="0"/>
        <v>332.7811155417844</v>
      </c>
      <c r="E29" s="44">
        <f t="shared" si="1"/>
        <v>311.78554989796987</v>
      </c>
      <c r="F29" s="31">
        <f t="shared" si="5"/>
        <v>2.2549216745837248E-8</v>
      </c>
    </row>
    <row r="30" spans="1:6" x14ac:dyDescent="0.25">
      <c r="A30" s="25">
        <f t="shared" si="2"/>
        <v>23</v>
      </c>
      <c r="B30" s="44">
        <f t="shared" si="3"/>
        <v>332.7811155417844</v>
      </c>
      <c r="C30" s="44">
        <f t="shared" si="4"/>
        <v>311.78554989796987</v>
      </c>
      <c r="D30" s="44">
        <f t="shared" si="0"/>
        <v>332.78111553502066</v>
      </c>
      <c r="E30" s="44">
        <f t="shared" si="1"/>
        <v>311.78554989298442</v>
      </c>
      <c r="F30" s="31">
        <f t="shared" si="5"/>
        <v>8.4025550957748852E-9</v>
      </c>
    </row>
    <row r="31" spans="1:6" x14ac:dyDescent="0.25">
      <c r="A31" s="25">
        <f t="shared" si="2"/>
        <v>24</v>
      </c>
      <c r="B31" s="44">
        <f t="shared" si="3"/>
        <v>332.78111553502066</v>
      </c>
      <c r="C31" s="44">
        <f t="shared" si="4"/>
        <v>311.78554989298442</v>
      </c>
      <c r="D31" s="44">
        <f t="shared" si="0"/>
        <v>332.78111553741877</v>
      </c>
      <c r="E31" s="44">
        <f t="shared" si="1"/>
        <v>311.78554989480608</v>
      </c>
      <c r="F31" s="31">
        <f t="shared" si="5"/>
        <v>3.011541345408852E-9</v>
      </c>
    </row>
    <row r="32" spans="1:6" x14ac:dyDescent="0.25">
      <c r="A32" s="25">
        <f t="shared" si="2"/>
        <v>25</v>
      </c>
      <c r="B32" s="44">
        <f t="shared" si="3"/>
        <v>332.78111553741877</v>
      </c>
      <c r="C32" s="44">
        <f t="shared" si="4"/>
        <v>311.78554989480608</v>
      </c>
      <c r="D32" s="44">
        <f t="shared" si="0"/>
        <v>332.78111553659778</v>
      </c>
      <c r="E32" s="44">
        <f t="shared" si="1"/>
        <v>311.78554989416466</v>
      </c>
      <c r="F32" s="31">
        <f t="shared" si="5"/>
        <v>1.0418468378995449E-9</v>
      </c>
    </row>
    <row r="33" spans="1:6" x14ac:dyDescent="0.25">
      <c r="A33" s="25">
        <f t="shared" si="2"/>
        <v>26</v>
      </c>
      <c r="B33" s="44">
        <f t="shared" si="3"/>
        <v>332.78111553659778</v>
      </c>
      <c r="C33" s="44">
        <f t="shared" si="4"/>
        <v>311.78554989416466</v>
      </c>
      <c r="D33" s="44">
        <f t="shared" si="0"/>
        <v>332.78111553686915</v>
      </c>
      <c r="E33" s="44">
        <f t="shared" si="1"/>
        <v>311.78554989438271</v>
      </c>
      <c r="F33" s="31">
        <f t="shared" si="5"/>
        <v>3.4812114502666258E-10</v>
      </c>
    </row>
    <row r="34" spans="1:6" x14ac:dyDescent="0.25">
      <c r="A34" s="25">
        <f t="shared" si="2"/>
        <v>27</v>
      </c>
      <c r="B34" s="44">
        <f t="shared" si="3"/>
        <v>332.78111553686915</v>
      </c>
      <c r="C34" s="44">
        <f t="shared" si="4"/>
        <v>311.78554989438271</v>
      </c>
      <c r="D34" s="44">
        <f t="shared" si="0"/>
        <v>332.78111553678269</v>
      </c>
      <c r="E34" s="44">
        <f t="shared" si="1"/>
        <v>311.78554989431115</v>
      </c>
      <c r="F34" s="31">
        <f t="shared" si="5"/>
        <v>1.1223548444585048E-10</v>
      </c>
    </row>
    <row r="35" spans="1:6" x14ac:dyDescent="0.25">
      <c r="A35" s="25">
        <f t="shared" si="2"/>
        <v>28</v>
      </c>
      <c r="B35" s="44">
        <f t="shared" si="3"/>
        <v>332.78111553678269</v>
      </c>
      <c r="C35" s="44">
        <f t="shared" si="4"/>
        <v>311.78554989431115</v>
      </c>
      <c r="D35" s="44">
        <f t="shared" si="0"/>
        <v>332.78111553680912</v>
      </c>
      <c r="E35" s="44">
        <f t="shared" si="1"/>
        <v>311.78554989433383</v>
      </c>
      <c r="F35" s="31">
        <f t="shared" si="5"/>
        <v>3.4829108955836795E-11</v>
      </c>
    </row>
    <row r="36" spans="1:6" x14ac:dyDescent="0.25">
      <c r="A36" s="25">
        <f t="shared" si="2"/>
        <v>29</v>
      </c>
      <c r="B36" s="44">
        <f t="shared" si="3"/>
        <v>332.78111553680912</v>
      </c>
      <c r="C36" s="44">
        <f t="shared" si="4"/>
        <v>311.78554989433383</v>
      </c>
      <c r="D36" s="44">
        <f t="shared" si="0"/>
        <v>332.78111553680151</v>
      </c>
      <c r="E36" s="44">
        <f t="shared" si="1"/>
        <v>311.785549894327</v>
      </c>
      <c r="F36" s="31">
        <f t="shared" si="5"/>
        <v>1.0224865505641628E-11</v>
      </c>
    </row>
    <row r="37" spans="1:6" x14ac:dyDescent="0.25">
      <c r="A37" s="25">
        <f t="shared" si="2"/>
        <v>30</v>
      </c>
      <c r="B37" s="44">
        <f t="shared" si="3"/>
        <v>332.78111553680151</v>
      </c>
      <c r="C37" s="44">
        <f t="shared" si="4"/>
        <v>311.785549894327</v>
      </c>
      <c r="D37" s="44">
        <f t="shared" si="0"/>
        <v>332.78111553680355</v>
      </c>
      <c r="E37" s="44">
        <f t="shared" si="1"/>
        <v>311.78554989432894</v>
      </c>
      <c r="F37" s="31">
        <f t="shared" si="5"/>
        <v>2.8147538621715165E-12</v>
      </c>
    </row>
    <row r="38" spans="1:6" x14ac:dyDescent="0.25">
      <c r="A38" s="25">
        <f t="shared" si="2"/>
        <v>31</v>
      </c>
      <c r="B38" s="44">
        <f t="shared" si="3"/>
        <v>332.78111553680355</v>
      </c>
      <c r="C38" s="44">
        <f t="shared" si="4"/>
        <v>311.78554989432894</v>
      </c>
      <c r="D38" s="44">
        <f t="shared" si="0"/>
        <v>332.78111553680299</v>
      </c>
      <c r="E38" s="44">
        <f t="shared" si="1"/>
        <v>311.78554989432837</v>
      </c>
      <c r="F38" s="31">
        <f t="shared" si="5"/>
        <v>8.0388733884609286E-13</v>
      </c>
    </row>
    <row r="39" spans="1:6" x14ac:dyDescent="0.25">
      <c r="A39" s="25">
        <f t="shared" si="2"/>
        <v>32</v>
      </c>
      <c r="B39" s="44">
        <f t="shared" si="3"/>
        <v>332.78111553680299</v>
      </c>
      <c r="C39" s="44">
        <f t="shared" si="4"/>
        <v>311.78554989432837</v>
      </c>
      <c r="D39" s="44">
        <f t="shared" si="0"/>
        <v>332.7811155368031</v>
      </c>
      <c r="E39" s="44">
        <f t="shared" si="1"/>
        <v>311.78554989432854</v>
      </c>
      <c r="F39" s="31">
        <f t="shared" si="5"/>
        <v>2.0495186137532011E-13</v>
      </c>
    </row>
    <row r="40" spans="1:6" x14ac:dyDescent="0.25">
      <c r="A40" s="25">
        <f t="shared" si="2"/>
        <v>33</v>
      </c>
      <c r="B40" s="44">
        <f t="shared" si="3"/>
        <v>332.7811155368031</v>
      </c>
      <c r="C40" s="44">
        <f t="shared" si="4"/>
        <v>311.78554989432854</v>
      </c>
      <c r="D40" s="44">
        <f t="shared" si="0"/>
        <v>332.78111553680321</v>
      </c>
      <c r="E40" s="44">
        <f t="shared" si="1"/>
        <v>311.78554989432854</v>
      </c>
      <c r="F40" s="31">
        <f t="shared" si="5"/>
        <v>1.1368683772161603E-13</v>
      </c>
    </row>
    <row r="41" spans="1:6" x14ac:dyDescent="0.25">
      <c r="A41" s="25">
        <f t="shared" si="2"/>
        <v>34</v>
      </c>
      <c r="B41" s="44">
        <f t="shared" si="3"/>
        <v>332.78111553680321</v>
      </c>
      <c r="C41" s="44">
        <f t="shared" si="4"/>
        <v>311.78554989432854</v>
      </c>
      <c r="D41" s="44">
        <f t="shared" si="0"/>
        <v>332.7811155368031</v>
      </c>
      <c r="E41" s="44">
        <f t="shared" si="1"/>
        <v>311.78554989432854</v>
      </c>
      <c r="F41" s="31">
        <f t="shared" si="5"/>
        <v>1.1368683772161603E-13</v>
      </c>
    </row>
    <row r="42" spans="1:6" x14ac:dyDescent="0.25">
      <c r="A42" s="25">
        <f t="shared" si="2"/>
        <v>35</v>
      </c>
      <c r="B42" s="44">
        <f t="shared" si="3"/>
        <v>332.7811155368031</v>
      </c>
      <c r="C42" s="44">
        <f t="shared" si="4"/>
        <v>311.78554989432854</v>
      </c>
      <c r="D42" s="44">
        <f t="shared" si="0"/>
        <v>332.78111553680321</v>
      </c>
      <c r="E42" s="44">
        <f t="shared" si="1"/>
        <v>311.78554989432854</v>
      </c>
      <c r="F42" s="31">
        <f t="shared" si="5"/>
        <v>1.1368683772161603E-13</v>
      </c>
    </row>
    <row r="43" spans="1:6" x14ac:dyDescent="0.25">
      <c r="A43" s="25">
        <f t="shared" si="2"/>
        <v>36</v>
      </c>
      <c r="B43" s="44">
        <f t="shared" si="3"/>
        <v>332.78111553680321</v>
      </c>
      <c r="C43" s="44">
        <f t="shared" si="4"/>
        <v>311.78554989432854</v>
      </c>
      <c r="D43" s="44">
        <f t="shared" si="0"/>
        <v>332.7811155368031</v>
      </c>
      <c r="E43" s="44">
        <f t="shared" si="1"/>
        <v>311.78554989432854</v>
      </c>
      <c r="F43" s="31">
        <f t="shared" si="5"/>
        <v>1.1368683772161603E-13</v>
      </c>
    </row>
    <row r="44" spans="1:6" x14ac:dyDescent="0.25">
      <c r="A44" s="25">
        <f t="shared" si="2"/>
        <v>37</v>
      </c>
      <c r="B44" s="44">
        <f t="shared" si="3"/>
        <v>332.7811155368031</v>
      </c>
      <c r="C44" s="44">
        <f t="shared" si="4"/>
        <v>311.78554989432854</v>
      </c>
      <c r="D44" s="44">
        <f t="shared" si="0"/>
        <v>332.78111553680321</v>
      </c>
      <c r="E44" s="44">
        <f t="shared" si="1"/>
        <v>311.78554989432854</v>
      </c>
      <c r="F44" s="31">
        <f t="shared" si="5"/>
        <v>1.1368683772161603E-13</v>
      </c>
    </row>
    <row r="45" spans="1:6" x14ac:dyDescent="0.25">
      <c r="A45" s="25">
        <f t="shared" si="2"/>
        <v>38</v>
      </c>
      <c r="B45" s="44">
        <f t="shared" si="3"/>
        <v>332.78111553680321</v>
      </c>
      <c r="C45" s="44">
        <f t="shared" si="4"/>
        <v>311.78554989432854</v>
      </c>
      <c r="D45" s="44">
        <f t="shared" si="0"/>
        <v>332.7811155368031</v>
      </c>
      <c r="E45" s="44">
        <f t="shared" si="1"/>
        <v>311.78554989432854</v>
      </c>
      <c r="F45" s="31">
        <f t="shared" si="5"/>
        <v>1.1368683772161603E-13</v>
      </c>
    </row>
    <row r="46" spans="1:6" x14ac:dyDescent="0.25">
      <c r="A46" s="25">
        <f t="shared" si="2"/>
        <v>39</v>
      </c>
      <c r="B46" s="44">
        <f t="shared" si="3"/>
        <v>332.7811155368031</v>
      </c>
      <c r="C46" s="44">
        <f t="shared" si="4"/>
        <v>311.78554989432854</v>
      </c>
      <c r="D46" s="44">
        <f t="shared" si="0"/>
        <v>332.78111553680321</v>
      </c>
      <c r="E46" s="44">
        <f t="shared" si="1"/>
        <v>311.78554989432854</v>
      </c>
      <c r="F46" s="31">
        <f t="shared" si="5"/>
        <v>1.1368683772161603E-13</v>
      </c>
    </row>
    <row r="47" spans="1:6" x14ac:dyDescent="0.25">
      <c r="A47" s="25">
        <f t="shared" si="2"/>
        <v>40</v>
      </c>
      <c r="B47" s="44">
        <f t="shared" si="3"/>
        <v>332.78111553680321</v>
      </c>
      <c r="C47" s="44">
        <f t="shared" si="4"/>
        <v>311.78554989432854</v>
      </c>
      <c r="D47" s="44">
        <f t="shared" si="0"/>
        <v>332.7811155368031</v>
      </c>
      <c r="E47" s="44">
        <f t="shared" si="1"/>
        <v>311.78554989432854</v>
      </c>
      <c r="F47" s="31">
        <f t="shared" si="5"/>
        <v>1.1368683772161603E-13</v>
      </c>
    </row>
    <row r="48" spans="1:6" x14ac:dyDescent="0.25">
      <c r="A48" s="25">
        <f t="shared" si="2"/>
        <v>41</v>
      </c>
      <c r="B48" s="44">
        <f t="shared" si="3"/>
        <v>332.7811155368031</v>
      </c>
      <c r="C48" s="44">
        <f t="shared" si="4"/>
        <v>311.78554989432854</v>
      </c>
      <c r="D48" s="44">
        <f t="shared" si="0"/>
        <v>332.78111553680321</v>
      </c>
      <c r="E48" s="44">
        <f t="shared" si="1"/>
        <v>311.78554989432854</v>
      </c>
      <c r="F48" s="31">
        <f t="shared" si="5"/>
        <v>1.1368683772161603E-13</v>
      </c>
    </row>
    <row r="49" spans="1:6" x14ac:dyDescent="0.25">
      <c r="A49" s="25">
        <f t="shared" si="2"/>
        <v>42</v>
      </c>
      <c r="B49" s="44">
        <f t="shared" si="3"/>
        <v>332.78111553680321</v>
      </c>
      <c r="C49" s="44">
        <f t="shared" si="4"/>
        <v>311.78554989432854</v>
      </c>
      <c r="D49" s="44">
        <f t="shared" si="0"/>
        <v>332.7811155368031</v>
      </c>
      <c r="E49" s="44">
        <f t="shared" si="1"/>
        <v>311.78554989432854</v>
      </c>
      <c r="F49" s="31">
        <f t="shared" si="5"/>
        <v>1.1368683772161603E-13</v>
      </c>
    </row>
    <row r="50" spans="1:6" x14ac:dyDescent="0.25">
      <c r="A50" s="25">
        <f t="shared" si="2"/>
        <v>43</v>
      </c>
      <c r="B50" s="44">
        <f t="shared" si="3"/>
        <v>332.7811155368031</v>
      </c>
      <c r="C50" s="44">
        <f t="shared" si="4"/>
        <v>311.78554989432854</v>
      </c>
      <c r="D50" s="44">
        <f t="shared" si="0"/>
        <v>332.78111553680321</v>
      </c>
      <c r="E50" s="44">
        <f t="shared" si="1"/>
        <v>311.78554989432854</v>
      </c>
      <c r="F50" s="31">
        <f t="shared" si="5"/>
        <v>1.1368683772161603E-13</v>
      </c>
    </row>
    <row r="51" spans="1:6" x14ac:dyDescent="0.25">
      <c r="A51" s="25">
        <f t="shared" si="2"/>
        <v>44</v>
      </c>
      <c r="B51" s="44">
        <f t="shared" si="3"/>
        <v>332.78111553680321</v>
      </c>
      <c r="C51" s="44">
        <f t="shared" si="4"/>
        <v>311.78554989432854</v>
      </c>
      <c r="D51" s="44">
        <f t="shared" si="0"/>
        <v>332.7811155368031</v>
      </c>
      <c r="E51" s="44">
        <f t="shared" si="1"/>
        <v>311.78554989432854</v>
      </c>
      <c r="F51" s="31">
        <f t="shared" si="5"/>
        <v>1.1368683772161603E-13</v>
      </c>
    </row>
    <row r="52" spans="1:6" x14ac:dyDescent="0.25">
      <c r="A52" s="25">
        <f t="shared" si="2"/>
        <v>45</v>
      </c>
      <c r="B52" s="44">
        <f t="shared" si="3"/>
        <v>332.7811155368031</v>
      </c>
      <c r="C52" s="44">
        <f t="shared" si="4"/>
        <v>311.78554989432854</v>
      </c>
      <c r="D52" s="44">
        <f t="shared" si="0"/>
        <v>332.78111553680321</v>
      </c>
      <c r="E52" s="44">
        <f t="shared" si="1"/>
        <v>311.78554989432854</v>
      </c>
      <c r="F52" s="31">
        <f t="shared" si="5"/>
        <v>1.1368683772161603E-13</v>
      </c>
    </row>
    <row r="53" spans="1:6" x14ac:dyDescent="0.25">
      <c r="A53" s="25">
        <f t="shared" si="2"/>
        <v>46</v>
      </c>
      <c r="B53" s="44">
        <f t="shared" si="3"/>
        <v>332.78111553680321</v>
      </c>
      <c r="C53" s="44">
        <f t="shared" si="4"/>
        <v>311.78554989432854</v>
      </c>
      <c r="D53" s="44">
        <f t="shared" si="0"/>
        <v>332.7811155368031</v>
      </c>
      <c r="E53" s="44">
        <f t="shared" si="1"/>
        <v>311.78554989432854</v>
      </c>
      <c r="F53" s="31">
        <f t="shared" si="5"/>
        <v>1.1368683772161603E-13</v>
      </c>
    </row>
    <row r="54" spans="1:6" x14ac:dyDescent="0.25">
      <c r="A54" s="25">
        <f t="shared" si="2"/>
        <v>47</v>
      </c>
      <c r="B54" s="44">
        <f t="shared" si="3"/>
        <v>332.7811155368031</v>
      </c>
      <c r="C54" s="44">
        <f t="shared" si="4"/>
        <v>311.78554989432854</v>
      </c>
      <c r="D54" s="44">
        <f t="shared" si="0"/>
        <v>332.78111553680321</v>
      </c>
      <c r="E54" s="44">
        <f t="shared" si="1"/>
        <v>311.78554989432854</v>
      </c>
      <c r="F54" s="31">
        <f t="shared" si="5"/>
        <v>1.1368683772161603E-13</v>
      </c>
    </row>
    <row r="55" spans="1:6" x14ac:dyDescent="0.25">
      <c r="A55" s="25">
        <f t="shared" si="2"/>
        <v>48</v>
      </c>
      <c r="B55" s="44">
        <f t="shared" si="3"/>
        <v>332.78111553680321</v>
      </c>
      <c r="C55" s="44">
        <f t="shared" si="4"/>
        <v>311.78554989432854</v>
      </c>
      <c r="D55" s="44">
        <f t="shared" si="0"/>
        <v>332.7811155368031</v>
      </c>
      <c r="E55" s="44">
        <f t="shared" si="1"/>
        <v>311.78554989432854</v>
      </c>
      <c r="F55" s="31">
        <f t="shared" si="5"/>
        <v>1.1368683772161603E-13</v>
      </c>
    </row>
    <row r="56" spans="1:6" x14ac:dyDescent="0.25">
      <c r="A56" s="25">
        <f t="shared" si="2"/>
        <v>49</v>
      </c>
      <c r="B56" s="44">
        <f t="shared" si="3"/>
        <v>332.7811155368031</v>
      </c>
      <c r="C56" s="44">
        <f t="shared" si="4"/>
        <v>311.78554989432854</v>
      </c>
      <c r="D56" s="44">
        <f t="shared" si="0"/>
        <v>332.78111553680321</v>
      </c>
      <c r="E56" s="44">
        <f t="shared" si="1"/>
        <v>311.78554989432854</v>
      </c>
      <c r="F56" s="31">
        <f t="shared" si="5"/>
        <v>1.1368683772161603E-13</v>
      </c>
    </row>
    <row r="57" spans="1:6" x14ac:dyDescent="0.25">
      <c r="A57" s="25">
        <f t="shared" si="2"/>
        <v>50</v>
      </c>
      <c r="B57" s="44">
        <f t="shared" si="3"/>
        <v>332.78111553680321</v>
      </c>
      <c r="C57" s="44">
        <f t="shared" si="4"/>
        <v>311.78554989432854</v>
      </c>
      <c r="D57" s="44">
        <f t="shared" si="0"/>
        <v>332.7811155368031</v>
      </c>
      <c r="E57" s="44">
        <f t="shared" si="1"/>
        <v>311.78554989432854</v>
      </c>
      <c r="F57" s="31">
        <f t="shared" si="5"/>
        <v>1.1368683772161603E-13</v>
      </c>
    </row>
    <row r="58" spans="1:6" x14ac:dyDescent="0.25">
      <c r="A58" s="25">
        <f t="shared" si="2"/>
        <v>51</v>
      </c>
      <c r="B58" s="44">
        <f t="shared" si="3"/>
        <v>332.7811155368031</v>
      </c>
      <c r="C58" s="44">
        <f t="shared" si="4"/>
        <v>311.78554989432854</v>
      </c>
      <c r="D58" s="44">
        <f t="shared" si="0"/>
        <v>332.78111553680321</v>
      </c>
      <c r="E58" s="44">
        <f t="shared" si="1"/>
        <v>311.78554989432854</v>
      </c>
      <c r="F58" s="31">
        <f t="shared" si="5"/>
        <v>1.1368683772161603E-13</v>
      </c>
    </row>
    <row r="59" spans="1:6" x14ac:dyDescent="0.25">
      <c r="A59" s="25">
        <f t="shared" si="2"/>
        <v>52</v>
      </c>
      <c r="B59" s="44">
        <f t="shared" si="3"/>
        <v>332.78111553680321</v>
      </c>
      <c r="C59" s="44">
        <f t="shared" si="4"/>
        <v>311.78554989432854</v>
      </c>
      <c r="D59" s="44">
        <f t="shared" si="0"/>
        <v>332.7811155368031</v>
      </c>
      <c r="E59" s="44">
        <f t="shared" si="1"/>
        <v>311.78554989432854</v>
      </c>
      <c r="F59" s="31">
        <f t="shared" si="5"/>
        <v>1.1368683772161603E-13</v>
      </c>
    </row>
    <row r="60" spans="1:6" x14ac:dyDescent="0.25">
      <c r="A60" s="25">
        <f t="shared" si="2"/>
        <v>53</v>
      </c>
      <c r="B60" s="44">
        <f t="shared" si="3"/>
        <v>332.7811155368031</v>
      </c>
      <c r="C60" s="44">
        <f t="shared" si="4"/>
        <v>311.78554989432854</v>
      </c>
      <c r="D60" s="44">
        <f t="shared" si="0"/>
        <v>332.78111553680321</v>
      </c>
      <c r="E60" s="44">
        <f t="shared" si="1"/>
        <v>311.78554989432854</v>
      </c>
      <c r="F60" s="31">
        <f t="shared" si="5"/>
        <v>1.1368683772161603E-13</v>
      </c>
    </row>
    <row r="61" spans="1:6" x14ac:dyDescent="0.25">
      <c r="A61" s="25">
        <f t="shared" si="2"/>
        <v>54</v>
      </c>
      <c r="B61" s="44">
        <f t="shared" si="3"/>
        <v>332.78111553680321</v>
      </c>
      <c r="C61" s="44">
        <f t="shared" si="4"/>
        <v>311.78554989432854</v>
      </c>
      <c r="D61" s="44">
        <f t="shared" si="0"/>
        <v>332.7811155368031</v>
      </c>
      <c r="E61" s="44">
        <f t="shared" si="1"/>
        <v>311.78554989432854</v>
      </c>
      <c r="F61" s="31">
        <f t="shared" si="5"/>
        <v>1.1368683772161603E-13</v>
      </c>
    </row>
    <row r="62" spans="1:6" x14ac:dyDescent="0.25">
      <c r="A62" s="25">
        <f t="shared" si="2"/>
        <v>55</v>
      </c>
      <c r="B62" s="44">
        <f t="shared" si="3"/>
        <v>332.7811155368031</v>
      </c>
      <c r="C62" s="44">
        <f t="shared" si="4"/>
        <v>311.78554989432854</v>
      </c>
      <c r="D62" s="44">
        <f t="shared" si="0"/>
        <v>332.78111553680321</v>
      </c>
      <c r="E62" s="44">
        <f t="shared" si="1"/>
        <v>311.78554989432854</v>
      </c>
      <c r="F62" s="31">
        <f t="shared" si="5"/>
        <v>1.1368683772161603E-13</v>
      </c>
    </row>
    <row r="63" spans="1:6" x14ac:dyDescent="0.25">
      <c r="A63" s="25">
        <f t="shared" si="2"/>
        <v>56</v>
      </c>
      <c r="B63" s="44">
        <f t="shared" si="3"/>
        <v>332.78111553680321</v>
      </c>
      <c r="C63" s="44">
        <f t="shared" si="4"/>
        <v>311.78554989432854</v>
      </c>
      <c r="D63" s="44">
        <f t="shared" si="0"/>
        <v>332.7811155368031</v>
      </c>
      <c r="E63" s="44">
        <f t="shared" si="1"/>
        <v>311.78554989432854</v>
      </c>
      <c r="F63" s="31">
        <f t="shared" si="5"/>
        <v>1.1368683772161603E-13</v>
      </c>
    </row>
    <row r="64" spans="1:6" x14ac:dyDescent="0.25">
      <c r="A64" s="25">
        <f t="shared" si="2"/>
        <v>57</v>
      </c>
      <c r="B64" s="44">
        <f t="shared" si="3"/>
        <v>332.7811155368031</v>
      </c>
      <c r="C64" s="44">
        <f t="shared" si="4"/>
        <v>311.78554989432854</v>
      </c>
      <c r="D64" s="44">
        <f t="shared" si="0"/>
        <v>332.78111553680321</v>
      </c>
      <c r="E64" s="44">
        <f t="shared" si="1"/>
        <v>311.78554989432854</v>
      </c>
      <c r="F64" s="31">
        <f t="shared" si="5"/>
        <v>1.1368683772161603E-13</v>
      </c>
    </row>
    <row r="65" spans="1:6" x14ac:dyDescent="0.25">
      <c r="A65" s="25">
        <f t="shared" si="2"/>
        <v>58</v>
      </c>
      <c r="B65" s="44">
        <f t="shared" si="3"/>
        <v>332.78111553680321</v>
      </c>
      <c r="C65" s="44">
        <f t="shared" si="4"/>
        <v>311.78554989432854</v>
      </c>
      <c r="D65" s="44">
        <f t="shared" si="0"/>
        <v>332.7811155368031</v>
      </c>
      <c r="E65" s="44">
        <f t="shared" si="1"/>
        <v>311.78554989432854</v>
      </c>
      <c r="F65" s="31">
        <f t="shared" si="5"/>
        <v>1.1368683772161603E-13</v>
      </c>
    </row>
    <row r="66" spans="1:6" x14ac:dyDescent="0.25">
      <c r="A66" s="25">
        <f t="shared" si="2"/>
        <v>59</v>
      </c>
      <c r="B66" s="44">
        <f t="shared" si="3"/>
        <v>332.7811155368031</v>
      </c>
      <c r="C66" s="44">
        <f t="shared" si="4"/>
        <v>311.78554989432854</v>
      </c>
      <c r="D66" s="44">
        <f t="shared" si="0"/>
        <v>332.78111553680321</v>
      </c>
      <c r="E66" s="44">
        <f t="shared" si="1"/>
        <v>311.78554989432854</v>
      </c>
      <c r="F66" s="31">
        <f t="shared" si="5"/>
        <v>1.1368683772161603E-13</v>
      </c>
    </row>
    <row r="67" spans="1:6" x14ac:dyDescent="0.25">
      <c r="A67" s="25">
        <f t="shared" si="2"/>
        <v>60</v>
      </c>
      <c r="B67" s="44">
        <f t="shared" si="3"/>
        <v>332.78111553680321</v>
      </c>
      <c r="C67" s="44">
        <f t="shared" si="4"/>
        <v>311.78554989432854</v>
      </c>
      <c r="D67" s="44">
        <f t="shared" si="0"/>
        <v>332.7811155368031</v>
      </c>
      <c r="E67" s="44">
        <f t="shared" si="1"/>
        <v>311.78554989432854</v>
      </c>
      <c r="F67" s="31">
        <f t="shared" si="5"/>
        <v>1.1368683772161603E-13</v>
      </c>
    </row>
    <row r="68" spans="1:6" x14ac:dyDescent="0.25">
      <c r="A68" s="25">
        <f t="shared" si="2"/>
        <v>61</v>
      </c>
      <c r="B68" s="44">
        <f t="shared" si="3"/>
        <v>332.7811155368031</v>
      </c>
      <c r="C68" s="44">
        <f t="shared" si="4"/>
        <v>311.78554989432854</v>
      </c>
      <c r="D68" s="44">
        <f t="shared" si="0"/>
        <v>332.78111553680321</v>
      </c>
      <c r="E68" s="44">
        <f t="shared" si="1"/>
        <v>311.78554989432854</v>
      </c>
      <c r="F68" s="31">
        <f t="shared" si="5"/>
        <v>1.1368683772161603E-13</v>
      </c>
    </row>
    <row r="69" spans="1:6" x14ac:dyDescent="0.25">
      <c r="A69" s="25">
        <f t="shared" si="2"/>
        <v>62</v>
      </c>
      <c r="B69" s="44">
        <f t="shared" si="3"/>
        <v>332.78111553680321</v>
      </c>
      <c r="C69" s="44">
        <f t="shared" si="4"/>
        <v>311.78554989432854</v>
      </c>
      <c r="D69" s="44">
        <f t="shared" si="0"/>
        <v>332.7811155368031</v>
      </c>
      <c r="E69" s="44">
        <f t="shared" si="1"/>
        <v>311.78554989432854</v>
      </c>
      <c r="F69" s="31">
        <f t="shared" si="5"/>
        <v>1.1368683772161603E-13</v>
      </c>
    </row>
    <row r="70" spans="1:6" x14ac:dyDescent="0.25">
      <c r="A70" s="25">
        <f t="shared" si="2"/>
        <v>63</v>
      </c>
      <c r="B70" s="44">
        <f t="shared" si="3"/>
        <v>332.7811155368031</v>
      </c>
      <c r="C70" s="44">
        <f t="shared" si="4"/>
        <v>311.78554989432854</v>
      </c>
      <c r="D70" s="44">
        <f t="shared" si="0"/>
        <v>332.78111553680321</v>
      </c>
      <c r="E70" s="44">
        <f t="shared" si="1"/>
        <v>311.78554989432854</v>
      </c>
      <c r="F70" s="31">
        <f t="shared" si="5"/>
        <v>1.1368683772161603E-13</v>
      </c>
    </row>
    <row r="71" spans="1:6" x14ac:dyDescent="0.25">
      <c r="A71" s="25">
        <f t="shared" si="2"/>
        <v>64</v>
      </c>
      <c r="B71" s="44">
        <f t="shared" si="3"/>
        <v>332.78111553680321</v>
      </c>
      <c r="C71" s="44">
        <f t="shared" si="4"/>
        <v>311.78554989432854</v>
      </c>
      <c r="D71" s="44">
        <f t="shared" si="0"/>
        <v>332.7811155368031</v>
      </c>
      <c r="E71" s="44">
        <f t="shared" si="1"/>
        <v>311.78554989432854</v>
      </c>
      <c r="F71" s="31">
        <f t="shared" si="5"/>
        <v>1.1368683772161603E-13</v>
      </c>
    </row>
    <row r="72" spans="1:6" x14ac:dyDescent="0.25">
      <c r="A72" s="25">
        <f t="shared" si="2"/>
        <v>65</v>
      </c>
      <c r="B72" s="44">
        <f t="shared" si="3"/>
        <v>332.7811155368031</v>
      </c>
      <c r="C72" s="44">
        <f t="shared" si="4"/>
        <v>311.78554989432854</v>
      </c>
      <c r="D72" s="44">
        <f t="shared" si="0"/>
        <v>332.78111553680321</v>
      </c>
      <c r="E72" s="44">
        <f t="shared" si="1"/>
        <v>311.78554989432854</v>
      </c>
      <c r="F72" s="31">
        <f t="shared" si="5"/>
        <v>1.1368683772161603E-13</v>
      </c>
    </row>
    <row r="73" spans="1:6" x14ac:dyDescent="0.25">
      <c r="A73" s="25">
        <f t="shared" si="2"/>
        <v>66</v>
      </c>
      <c r="B73" s="44">
        <f t="shared" si="3"/>
        <v>332.78111553680321</v>
      </c>
      <c r="C73" s="44">
        <f t="shared" si="4"/>
        <v>311.78554989432854</v>
      </c>
      <c r="D73" s="44">
        <f t="shared" ref="D73:D107" si="6">1/15*(4130.43+5*$C73+0.45*0.0000000567*$C73^4-1.35*0.0000000567*$B73^4)</f>
        <v>332.7811155368031</v>
      </c>
      <c r="E73" s="44">
        <f t="shared" ref="E73:E107" si="7">1/20*(4500+5*$D73+0.45*0.0000000567*($D73^4-$C73^4))</f>
        <v>311.78554989432854</v>
      </c>
      <c r="F73" s="31">
        <f t="shared" si="5"/>
        <v>1.1368683772161603E-13</v>
      </c>
    </row>
    <row r="74" spans="1:6" x14ac:dyDescent="0.25">
      <c r="A74" s="25">
        <f t="shared" ref="A74:A107" si="8">$A73+1</f>
        <v>67</v>
      </c>
      <c r="B74" s="44">
        <f t="shared" ref="B74:B107" si="9">$D73</f>
        <v>332.7811155368031</v>
      </c>
      <c r="C74" s="44">
        <f t="shared" ref="C74:C107" si="10">$E73</f>
        <v>311.78554989432854</v>
      </c>
      <c r="D74" s="44">
        <f t="shared" si="6"/>
        <v>332.78111553680321</v>
      </c>
      <c r="E74" s="44">
        <f t="shared" si="7"/>
        <v>311.78554989432854</v>
      </c>
      <c r="F74" s="31">
        <f t="shared" ref="F74:F107" si="11">SQRT(($D74-$B74)^2+($E74-$C74)^2)</f>
        <v>1.1368683772161603E-13</v>
      </c>
    </row>
    <row r="75" spans="1:6" x14ac:dyDescent="0.25">
      <c r="A75" s="25">
        <f t="shared" si="8"/>
        <v>68</v>
      </c>
      <c r="B75" s="44">
        <f t="shared" si="9"/>
        <v>332.78111553680321</v>
      </c>
      <c r="C75" s="44">
        <f t="shared" si="10"/>
        <v>311.78554989432854</v>
      </c>
      <c r="D75" s="44">
        <f t="shared" si="6"/>
        <v>332.7811155368031</v>
      </c>
      <c r="E75" s="44">
        <f t="shared" si="7"/>
        <v>311.78554989432854</v>
      </c>
      <c r="F75" s="31">
        <f t="shared" si="11"/>
        <v>1.1368683772161603E-13</v>
      </c>
    </row>
    <row r="76" spans="1:6" x14ac:dyDescent="0.25">
      <c r="A76" s="25">
        <f t="shared" si="8"/>
        <v>69</v>
      </c>
      <c r="B76" s="44">
        <f t="shared" si="9"/>
        <v>332.7811155368031</v>
      </c>
      <c r="C76" s="44">
        <f t="shared" si="10"/>
        <v>311.78554989432854</v>
      </c>
      <c r="D76" s="44">
        <f t="shared" si="6"/>
        <v>332.78111553680321</v>
      </c>
      <c r="E76" s="44">
        <f t="shared" si="7"/>
        <v>311.78554989432854</v>
      </c>
      <c r="F76" s="31">
        <f t="shared" si="11"/>
        <v>1.1368683772161603E-13</v>
      </c>
    </row>
    <row r="77" spans="1:6" x14ac:dyDescent="0.25">
      <c r="A77" s="25">
        <f t="shared" si="8"/>
        <v>70</v>
      </c>
      <c r="B77" s="44">
        <f t="shared" si="9"/>
        <v>332.78111553680321</v>
      </c>
      <c r="C77" s="44">
        <f t="shared" si="10"/>
        <v>311.78554989432854</v>
      </c>
      <c r="D77" s="44">
        <f t="shared" si="6"/>
        <v>332.7811155368031</v>
      </c>
      <c r="E77" s="44">
        <f t="shared" si="7"/>
        <v>311.78554989432854</v>
      </c>
      <c r="F77" s="31">
        <f t="shared" si="11"/>
        <v>1.1368683772161603E-13</v>
      </c>
    </row>
    <row r="78" spans="1:6" x14ac:dyDescent="0.25">
      <c r="A78" s="25">
        <f t="shared" si="8"/>
        <v>71</v>
      </c>
      <c r="B78" s="44">
        <f t="shared" si="9"/>
        <v>332.7811155368031</v>
      </c>
      <c r="C78" s="44">
        <f t="shared" si="10"/>
        <v>311.78554989432854</v>
      </c>
      <c r="D78" s="44">
        <f t="shared" si="6"/>
        <v>332.78111553680321</v>
      </c>
      <c r="E78" s="44">
        <f t="shared" si="7"/>
        <v>311.78554989432854</v>
      </c>
      <c r="F78" s="31">
        <f t="shared" si="11"/>
        <v>1.1368683772161603E-13</v>
      </c>
    </row>
    <row r="79" spans="1:6" x14ac:dyDescent="0.25">
      <c r="A79" s="25">
        <f t="shared" si="8"/>
        <v>72</v>
      </c>
      <c r="B79" s="44">
        <f t="shared" si="9"/>
        <v>332.78111553680321</v>
      </c>
      <c r="C79" s="44">
        <f t="shared" si="10"/>
        <v>311.78554989432854</v>
      </c>
      <c r="D79" s="44">
        <f t="shared" si="6"/>
        <v>332.7811155368031</v>
      </c>
      <c r="E79" s="44">
        <f t="shared" si="7"/>
        <v>311.78554989432854</v>
      </c>
      <c r="F79" s="31">
        <f t="shared" si="11"/>
        <v>1.1368683772161603E-13</v>
      </c>
    </row>
    <row r="80" spans="1:6" x14ac:dyDescent="0.25">
      <c r="A80" s="25">
        <f t="shared" si="8"/>
        <v>73</v>
      </c>
      <c r="B80" s="44">
        <f t="shared" si="9"/>
        <v>332.7811155368031</v>
      </c>
      <c r="C80" s="44">
        <f t="shared" si="10"/>
        <v>311.78554989432854</v>
      </c>
      <c r="D80" s="44">
        <f t="shared" si="6"/>
        <v>332.78111553680321</v>
      </c>
      <c r="E80" s="44">
        <f t="shared" si="7"/>
        <v>311.78554989432854</v>
      </c>
      <c r="F80" s="31">
        <f t="shared" si="11"/>
        <v>1.1368683772161603E-13</v>
      </c>
    </row>
    <row r="81" spans="1:6" x14ac:dyDescent="0.25">
      <c r="A81" s="25">
        <f t="shared" si="8"/>
        <v>74</v>
      </c>
      <c r="B81" s="44">
        <f t="shared" si="9"/>
        <v>332.78111553680321</v>
      </c>
      <c r="C81" s="44">
        <f t="shared" si="10"/>
        <v>311.78554989432854</v>
      </c>
      <c r="D81" s="44">
        <f t="shared" si="6"/>
        <v>332.7811155368031</v>
      </c>
      <c r="E81" s="44">
        <f t="shared" si="7"/>
        <v>311.78554989432854</v>
      </c>
      <c r="F81" s="31">
        <f t="shared" si="11"/>
        <v>1.1368683772161603E-13</v>
      </c>
    </row>
    <row r="82" spans="1:6" x14ac:dyDescent="0.25">
      <c r="A82" s="25">
        <f t="shared" si="8"/>
        <v>75</v>
      </c>
      <c r="B82" s="44">
        <f t="shared" si="9"/>
        <v>332.7811155368031</v>
      </c>
      <c r="C82" s="44">
        <f t="shared" si="10"/>
        <v>311.78554989432854</v>
      </c>
      <c r="D82" s="44">
        <f t="shared" si="6"/>
        <v>332.78111553680321</v>
      </c>
      <c r="E82" s="44">
        <f t="shared" si="7"/>
        <v>311.78554989432854</v>
      </c>
      <c r="F82" s="31">
        <f t="shared" si="11"/>
        <v>1.1368683772161603E-13</v>
      </c>
    </row>
    <row r="83" spans="1:6" x14ac:dyDescent="0.25">
      <c r="A83" s="25">
        <f t="shared" si="8"/>
        <v>76</v>
      </c>
      <c r="B83" s="44">
        <f t="shared" si="9"/>
        <v>332.78111553680321</v>
      </c>
      <c r="C83" s="44">
        <f t="shared" si="10"/>
        <v>311.78554989432854</v>
      </c>
      <c r="D83" s="44">
        <f t="shared" si="6"/>
        <v>332.7811155368031</v>
      </c>
      <c r="E83" s="44">
        <f t="shared" si="7"/>
        <v>311.78554989432854</v>
      </c>
      <c r="F83" s="31">
        <f t="shared" si="11"/>
        <v>1.1368683772161603E-13</v>
      </c>
    </row>
    <row r="84" spans="1:6" x14ac:dyDescent="0.25">
      <c r="A84" s="25">
        <f t="shared" si="8"/>
        <v>77</v>
      </c>
      <c r="B84" s="44">
        <f t="shared" si="9"/>
        <v>332.7811155368031</v>
      </c>
      <c r="C84" s="44">
        <f t="shared" si="10"/>
        <v>311.78554989432854</v>
      </c>
      <c r="D84" s="44">
        <f t="shared" si="6"/>
        <v>332.78111553680321</v>
      </c>
      <c r="E84" s="44">
        <f t="shared" si="7"/>
        <v>311.78554989432854</v>
      </c>
      <c r="F84" s="31">
        <f t="shared" si="11"/>
        <v>1.1368683772161603E-13</v>
      </c>
    </row>
    <row r="85" spans="1:6" x14ac:dyDescent="0.25">
      <c r="A85" s="25">
        <f t="shared" si="8"/>
        <v>78</v>
      </c>
      <c r="B85" s="44">
        <f t="shared" si="9"/>
        <v>332.78111553680321</v>
      </c>
      <c r="C85" s="44">
        <f t="shared" si="10"/>
        <v>311.78554989432854</v>
      </c>
      <c r="D85" s="44">
        <f t="shared" si="6"/>
        <v>332.7811155368031</v>
      </c>
      <c r="E85" s="44">
        <f t="shared" si="7"/>
        <v>311.78554989432854</v>
      </c>
      <c r="F85" s="31">
        <f t="shared" si="11"/>
        <v>1.1368683772161603E-13</v>
      </c>
    </row>
    <row r="86" spans="1:6" x14ac:dyDescent="0.25">
      <c r="A86" s="25">
        <f t="shared" si="8"/>
        <v>79</v>
      </c>
      <c r="B86" s="44">
        <f t="shared" si="9"/>
        <v>332.7811155368031</v>
      </c>
      <c r="C86" s="44">
        <f t="shared" si="10"/>
        <v>311.78554989432854</v>
      </c>
      <c r="D86" s="44">
        <f t="shared" si="6"/>
        <v>332.78111553680321</v>
      </c>
      <c r="E86" s="44">
        <f t="shared" si="7"/>
        <v>311.78554989432854</v>
      </c>
      <c r="F86" s="31">
        <f t="shared" si="11"/>
        <v>1.1368683772161603E-13</v>
      </c>
    </row>
    <row r="87" spans="1:6" x14ac:dyDescent="0.25">
      <c r="A87" s="25">
        <f t="shared" si="8"/>
        <v>80</v>
      </c>
      <c r="B87" s="44">
        <f t="shared" si="9"/>
        <v>332.78111553680321</v>
      </c>
      <c r="C87" s="44">
        <f t="shared" si="10"/>
        <v>311.78554989432854</v>
      </c>
      <c r="D87" s="44">
        <f t="shared" si="6"/>
        <v>332.7811155368031</v>
      </c>
      <c r="E87" s="44">
        <f t="shared" si="7"/>
        <v>311.78554989432854</v>
      </c>
      <c r="F87" s="31">
        <f t="shared" si="11"/>
        <v>1.1368683772161603E-13</v>
      </c>
    </row>
    <row r="88" spans="1:6" x14ac:dyDescent="0.25">
      <c r="A88" s="25">
        <f t="shared" si="8"/>
        <v>81</v>
      </c>
      <c r="B88" s="44">
        <f t="shared" si="9"/>
        <v>332.7811155368031</v>
      </c>
      <c r="C88" s="44">
        <f t="shared" si="10"/>
        <v>311.78554989432854</v>
      </c>
      <c r="D88" s="44">
        <f t="shared" si="6"/>
        <v>332.78111553680321</v>
      </c>
      <c r="E88" s="44">
        <f t="shared" si="7"/>
        <v>311.78554989432854</v>
      </c>
      <c r="F88" s="31">
        <f t="shared" si="11"/>
        <v>1.1368683772161603E-13</v>
      </c>
    </row>
    <row r="89" spans="1:6" x14ac:dyDescent="0.25">
      <c r="A89" s="25">
        <f t="shared" si="8"/>
        <v>82</v>
      </c>
      <c r="B89" s="44">
        <f t="shared" si="9"/>
        <v>332.78111553680321</v>
      </c>
      <c r="C89" s="44">
        <f t="shared" si="10"/>
        <v>311.78554989432854</v>
      </c>
      <c r="D89" s="44">
        <f t="shared" si="6"/>
        <v>332.7811155368031</v>
      </c>
      <c r="E89" s="44">
        <f t="shared" si="7"/>
        <v>311.78554989432854</v>
      </c>
      <c r="F89" s="31">
        <f t="shared" si="11"/>
        <v>1.1368683772161603E-13</v>
      </c>
    </row>
    <row r="90" spans="1:6" x14ac:dyDescent="0.25">
      <c r="A90" s="25">
        <f t="shared" si="8"/>
        <v>83</v>
      </c>
      <c r="B90" s="44">
        <f t="shared" si="9"/>
        <v>332.7811155368031</v>
      </c>
      <c r="C90" s="44">
        <f t="shared" si="10"/>
        <v>311.78554989432854</v>
      </c>
      <c r="D90" s="44">
        <f t="shared" si="6"/>
        <v>332.78111553680321</v>
      </c>
      <c r="E90" s="44">
        <f t="shared" si="7"/>
        <v>311.78554989432854</v>
      </c>
      <c r="F90" s="31">
        <f t="shared" si="11"/>
        <v>1.1368683772161603E-13</v>
      </c>
    </row>
    <row r="91" spans="1:6" x14ac:dyDescent="0.25">
      <c r="A91" s="25">
        <f t="shared" si="8"/>
        <v>84</v>
      </c>
      <c r="B91" s="44">
        <f t="shared" si="9"/>
        <v>332.78111553680321</v>
      </c>
      <c r="C91" s="44">
        <f t="shared" si="10"/>
        <v>311.78554989432854</v>
      </c>
      <c r="D91" s="44">
        <f t="shared" si="6"/>
        <v>332.7811155368031</v>
      </c>
      <c r="E91" s="44">
        <f t="shared" si="7"/>
        <v>311.78554989432854</v>
      </c>
      <c r="F91" s="31">
        <f t="shared" si="11"/>
        <v>1.1368683772161603E-13</v>
      </c>
    </row>
    <row r="92" spans="1:6" x14ac:dyDescent="0.25">
      <c r="A92" s="25">
        <f t="shared" si="8"/>
        <v>85</v>
      </c>
      <c r="B92" s="44">
        <f t="shared" si="9"/>
        <v>332.7811155368031</v>
      </c>
      <c r="C92" s="44">
        <f t="shared" si="10"/>
        <v>311.78554989432854</v>
      </c>
      <c r="D92" s="44">
        <f t="shared" si="6"/>
        <v>332.78111553680321</v>
      </c>
      <c r="E92" s="44">
        <f t="shared" si="7"/>
        <v>311.78554989432854</v>
      </c>
      <c r="F92" s="31">
        <f t="shared" si="11"/>
        <v>1.1368683772161603E-13</v>
      </c>
    </row>
    <row r="93" spans="1:6" x14ac:dyDescent="0.25">
      <c r="A93" s="25">
        <f t="shared" si="8"/>
        <v>86</v>
      </c>
      <c r="B93" s="44">
        <f t="shared" si="9"/>
        <v>332.78111553680321</v>
      </c>
      <c r="C93" s="44">
        <f t="shared" si="10"/>
        <v>311.78554989432854</v>
      </c>
      <c r="D93" s="44">
        <f t="shared" si="6"/>
        <v>332.7811155368031</v>
      </c>
      <c r="E93" s="44">
        <f t="shared" si="7"/>
        <v>311.78554989432854</v>
      </c>
      <c r="F93" s="31">
        <f t="shared" si="11"/>
        <v>1.1368683772161603E-13</v>
      </c>
    </row>
    <row r="94" spans="1:6" x14ac:dyDescent="0.25">
      <c r="A94" s="25">
        <f t="shared" si="8"/>
        <v>87</v>
      </c>
      <c r="B94" s="44">
        <f t="shared" si="9"/>
        <v>332.7811155368031</v>
      </c>
      <c r="C94" s="44">
        <f t="shared" si="10"/>
        <v>311.78554989432854</v>
      </c>
      <c r="D94" s="44">
        <f t="shared" si="6"/>
        <v>332.78111553680321</v>
      </c>
      <c r="E94" s="44">
        <f t="shared" si="7"/>
        <v>311.78554989432854</v>
      </c>
      <c r="F94" s="31">
        <f t="shared" si="11"/>
        <v>1.1368683772161603E-13</v>
      </c>
    </row>
    <row r="95" spans="1:6" x14ac:dyDescent="0.25">
      <c r="A95" s="25">
        <f t="shared" si="8"/>
        <v>88</v>
      </c>
      <c r="B95" s="44">
        <f t="shared" si="9"/>
        <v>332.78111553680321</v>
      </c>
      <c r="C95" s="44">
        <f t="shared" si="10"/>
        <v>311.78554989432854</v>
      </c>
      <c r="D95" s="44">
        <f t="shared" si="6"/>
        <v>332.7811155368031</v>
      </c>
      <c r="E95" s="44">
        <f t="shared" si="7"/>
        <v>311.78554989432854</v>
      </c>
      <c r="F95" s="31">
        <f t="shared" si="11"/>
        <v>1.1368683772161603E-13</v>
      </c>
    </row>
    <row r="96" spans="1:6" x14ac:dyDescent="0.25">
      <c r="A96" s="25">
        <f t="shared" si="8"/>
        <v>89</v>
      </c>
      <c r="B96" s="44">
        <f t="shared" si="9"/>
        <v>332.7811155368031</v>
      </c>
      <c r="C96" s="44">
        <f t="shared" si="10"/>
        <v>311.78554989432854</v>
      </c>
      <c r="D96" s="44">
        <f t="shared" si="6"/>
        <v>332.78111553680321</v>
      </c>
      <c r="E96" s="44">
        <f t="shared" si="7"/>
        <v>311.78554989432854</v>
      </c>
      <c r="F96" s="31">
        <f t="shared" si="11"/>
        <v>1.1368683772161603E-13</v>
      </c>
    </row>
    <row r="97" spans="1:6" x14ac:dyDescent="0.25">
      <c r="A97" s="25">
        <f t="shared" si="8"/>
        <v>90</v>
      </c>
      <c r="B97" s="44">
        <f t="shared" si="9"/>
        <v>332.78111553680321</v>
      </c>
      <c r="C97" s="44">
        <f t="shared" si="10"/>
        <v>311.78554989432854</v>
      </c>
      <c r="D97" s="44">
        <f t="shared" si="6"/>
        <v>332.7811155368031</v>
      </c>
      <c r="E97" s="44">
        <f t="shared" si="7"/>
        <v>311.78554989432854</v>
      </c>
      <c r="F97" s="31">
        <f t="shared" si="11"/>
        <v>1.1368683772161603E-13</v>
      </c>
    </row>
    <row r="98" spans="1:6" x14ac:dyDescent="0.25">
      <c r="A98" s="25">
        <f t="shared" si="8"/>
        <v>91</v>
      </c>
      <c r="B98" s="44">
        <f t="shared" si="9"/>
        <v>332.7811155368031</v>
      </c>
      <c r="C98" s="44">
        <f t="shared" si="10"/>
        <v>311.78554989432854</v>
      </c>
      <c r="D98" s="44">
        <f t="shared" si="6"/>
        <v>332.78111553680321</v>
      </c>
      <c r="E98" s="44">
        <f t="shared" si="7"/>
        <v>311.78554989432854</v>
      </c>
      <c r="F98" s="31">
        <f t="shared" si="11"/>
        <v>1.1368683772161603E-13</v>
      </c>
    </row>
    <row r="99" spans="1:6" x14ac:dyDescent="0.25">
      <c r="A99" s="25">
        <f t="shared" si="8"/>
        <v>92</v>
      </c>
      <c r="B99" s="44">
        <f t="shared" si="9"/>
        <v>332.78111553680321</v>
      </c>
      <c r="C99" s="44">
        <f t="shared" si="10"/>
        <v>311.78554989432854</v>
      </c>
      <c r="D99" s="44">
        <f t="shared" si="6"/>
        <v>332.7811155368031</v>
      </c>
      <c r="E99" s="44">
        <f t="shared" si="7"/>
        <v>311.78554989432854</v>
      </c>
      <c r="F99" s="31">
        <f t="shared" si="11"/>
        <v>1.1368683772161603E-13</v>
      </c>
    </row>
    <row r="100" spans="1:6" x14ac:dyDescent="0.25">
      <c r="A100" s="25">
        <f t="shared" si="8"/>
        <v>93</v>
      </c>
      <c r="B100" s="44">
        <f t="shared" si="9"/>
        <v>332.7811155368031</v>
      </c>
      <c r="C100" s="44">
        <f t="shared" si="10"/>
        <v>311.78554989432854</v>
      </c>
      <c r="D100" s="44">
        <f t="shared" si="6"/>
        <v>332.78111553680321</v>
      </c>
      <c r="E100" s="44">
        <f t="shared" si="7"/>
        <v>311.78554989432854</v>
      </c>
      <c r="F100" s="31">
        <f t="shared" si="11"/>
        <v>1.1368683772161603E-13</v>
      </c>
    </row>
    <row r="101" spans="1:6" x14ac:dyDescent="0.25">
      <c r="A101" s="25">
        <f t="shared" si="8"/>
        <v>94</v>
      </c>
      <c r="B101" s="44">
        <f t="shared" si="9"/>
        <v>332.78111553680321</v>
      </c>
      <c r="C101" s="44">
        <f t="shared" si="10"/>
        <v>311.78554989432854</v>
      </c>
      <c r="D101" s="44">
        <f t="shared" si="6"/>
        <v>332.7811155368031</v>
      </c>
      <c r="E101" s="44">
        <f t="shared" si="7"/>
        <v>311.78554989432854</v>
      </c>
      <c r="F101" s="31">
        <f t="shared" si="11"/>
        <v>1.1368683772161603E-13</v>
      </c>
    </row>
    <row r="102" spans="1:6" x14ac:dyDescent="0.25">
      <c r="A102" s="25">
        <f t="shared" si="8"/>
        <v>95</v>
      </c>
      <c r="B102" s="44">
        <f t="shared" si="9"/>
        <v>332.7811155368031</v>
      </c>
      <c r="C102" s="44">
        <f t="shared" si="10"/>
        <v>311.78554989432854</v>
      </c>
      <c r="D102" s="44">
        <f t="shared" si="6"/>
        <v>332.78111553680321</v>
      </c>
      <c r="E102" s="44">
        <f t="shared" si="7"/>
        <v>311.78554989432854</v>
      </c>
      <c r="F102" s="31">
        <f t="shared" si="11"/>
        <v>1.1368683772161603E-13</v>
      </c>
    </row>
    <row r="103" spans="1:6" x14ac:dyDescent="0.25">
      <c r="A103" s="25">
        <f t="shared" si="8"/>
        <v>96</v>
      </c>
      <c r="B103" s="44">
        <f t="shared" si="9"/>
        <v>332.78111553680321</v>
      </c>
      <c r="C103" s="44">
        <f t="shared" si="10"/>
        <v>311.78554989432854</v>
      </c>
      <c r="D103" s="44">
        <f t="shared" si="6"/>
        <v>332.7811155368031</v>
      </c>
      <c r="E103" s="44">
        <f t="shared" si="7"/>
        <v>311.78554989432854</v>
      </c>
      <c r="F103" s="31">
        <f t="shared" si="11"/>
        <v>1.1368683772161603E-13</v>
      </c>
    </row>
    <row r="104" spans="1:6" x14ac:dyDescent="0.25">
      <c r="A104" s="25">
        <f t="shared" si="8"/>
        <v>97</v>
      </c>
      <c r="B104" s="44">
        <f t="shared" si="9"/>
        <v>332.7811155368031</v>
      </c>
      <c r="C104" s="44">
        <f t="shared" si="10"/>
        <v>311.78554989432854</v>
      </c>
      <c r="D104" s="44">
        <f t="shared" si="6"/>
        <v>332.78111553680321</v>
      </c>
      <c r="E104" s="44">
        <f t="shared" si="7"/>
        <v>311.78554989432854</v>
      </c>
      <c r="F104" s="31">
        <f t="shared" si="11"/>
        <v>1.1368683772161603E-13</v>
      </c>
    </row>
    <row r="105" spans="1:6" x14ac:dyDescent="0.25">
      <c r="A105" s="25">
        <f t="shared" si="8"/>
        <v>98</v>
      </c>
      <c r="B105" s="44">
        <f t="shared" si="9"/>
        <v>332.78111553680321</v>
      </c>
      <c r="C105" s="44">
        <f t="shared" si="10"/>
        <v>311.78554989432854</v>
      </c>
      <c r="D105" s="44">
        <f t="shared" si="6"/>
        <v>332.7811155368031</v>
      </c>
      <c r="E105" s="44">
        <f t="shared" si="7"/>
        <v>311.78554989432854</v>
      </c>
      <c r="F105" s="31">
        <f t="shared" si="11"/>
        <v>1.1368683772161603E-13</v>
      </c>
    </row>
    <row r="106" spans="1:6" x14ac:dyDescent="0.25">
      <c r="A106" s="25">
        <f t="shared" si="8"/>
        <v>99</v>
      </c>
      <c r="B106" s="44">
        <f t="shared" si="9"/>
        <v>332.7811155368031</v>
      </c>
      <c r="C106" s="44">
        <f t="shared" si="10"/>
        <v>311.78554989432854</v>
      </c>
      <c r="D106" s="44">
        <f t="shared" si="6"/>
        <v>332.78111553680321</v>
      </c>
      <c r="E106" s="44">
        <f t="shared" si="7"/>
        <v>311.78554989432854</v>
      </c>
      <c r="F106" s="31">
        <f t="shared" si="11"/>
        <v>1.1368683772161603E-13</v>
      </c>
    </row>
    <row r="107" spans="1:6" x14ac:dyDescent="0.25">
      <c r="A107" s="25">
        <f t="shared" si="8"/>
        <v>100</v>
      </c>
      <c r="B107" s="44">
        <f t="shared" si="9"/>
        <v>332.78111553680321</v>
      </c>
      <c r="C107" s="44">
        <f t="shared" si="10"/>
        <v>311.78554989432854</v>
      </c>
      <c r="D107" s="44">
        <f t="shared" si="6"/>
        <v>332.7811155368031</v>
      </c>
      <c r="E107" s="44">
        <f t="shared" si="7"/>
        <v>311.78554989432854</v>
      </c>
      <c r="F107" s="31">
        <f t="shared" si="11"/>
        <v>1.1368683772161603E-13</v>
      </c>
    </row>
  </sheetData>
  <sheetProtection algorithmName="SHA-512" hashValue="LxdW1gauOdCeCPWm12Dh/9RxY0h3qHvXKJH8CaiMZBWlev2ssj1mNdLV0ogeuJ9zi13+ei1oS9cWuxylIjBC5Q==" saltValue="n99YwRWUlXHbgdL8A0xn8w==" spinCount="100000" sheet="1" objects="1" scenarios="1"/>
  <protectedRanges>
    <protectedRange sqref="A5:B5" name="Range1"/>
  </protectedRanges>
  <mergeCells count="3">
    <mergeCell ref="A1:E1"/>
    <mergeCell ref="A3:B3"/>
    <mergeCell ref="D3:G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Presentación</vt:lpstr>
      <vt:lpstr>1.1</vt:lpstr>
      <vt:lpstr>2.2</vt:lpstr>
      <vt:lpstr>3.1</vt:lpstr>
      <vt:lpstr>3.2</vt:lpstr>
      <vt:lpstr>3.3</vt:lpstr>
      <vt:lpstr>4.1</vt:lpstr>
      <vt:lpstr>5.1</vt:lpstr>
      <vt:lpstr>5.2</vt:lpstr>
      <vt:lpstr>6.1</vt:lpstr>
      <vt:lpstr>6.2-7.1</vt:lpstr>
      <vt:lpstr>7.2</vt:lpstr>
      <vt:lpstr>8.1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Carlos De Castro</cp:lastModifiedBy>
  <dcterms:created xsi:type="dcterms:W3CDTF">2014-04-01T18:40:58Z</dcterms:created>
  <dcterms:modified xsi:type="dcterms:W3CDTF">2020-01-28T03:58:21Z</dcterms:modified>
</cp:coreProperties>
</file>