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arkhuca\gitRepos\AutoPartyListScanner\Lists\"/>
    </mc:Choice>
  </mc:AlternateContent>
  <xr:revisionPtr revIDLastSave="0" documentId="13_ncr:1_{F0D7E9AD-5082-481F-B4A6-70984C640A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" sheetId="1" r:id="rId1"/>
    <sheet name="Creampie Mens list" sheetId="2" r:id="rId2"/>
    <sheet name="Combined Mens List" sheetId="3" r:id="rId3"/>
    <sheet name="Guys List" sheetId="4" r:id="rId4"/>
    <sheet name="Gals List" sheetId="5" r:id="rId5"/>
    <sheet name="Form Responses 1" sheetId="6" state="hidden" r:id="rId6"/>
    <sheet name="Form Responses 2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" i="3" l="1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C10" i="3"/>
  <c r="A10" i="3"/>
  <c r="C9" i="3"/>
  <c r="A9" i="3"/>
  <c r="C8" i="3"/>
  <c r="A8" i="3"/>
  <c r="C7" i="3"/>
  <c r="A7" i="3"/>
  <c r="C6" i="3"/>
  <c r="A6" i="3"/>
  <c r="C5" i="3"/>
  <c r="A5" i="3"/>
  <c r="C4" i="3"/>
  <c r="A4" i="3"/>
  <c r="C3" i="3"/>
  <c r="C2" i="3"/>
  <c r="A2" i="3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E2" i="3" l="1"/>
  <c r="F2" i="3"/>
  <c r="G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58" authorId="0" shapeId="0" xr:uid="{00000000-0006-0000-00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3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" authorId="0" shapeId="0" xr:uid="{00000000-0006-0000-0300-00000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" authorId="0" shapeId="0" xr:uid="{00000000-0006-0000-0300-00000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3" authorId="0" shapeId="0" xr:uid="{00000000-0006-0000-03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" authorId="0" shapeId="0" xr:uid="{00000000-0006-0000-0300-00000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" authorId="0" shapeId="0" xr:uid="{00000000-0006-0000-0300-00000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" authorId="0" shapeId="0" xr:uid="{00000000-0006-0000-0300-00000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4" authorId="0" shapeId="0" xr:uid="{00000000-0006-0000-0300-00000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" authorId="0" shapeId="0" xr:uid="{00000000-0006-0000-0300-00000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" authorId="0" shapeId="0" xr:uid="{00000000-0006-0000-0300-00000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" authorId="0" shapeId="0" xr:uid="{00000000-0006-0000-0300-00000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" authorId="0" shapeId="0" xr:uid="{00000000-0006-0000-0300-00000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" authorId="0" shapeId="0" xr:uid="{00000000-0006-0000-0300-00000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" authorId="0" shapeId="0" xr:uid="{00000000-0006-0000-0300-00000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" authorId="0" shapeId="0" xr:uid="{00000000-0006-0000-0300-00000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7" authorId="0" shapeId="0" xr:uid="{00000000-0006-0000-0300-00001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" authorId="0" shapeId="0" xr:uid="{00000000-0006-0000-0300-00001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7" authorId="0" shapeId="0" xr:uid="{00000000-0006-0000-0300-00001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7" authorId="0" shapeId="0" xr:uid="{00000000-0006-0000-0300-00001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8" authorId="0" shapeId="0" xr:uid="{00000000-0006-0000-0300-00001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8" authorId="0" shapeId="0" xr:uid="{00000000-0006-0000-0300-00001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" authorId="0" shapeId="0" xr:uid="{00000000-0006-0000-0300-00001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9" authorId="0" shapeId="0" xr:uid="{00000000-0006-0000-0300-00001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9" authorId="0" shapeId="0" xr:uid="{00000000-0006-0000-0300-00001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9" authorId="0" shapeId="0" xr:uid="{00000000-0006-0000-0300-00001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9" authorId="0" shapeId="0" xr:uid="{00000000-0006-0000-0300-00001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0" authorId="0" shapeId="0" xr:uid="{00000000-0006-0000-0300-00001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0" authorId="0" shapeId="0" xr:uid="{00000000-0006-0000-0300-00001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0" authorId="0" shapeId="0" xr:uid="{00000000-0006-0000-0300-00001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0" authorId="0" shapeId="0" xr:uid="{00000000-0006-0000-0300-00001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1" authorId="0" shapeId="0" xr:uid="{00000000-0006-0000-0300-00001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1" authorId="0" shapeId="0" xr:uid="{00000000-0006-0000-0300-00002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1" authorId="0" shapeId="0" xr:uid="{00000000-0006-0000-0300-00002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3" authorId="0" shapeId="0" xr:uid="{00000000-0006-0000-0300-00002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3" authorId="0" shapeId="0" xr:uid="{00000000-0006-0000-0300-00002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3" authorId="0" shapeId="0" xr:uid="{00000000-0006-0000-0300-00002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3" authorId="0" shapeId="0" xr:uid="{00000000-0006-0000-0300-00002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4" authorId="0" shapeId="0" xr:uid="{00000000-0006-0000-0300-00002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4" authorId="0" shapeId="0" xr:uid="{00000000-0006-0000-0300-00002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4" authorId="0" shapeId="0" xr:uid="{00000000-0006-0000-0300-00002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4" authorId="0" shapeId="0" xr:uid="{00000000-0006-0000-0300-00002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5" authorId="0" shapeId="0" xr:uid="{00000000-0006-0000-0300-00002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5" authorId="0" shapeId="0" xr:uid="{00000000-0006-0000-0300-00002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5" authorId="0" shapeId="0" xr:uid="{00000000-0006-0000-0300-00002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5" authorId="0" shapeId="0" xr:uid="{00000000-0006-0000-0300-00002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6" authorId="0" shapeId="0" xr:uid="{00000000-0006-0000-0300-00002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6" authorId="0" shapeId="0" xr:uid="{00000000-0006-0000-0300-00002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6" authorId="0" shapeId="0" xr:uid="{00000000-0006-0000-0300-00003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8" authorId="0" shapeId="0" xr:uid="{00000000-0006-0000-0300-00003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8" authorId="0" shapeId="0" xr:uid="{00000000-0006-0000-0300-00003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8" authorId="0" shapeId="0" xr:uid="{00000000-0006-0000-0300-00003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8" authorId="0" shapeId="0" xr:uid="{00000000-0006-0000-0300-00003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1" authorId="0" shapeId="0" xr:uid="{00000000-0006-0000-0300-00003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1" authorId="0" shapeId="0" xr:uid="{00000000-0006-0000-0300-00003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1" authorId="0" shapeId="0" xr:uid="{00000000-0006-0000-0300-00003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1" authorId="0" shapeId="0" xr:uid="{00000000-0006-0000-0300-00003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4" authorId="0" shapeId="0" xr:uid="{00000000-0006-0000-0300-00003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4" authorId="0" shapeId="0" xr:uid="{00000000-0006-0000-0300-00003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4" authorId="0" shapeId="0" xr:uid="{00000000-0006-0000-0300-00003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5" authorId="0" shapeId="0" xr:uid="{00000000-0006-0000-0300-00003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5" authorId="0" shapeId="0" xr:uid="{00000000-0006-0000-0300-00003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5" authorId="0" shapeId="0" xr:uid="{00000000-0006-0000-0300-00003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6" authorId="0" shapeId="0" xr:uid="{00000000-0006-0000-0300-00003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6" authorId="0" shapeId="0" xr:uid="{00000000-0006-0000-0300-00004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8" authorId="0" shapeId="0" xr:uid="{00000000-0006-0000-0300-00004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8" authorId="0" shapeId="0" xr:uid="{00000000-0006-0000-0300-00004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8" authorId="0" shapeId="0" xr:uid="{00000000-0006-0000-0300-00004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8" authorId="0" shapeId="0" xr:uid="{00000000-0006-0000-0300-00004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30" authorId="0" shapeId="0" xr:uid="{00000000-0006-0000-0300-00004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0" authorId="0" shapeId="0" xr:uid="{00000000-0006-0000-0300-00004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0" authorId="0" shapeId="0" xr:uid="{00000000-0006-0000-0300-00004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30" authorId="0" shapeId="0" xr:uid="{00000000-0006-0000-0300-00004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32" authorId="0" shapeId="0" xr:uid="{00000000-0006-0000-0300-00004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2" authorId="0" shapeId="0" xr:uid="{00000000-0006-0000-0300-00004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2" authorId="0" shapeId="0" xr:uid="{00000000-0006-0000-0300-00004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32" authorId="0" shapeId="0" xr:uid="{00000000-0006-0000-0300-00004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34" authorId="0" shapeId="0" xr:uid="{00000000-0006-0000-0300-00004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4" authorId="0" shapeId="0" xr:uid="{00000000-0006-0000-0300-00004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4" authorId="0" shapeId="0" xr:uid="{00000000-0006-0000-0300-00004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34" authorId="0" shapeId="0" xr:uid="{00000000-0006-0000-0300-00005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36" authorId="0" shapeId="0" xr:uid="{00000000-0006-0000-0300-00005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6" authorId="0" shapeId="0" xr:uid="{00000000-0006-0000-0300-00005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6" authorId="0" shapeId="0" xr:uid="{00000000-0006-0000-0300-00005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37" authorId="0" shapeId="0" xr:uid="{00000000-0006-0000-0300-00005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7" authorId="0" shapeId="0" xr:uid="{00000000-0006-0000-0300-00005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7" authorId="0" shapeId="0" xr:uid="{00000000-0006-0000-0300-00005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37" authorId="0" shapeId="0" xr:uid="{00000000-0006-0000-0300-00005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39" authorId="0" shapeId="0" xr:uid="{00000000-0006-0000-0300-00005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9" authorId="0" shapeId="0" xr:uid="{00000000-0006-0000-0300-00005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9" authorId="0" shapeId="0" xr:uid="{00000000-0006-0000-0300-00005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39" authorId="0" shapeId="0" xr:uid="{00000000-0006-0000-0300-00005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0" authorId="0" shapeId="0" xr:uid="{00000000-0006-0000-0300-00005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0" authorId="0" shapeId="0" xr:uid="{00000000-0006-0000-0300-00005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0" authorId="0" shapeId="0" xr:uid="{00000000-0006-0000-0300-00005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40" authorId="0" shapeId="0" xr:uid="{00000000-0006-0000-0300-00005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3" authorId="0" shapeId="0" xr:uid="{00000000-0006-0000-0300-00006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3" authorId="0" shapeId="0" xr:uid="{00000000-0006-0000-0300-00006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3" authorId="0" shapeId="0" xr:uid="{00000000-0006-0000-0300-00006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43" authorId="0" shapeId="0" xr:uid="{00000000-0006-0000-0300-00006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6" authorId="0" shapeId="0" xr:uid="{00000000-0006-0000-0300-00006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6" authorId="0" shapeId="0" xr:uid="{00000000-0006-0000-0300-00006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7" authorId="0" shapeId="0" xr:uid="{00000000-0006-0000-0300-00006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7" authorId="0" shapeId="0" xr:uid="{00000000-0006-0000-0300-00006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7" authorId="0" shapeId="0" xr:uid="{00000000-0006-0000-0300-00006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47" authorId="0" shapeId="0" xr:uid="{00000000-0006-0000-0300-00006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8" authorId="0" shapeId="0" xr:uid="{00000000-0006-0000-0300-00006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8" authorId="0" shapeId="0" xr:uid="{00000000-0006-0000-0300-00006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0" authorId="0" shapeId="0" xr:uid="{00000000-0006-0000-0300-00006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0" authorId="0" shapeId="0" xr:uid="{00000000-0006-0000-0300-00006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0" authorId="0" shapeId="0" xr:uid="{00000000-0006-0000-0300-00006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0" authorId="0" shapeId="0" xr:uid="{00000000-0006-0000-0300-00006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1" authorId="0" shapeId="0" xr:uid="{00000000-0006-0000-0300-00007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1" authorId="0" shapeId="0" xr:uid="{00000000-0006-0000-0300-00007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1" authorId="0" shapeId="0" xr:uid="{00000000-0006-0000-0300-00007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1" authorId="0" shapeId="0" xr:uid="{00000000-0006-0000-0300-00007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2" authorId="0" shapeId="0" xr:uid="{00000000-0006-0000-0300-00007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2" authorId="0" shapeId="0" xr:uid="{00000000-0006-0000-0300-00007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2" authorId="0" shapeId="0" xr:uid="{00000000-0006-0000-0300-00007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2" authorId="0" shapeId="0" xr:uid="{00000000-0006-0000-0300-00007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3" authorId="0" shapeId="0" xr:uid="{00000000-0006-0000-0300-00007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3" authorId="0" shapeId="0" xr:uid="{00000000-0006-0000-0300-00007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3" authorId="0" shapeId="0" xr:uid="{00000000-0006-0000-0300-00007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3" authorId="0" shapeId="0" xr:uid="{00000000-0006-0000-0300-00007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4" authorId="0" shapeId="0" xr:uid="{00000000-0006-0000-0300-00007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4" authorId="0" shapeId="0" xr:uid="{00000000-0006-0000-0300-00007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4" authorId="0" shapeId="0" xr:uid="{00000000-0006-0000-0300-00007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4" authorId="0" shapeId="0" xr:uid="{00000000-0006-0000-0300-00007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6" authorId="0" shapeId="0" xr:uid="{00000000-0006-0000-0300-00008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6" authorId="0" shapeId="0" xr:uid="{00000000-0006-0000-0300-00008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6" authorId="0" shapeId="0" xr:uid="{00000000-0006-0000-0300-00008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6" authorId="0" shapeId="0" xr:uid="{00000000-0006-0000-0300-00008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7" authorId="0" shapeId="0" xr:uid="{00000000-0006-0000-0300-00008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7" authorId="0" shapeId="0" xr:uid="{00000000-0006-0000-0300-00008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7" authorId="0" shapeId="0" xr:uid="{00000000-0006-0000-0300-00008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7" authorId="0" shapeId="0" xr:uid="{00000000-0006-0000-0300-00008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9" authorId="0" shapeId="0" xr:uid="{00000000-0006-0000-0300-00008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9" authorId="0" shapeId="0" xr:uid="{00000000-0006-0000-0300-00008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9" authorId="0" shapeId="0" xr:uid="{00000000-0006-0000-0300-00008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9" authorId="0" shapeId="0" xr:uid="{00000000-0006-0000-0300-00008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0" authorId="0" shapeId="0" xr:uid="{00000000-0006-0000-0300-00008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0" authorId="0" shapeId="0" xr:uid="{00000000-0006-0000-0300-00008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0" authorId="0" shapeId="0" xr:uid="{00000000-0006-0000-0300-00008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60" authorId="0" shapeId="0" xr:uid="{00000000-0006-0000-0300-00008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1" authorId="0" shapeId="0" xr:uid="{00000000-0006-0000-0300-00009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1" authorId="0" shapeId="0" xr:uid="{00000000-0006-0000-0300-00009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1" authorId="0" shapeId="0" xr:uid="{00000000-0006-0000-0300-00009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61" authorId="0" shapeId="0" xr:uid="{00000000-0006-0000-0300-00009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2" authorId="0" shapeId="0" xr:uid="{00000000-0006-0000-0300-00009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2" authorId="0" shapeId="0" xr:uid="{00000000-0006-0000-0300-00009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2" authorId="0" shapeId="0" xr:uid="{00000000-0006-0000-0300-00009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62" authorId="0" shapeId="0" xr:uid="{00000000-0006-0000-0300-00009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4" authorId="0" shapeId="0" xr:uid="{00000000-0006-0000-0300-00009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4" authorId="0" shapeId="0" xr:uid="{00000000-0006-0000-0300-00009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5" authorId="0" shapeId="0" xr:uid="{00000000-0006-0000-0300-00009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5" authorId="0" shapeId="0" xr:uid="{00000000-0006-0000-0300-00009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5" authorId="0" shapeId="0" xr:uid="{00000000-0006-0000-0300-00009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6" authorId="0" shapeId="0" xr:uid="{00000000-0006-0000-0300-00009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6" authorId="0" shapeId="0" xr:uid="{00000000-0006-0000-0300-00009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6" authorId="0" shapeId="0" xr:uid="{00000000-0006-0000-0300-00009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7" authorId="0" shapeId="0" xr:uid="{00000000-0006-0000-0300-0000A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7" authorId="0" shapeId="0" xr:uid="{00000000-0006-0000-0300-0000A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7" authorId="0" shapeId="0" xr:uid="{00000000-0006-0000-0300-0000A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67" authorId="0" shapeId="0" xr:uid="{00000000-0006-0000-0300-0000A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8" authorId="0" shapeId="0" xr:uid="{00000000-0006-0000-0300-0000A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8" authorId="0" shapeId="0" xr:uid="{00000000-0006-0000-0300-0000A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8" authorId="0" shapeId="0" xr:uid="{00000000-0006-0000-0300-0000A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68" authorId="0" shapeId="0" xr:uid="{00000000-0006-0000-0300-0000A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9" authorId="0" shapeId="0" xr:uid="{00000000-0006-0000-0300-0000A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9" authorId="0" shapeId="0" xr:uid="{00000000-0006-0000-0300-0000A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9" authorId="0" shapeId="0" xr:uid="{00000000-0006-0000-0300-0000A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69" authorId="0" shapeId="0" xr:uid="{00000000-0006-0000-0300-0000A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70" authorId="0" shapeId="0" xr:uid="{00000000-0006-0000-0300-0000A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0" authorId="0" shapeId="0" xr:uid="{00000000-0006-0000-0300-0000A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70" authorId="0" shapeId="0" xr:uid="{00000000-0006-0000-0300-0000A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70" authorId="0" shapeId="0" xr:uid="{00000000-0006-0000-0300-0000A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72" authorId="0" shapeId="0" xr:uid="{00000000-0006-0000-0300-0000B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2" authorId="0" shapeId="0" xr:uid="{00000000-0006-0000-0300-0000B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72" authorId="0" shapeId="0" xr:uid="{00000000-0006-0000-0300-0000B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72" authorId="0" shapeId="0" xr:uid="{00000000-0006-0000-0300-0000B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73" authorId="0" shapeId="0" xr:uid="{00000000-0006-0000-0300-0000B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3" authorId="0" shapeId="0" xr:uid="{00000000-0006-0000-0300-0000B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74" authorId="0" shapeId="0" xr:uid="{00000000-0006-0000-0300-0000B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4" authorId="0" shapeId="0" xr:uid="{00000000-0006-0000-0300-0000B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74" authorId="0" shapeId="0" xr:uid="{00000000-0006-0000-0300-0000B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74" authorId="0" shapeId="0" xr:uid="{00000000-0006-0000-0300-0000B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75" authorId="0" shapeId="0" xr:uid="{00000000-0006-0000-0300-0000B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5" authorId="0" shapeId="0" xr:uid="{00000000-0006-0000-0300-0000B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75" authorId="0" shapeId="0" xr:uid="{00000000-0006-0000-0300-0000B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76" authorId="0" shapeId="0" xr:uid="{00000000-0006-0000-0300-0000B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6" authorId="0" shapeId="0" xr:uid="{00000000-0006-0000-0300-0000B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76" authorId="0" shapeId="0" xr:uid="{00000000-0006-0000-0300-0000B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76" authorId="0" shapeId="0" xr:uid="{00000000-0006-0000-0300-0000C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77" authorId="0" shapeId="0" xr:uid="{00000000-0006-0000-0300-0000C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7" authorId="0" shapeId="0" xr:uid="{00000000-0006-0000-0300-0000C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77" authorId="0" shapeId="0" xr:uid="{00000000-0006-0000-0300-0000C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77" authorId="0" shapeId="0" xr:uid="{00000000-0006-0000-0300-0000C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78" authorId="0" shapeId="0" xr:uid="{00000000-0006-0000-0300-0000C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8" authorId="0" shapeId="0" xr:uid="{00000000-0006-0000-0300-0000C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78" authorId="0" shapeId="0" xr:uid="{00000000-0006-0000-0300-0000C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78" authorId="0" shapeId="0" xr:uid="{00000000-0006-0000-0300-0000C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79" authorId="0" shapeId="0" xr:uid="{00000000-0006-0000-0300-0000C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9" authorId="0" shapeId="0" xr:uid="{00000000-0006-0000-0300-0000C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79" authorId="0" shapeId="0" xr:uid="{00000000-0006-0000-0300-0000C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79" authorId="0" shapeId="0" xr:uid="{00000000-0006-0000-0300-0000C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80" authorId="0" shapeId="0" xr:uid="{00000000-0006-0000-0300-0000C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80" authorId="0" shapeId="0" xr:uid="{00000000-0006-0000-0300-0000C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0" authorId="0" shapeId="0" xr:uid="{00000000-0006-0000-0300-0000C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80" authorId="0" shapeId="0" xr:uid="{00000000-0006-0000-0300-0000D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81" authorId="0" shapeId="0" xr:uid="{00000000-0006-0000-0300-0000D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81" authorId="0" shapeId="0" xr:uid="{00000000-0006-0000-0300-0000D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1" authorId="0" shapeId="0" xr:uid="{00000000-0006-0000-0300-0000D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81" authorId="0" shapeId="0" xr:uid="{00000000-0006-0000-0300-0000D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85" authorId="0" shapeId="0" xr:uid="{00000000-0006-0000-0300-0000D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85" authorId="0" shapeId="0" xr:uid="{00000000-0006-0000-0300-0000D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5" authorId="0" shapeId="0" xr:uid="{00000000-0006-0000-0300-0000D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86" authorId="0" shapeId="0" xr:uid="{00000000-0006-0000-0300-0000D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86" authorId="0" shapeId="0" xr:uid="{00000000-0006-0000-0300-0000D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6" authorId="0" shapeId="0" xr:uid="{00000000-0006-0000-0300-0000D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86" authorId="0" shapeId="0" xr:uid="{00000000-0006-0000-0300-0000D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87" authorId="0" shapeId="0" xr:uid="{00000000-0006-0000-0300-0000D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87" authorId="0" shapeId="0" xr:uid="{00000000-0006-0000-0300-0000D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7" authorId="0" shapeId="0" xr:uid="{00000000-0006-0000-0300-0000D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87" authorId="0" shapeId="0" xr:uid="{00000000-0006-0000-0300-0000D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89" authorId="0" shapeId="0" xr:uid="{00000000-0006-0000-0300-0000E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89" authorId="0" shapeId="0" xr:uid="{00000000-0006-0000-0300-0000E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9" authorId="0" shapeId="0" xr:uid="{00000000-0006-0000-0300-0000E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89" authorId="0" shapeId="0" xr:uid="{00000000-0006-0000-0300-0000E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90" authorId="0" shapeId="0" xr:uid="{00000000-0006-0000-0300-0000E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90" authorId="0" shapeId="0" xr:uid="{00000000-0006-0000-0300-0000E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90" authorId="0" shapeId="0" xr:uid="{00000000-0006-0000-0300-0000E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90" authorId="0" shapeId="0" xr:uid="{00000000-0006-0000-0300-0000E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91" authorId="0" shapeId="0" xr:uid="{00000000-0006-0000-0300-0000E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91" authorId="0" shapeId="0" xr:uid="{00000000-0006-0000-0300-0000E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91" authorId="0" shapeId="0" xr:uid="{00000000-0006-0000-0300-0000E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91" authorId="0" shapeId="0" xr:uid="{00000000-0006-0000-0300-0000E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92" authorId="0" shapeId="0" xr:uid="{00000000-0006-0000-0300-0000E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92" authorId="0" shapeId="0" xr:uid="{00000000-0006-0000-0300-0000E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92" authorId="0" shapeId="0" xr:uid="{00000000-0006-0000-0300-0000E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92" authorId="0" shapeId="0" xr:uid="{00000000-0006-0000-0300-0000E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93" authorId="0" shapeId="0" xr:uid="{00000000-0006-0000-0300-0000F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93" authorId="0" shapeId="0" xr:uid="{00000000-0006-0000-0300-0000F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93" authorId="0" shapeId="0" xr:uid="{00000000-0006-0000-0300-0000F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93" authorId="0" shapeId="0" xr:uid="{00000000-0006-0000-0300-0000F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94" authorId="0" shapeId="0" xr:uid="{00000000-0006-0000-0300-0000F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94" authorId="0" shapeId="0" xr:uid="{00000000-0006-0000-0300-0000F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94" authorId="0" shapeId="0" xr:uid="{00000000-0006-0000-0300-0000F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94" authorId="0" shapeId="0" xr:uid="{00000000-0006-0000-0300-0000F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96" authorId="0" shapeId="0" xr:uid="{00000000-0006-0000-0300-0000F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96" authorId="0" shapeId="0" xr:uid="{00000000-0006-0000-0300-0000F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96" authorId="0" shapeId="0" xr:uid="{00000000-0006-0000-0300-0000F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97" authorId="0" shapeId="0" xr:uid="{00000000-0006-0000-0300-0000F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97" authorId="0" shapeId="0" xr:uid="{00000000-0006-0000-0300-0000F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97" authorId="0" shapeId="0" xr:uid="{00000000-0006-0000-0300-0000F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97" authorId="0" shapeId="0" xr:uid="{00000000-0006-0000-0300-0000F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98" authorId="0" shapeId="0" xr:uid="{00000000-0006-0000-0300-0000F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98" authorId="0" shapeId="0" xr:uid="{00000000-0006-0000-0300-000000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98" authorId="0" shapeId="0" xr:uid="{00000000-0006-0000-0300-000001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98" authorId="0" shapeId="0" xr:uid="{00000000-0006-0000-0300-000002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99" authorId="0" shapeId="0" xr:uid="{00000000-0006-0000-0300-000003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99" authorId="0" shapeId="0" xr:uid="{00000000-0006-0000-0300-000004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99" authorId="0" shapeId="0" xr:uid="{00000000-0006-0000-0300-000005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99" authorId="0" shapeId="0" xr:uid="{00000000-0006-0000-0300-000006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01" authorId="0" shapeId="0" xr:uid="{00000000-0006-0000-0300-000007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03" authorId="0" shapeId="0" xr:uid="{00000000-0006-0000-0300-000008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03" authorId="0" shapeId="0" xr:uid="{00000000-0006-0000-0300-000009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03" authorId="0" shapeId="0" xr:uid="{00000000-0006-0000-0300-00000A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03" authorId="0" shapeId="0" xr:uid="{00000000-0006-0000-0300-00000B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04" authorId="0" shapeId="0" xr:uid="{00000000-0006-0000-0300-00000C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04" authorId="0" shapeId="0" xr:uid="{00000000-0006-0000-0300-00000D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04" authorId="0" shapeId="0" xr:uid="{00000000-0006-0000-0300-00000E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05" authorId="0" shapeId="0" xr:uid="{00000000-0006-0000-0300-00000F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05" authorId="0" shapeId="0" xr:uid="{00000000-0006-0000-0300-000010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05" authorId="0" shapeId="0" xr:uid="{00000000-0006-0000-0300-000011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05" authorId="0" shapeId="0" xr:uid="{00000000-0006-0000-0300-000012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07" authorId="0" shapeId="0" xr:uid="{00000000-0006-0000-0300-000013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07" authorId="0" shapeId="0" xr:uid="{00000000-0006-0000-0300-000014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07" authorId="0" shapeId="0" xr:uid="{00000000-0006-0000-0300-000015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07" authorId="0" shapeId="0" xr:uid="{00000000-0006-0000-0300-000016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08" authorId="0" shapeId="0" xr:uid="{00000000-0006-0000-0300-000017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08" authorId="0" shapeId="0" xr:uid="{00000000-0006-0000-0300-000018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08" authorId="0" shapeId="0" xr:uid="{00000000-0006-0000-0300-000019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08" authorId="0" shapeId="0" xr:uid="{00000000-0006-0000-0300-00001A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10" authorId="0" shapeId="0" xr:uid="{00000000-0006-0000-0300-00001B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10" authorId="0" shapeId="0" xr:uid="{00000000-0006-0000-0300-00001C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13" authorId="0" shapeId="0" xr:uid="{00000000-0006-0000-0300-00001D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13" authorId="0" shapeId="0" xr:uid="{00000000-0006-0000-0300-00001E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14" authorId="0" shapeId="0" xr:uid="{00000000-0006-0000-0300-00001F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14" authorId="0" shapeId="0" xr:uid="{00000000-0006-0000-0300-000020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05" authorId="0" shapeId="0" xr:uid="{00000000-0006-0000-0300-000021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37" authorId="0" shapeId="0" xr:uid="{00000000-0006-0000-0300-000022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37" authorId="0" shapeId="0" xr:uid="{00000000-0006-0000-0300-000023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37" authorId="0" shapeId="0" xr:uid="{00000000-0006-0000-0300-00002401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500-00000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" authorId="0" shapeId="0" xr:uid="{00000000-0006-0000-0500-00000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" authorId="0" shapeId="0" xr:uid="{00000000-0006-0000-0500-00000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4" authorId="0" shapeId="0" xr:uid="{00000000-0006-0000-0500-00000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" authorId="0" shapeId="0" xr:uid="{00000000-0006-0000-0500-00000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" authorId="0" shapeId="0" xr:uid="{00000000-0006-0000-0500-00000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" authorId="0" shapeId="0" xr:uid="{00000000-0006-0000-0500-00000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" authorId="0" shapeId="0" xr:uid="{00000000-0006-0000-0500-00000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5" authorId="0" shapeId="0" xr:uid="{00000000-0006-0000-0500-00000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" authorId="0" shapeId="0" xr:uid="{00000000-0006-0000-0500-00000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" authorId="0" shapeId="0" xr:uid="{00000000-0006-0000-0500-00000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" authorId="0" shapeId="0" xr:uid="{00000000-0006-0000-0500-00000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6" authorId="0" shapeId="0" xr:uid="{00000000-0006-0000-0500-00000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7" authorId="0" shapeId="0" xr:uid="{00000000-0006-0000-0500-00000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" authorId="0" shapeId="0" xr:uid="{00000000-0006-0000-0500-00000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7" authorId="0" shapeId="0" xr:uid="{00000000-0006-0000-0500-00001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7" authorId="0" shapeId="0" xr:uid="{00000000-0006-0000-0500-00001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8" authorId="0" shapeId="0" xr:uid="{00000000-0006-0000-0500-00001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" authorId="0" shapeId="0" xr:uid="{00000000-0006-0000-0500-00001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9" authorId="0" shapeId="0" xr:uid="{00000000-0006-0000-0500-00001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9" authorId="0" shapeId="0" xr:uid="{00000000-0006-0000-0500-00001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9" authorId="0" shapeId="0" xr:uid="{00000000-0006-0000-0500-00001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9" authorId="0" shapeId="0" xr:uid="{00000000-0006-0000-0500-00001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9" authorId="0" shapeId="0" xr:uid="{00000000-0006-0000-0500-00001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0" authorId="0" shapeId="0" xr:uid="{00000000-0006-0000-0500-00001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0" authorId="0" shapeId="0" xr:uid="{00000000-0006-0000-0500-00001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0" authorId="0" shapeId="0" xr:uid="{00000000-0006-0000-0500-00001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0" authorId="0" shapeId="0" xr:uid="{00000000-0006-0000-0500-00001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0" authorId="0" shapeId="0" xr:uid="{00000000-0006-0000-0500-00001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1" authorId="0" shapeId="0" xr:uid="{00000000-0006-0000-0500-00001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1" authorId="0" shapeId="0" xr:uid="{00000000-0006-0000-0500-00001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1" authorId="0" shapeId="0" xr:uid="{00000000-0006-0000-0500-00002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1" authorId="0" shapeId="0" xr:uid="{00000000-0006-0000-0500-00002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1" authorId="0" shapeId="0" xr:uid="{00000000-0006-0000-0500-00002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2" authorId="0" shapeId="0" xr:uid="{00000000-0006-0000-0500-00002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2" authorId="0" shapeId="0" xr:uid="{00000000-0006-0000-0500-00002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2" authorId="0" shapeId="0" xr:uid="{00000000-0006-0000-0500-00002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2" authorId="0" shapeId="0" xr:uid="{00000000-0006-0000-0500-00002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2" authorId="0" shapeId="0" xr:uid="{00000000-0006-0000-0500-00002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3" authorId="0" shapeId="0" xr:uid="{00000000-0006-0000-0500-00002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3" authorId="0" shapeId="0" xr:uid="{00000000-0006-0000-0500-00002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3" authorId="0" shapeId="0" xr:uid="{00000000-0006-0000-0500-00002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3" authorId="0" shapeId="0" xr:uid="{00000000-0006-0000-0500-00002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5" authorId="0" shapeId="0" xr:uid="{00000000-0006-0000-0500-00002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5" authorId="0" shapeId="0" xr:uid="{00000000-0006-0000-0500-00002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5" authorId="0" shapeId="0" xr:uid="{00000000-0006-0000-0500-00002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5" authorId="0" shapeId="0" xr:uid="{00000000-0006-0000-0500-00002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5" authorId="0" shapeId="0" xr:uid="{00000000-0006-0000-0500-00003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15" authorId="0" shapeId="0" xr:uid="{00000000-0006-0000-0500-00003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6" authorId="0" shapeId="0" xr:uid="{00000000-0006-0000-0500-00003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6" authorId="0" shapeId="0" xr:uid="{00000000-0006-0000-0500-00003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6" authorId="0" shapeId="0" xr:uid="{00000000-0006-0000-0500-00003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6" authorId="0" shapeId="0" xr:uid="{00000000-0006-0000-0500-00003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6" authorId="0" shapeId="0" xr:uid="{00000000-0006-0000-0500-00003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16" authorId="0" shapeId="0" xr:uid="{00000000-0006-0000-0500-00003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7" authorId="0" shapeId="0" xr:uid="{00000000-0006-0000-0500-00003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7" authorId="0" shapeId="0" xr:uid="{00000000-0006-0000-0500-00003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7" authorId="0" shapeId="0" xr:uid="{00000000-0006-0000-0500-00003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7" authorId="0" shapeId="0" xr:uid="{00000000-0006-0000-0500-00003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8" authorId="0" shapeId="0" xr:uid="{00000000-0006-0000-0500-00003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8" authorId="0" shapeId="0" xr:uid="{00000000-0006-0000-0500-00003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8" authorId="0" shapeId="0" xr:uid="{00000000-0006-0000-0500-00003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18" authorId="0" shapeId="0" xr:uid="{00000000-0006-0000-0500-00003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8" authorId="0" shapeId="0" xr:uid="{00000000-0006-0000-0500-00004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19" authorId="0" shapeId="0" xr:uid="{00000000-0006-0000-0500-00004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19" authorId="0" shapeId="0" xr:uid="{00000000-0006-0000-0500-00004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19" authorId="0" shapeId="0" xr:uid="{00000000-0006-0000-0500-00004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19" authorId="0" shapeId="0" xr:uid="{00000000-0006-0000-0500-00004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19" authorId="0" shapeId="0" xr:uid="{00000000-0006-0000-0500-00004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0" authorId="0" shapeId="0" xr:uid="{00000000-0006-0000-0500-00004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0" authorId="0" shapeId="0" xr:uid="{00000000-0006-0000-0500-00004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0" authorId="0" shapeId="0" xr:uid="{00000000-0006-0000-0500-00004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0" authorId="0" shapeId="0" xr:uid="{00000000-0006-0000-0500-00004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0" authorId="0" shapeId="0" xr:uid="{00000000-0006-0000-0500-00004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20" authorId="0" shapeId="0" xr:uid="{00000000-0006-0000-0500-00004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1" authorId="0" shapeId="0" xr:uid="{00000000-0006-0000-0500-00004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1" authorId="0" shapeId="0" xr:uid="{00000000-0006-0000-0500-00004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1" authorId="0" shapeId="0" xr:uid="{00000000-0006-0000-0500-00004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1" authorId="0" shapeId="0" xr:uid="{00000000-0006-0000-0500-00004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2" authorId="0" shapeId="0" xr:uid="{00000000-0006-0000-0500-00005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2" authorId="0" shapeId="0" xr:uid="{00000000-0006-0000-0500-00005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2" authorId="0" shapeId="0" xr:uid="{00000000-0006-0000-0500-00005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2" authorId="0" shapeId="0" xr:uid="{00000000-0006-0000-0500-00005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2" authorId="0" shapeId="0" xr:uid="{00000000-0006-0000-0500-00005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3" authorId="0" shapeId="0" xr:uid="{00000000-0006-0000-0500-00005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4" authorId="0" shapeId="0" xr:uid="{00000000-0006-0000-0500-00005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4" authorId="0" shapeId="0" xr:uid="{00000000-0006-0000-0500-00005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4" authorId="0" shapeId="0" xr:uid="{00000000-0006-0000-0500-00005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4" authorId="0" shapeId="0" xr:uid="{00000000-0006-0000-0500-00005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4" authorId="0" shapeId="0" xr:uid="{00000000-0006-0000-0500-00005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5" authorId="0" shapeId="0" xr:uid="{00000000-0006-0000-0500-00005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6" authorId="0" shapeId="0" xr:uid="{00000000-0006-0000-0500-00005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6" authorId="0" shapeId="0" xr:uid="{00000000-0006-0000-0500-00005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6" authorId="0" shapeId="0" xr:uid="{00000000-0006-0000-0500-00005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6" authorId="0" shapeId="0" xr:uid="{00000000-0006-0000-0500-00005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6" authorId="0" shapeId="0" xr:uid="{00000000-0006-0000-0500-00006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8" authorId="0" shapeId="0" xr:uid="{00000000-0006-0000-0500-00006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8" authorId="0" shapeId="0" xr:uid="{00000000-0006-0000-0500-00006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8" authorId="0" shapeId="0" xr:uid="{00000000-0006-0000-0500-00006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8" authorId="0" shapeId="0" xr:uid="{00000000-0006-0000-0500-00006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29" authorId="0" shapeId="0" xr:uid="{00000000-0006-0000-0500-00006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29" authorId="0" shapeId="0" xr:uid="{00000000-0006-0000-0500-00006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29" authorId="0" shapeId="0" xr:uid="{00000000-0006-0000-0500-00006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29" authorId="0" shapeId="0" xr:uid="{00000000-0006-0000-0500-00006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29" authorId="0" shapeId="0" xr:uid="{00000000-0006-0000-0500-00006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29" authorId="0" shapeId="0" xr:uid="{00000000-0006-0000-0500-00006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0" authorId="0" shapeId="0" xr:uid="{00000000-0006-0000-0500-00006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0" authorId="0" shapeId="0" xr:uid="{00000000-0006-0000-0500-00006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30" authorId="0" shapeId="0" xr:uid="{00000000-0006-0000-0500-00006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1" authorId="0" shapeId="0" xr:uid="{00000000-0006-0000-0500-00006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33" authorId="0" shapeId="0" xr:uid="{00000000-0006-0000-0500-00006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33" authorId="0" shapeId="0" xr:uid="{00000000-0006-0000-0500-00007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34" authorId="0" shapeId="0" xr:uid="{00000000-0006-0000-0500-00007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34" authorId="0" shapeId="0" xr:uid="{00000000-0006-0000-0500-00007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34" authorId="0" shapeId="0" xr:uid="{00000000-0006-0000-0500-00007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35" authorId="0" shapeId="0" xr:uid="{00000000-0006-0000-0500-00007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5" authorId="0" shapeId="0" xr:uid="{00000000-0006-0000-0500-00007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5" authorId="0" shapeId="0" xr:uid="{00000000-0006-0000-0500-00007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35" authorId="0" shapeId="0" xr:uid="{00000000-0006-0000-0500-00007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36" authorId="0" shapeId="0" xr:uid="{00000000-0006-0000-0500-00007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6" authorId="0" shapeId="0" xr:uid="{00000000-0006-0000-0500-00007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6" authorId="0" shapeId="0" xr:uid="{00000000-0006-0000-0500-00007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36" authorId="0" shapeId="0" xr:uid="{00000000-0006-0000-0500-00007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36" authorId="0" shapeId="0" xr:uid="{00000000-0006-0000-0500-00007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37" authorId="0" shapeId="0" xr:uid="{00000000-0006-0000-0500-00007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7" authorId="0" shapeId="0" xr:uid="{00000000-0006-0000-0500-00007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7" authorId="0" shapeId="0" xr:uid="{00000000-0006-0000-0500-00007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37" authorId="0" shapeId="0" xr:uid="{00000000-0006-0000-0500-00008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39" authorId="0" shapeId="0" xr:uid="{00000000-0006-0000-0500-00008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39" authorId="0" shapeId="0" xr:uid="{00000000-0006-0000-0500-00008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39" authorId="0" shapeId="0" xr:uid="{00000000-0006-0000-0500-00008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0" authorId="0" shapeId="0" xr:uid="{00000000-0006-0000-0500-00008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0" authorId="0" shapeId="0" xr:uid="{00000000-0006-0000-0500-00008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0" authorId="0" shapeId="0" xr:uid="{00000000-0006-0000-0500-00008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40" authorId="0" shapeId="0" xr:uid="{00000000-0006-0000-0500-00008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0" authorId="0" shapeId="0" xr:uid="{00000000-0006-0000-0500-00008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40" authorId="0" shapeId="0" xr:uid="{00000000-0006-0000-0500-00008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1" authorId="0" shapeId="0" xr:uid="{00000000-0006-0000-0500-00008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1" authorId="0" shapeId="0" xr:uid="{00000000-0006-0000-0500-00008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1" authorId="0" shapeId="0" xr:uid="{00000000-0006-0000-0500-00008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1" authorId="0" shapeId="0" xr:uid="{00000000-0006-0000-0500-00008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2" authorId="0" shapeId="0" xr:uid="{00000000-0006-0000-0500-00008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2" authorId="0" shapeId="0" xr:uid="{00000000-0006-0000-0500-00008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3" authorId="0" shapeId="0" xr:uid="{00000000-0006-0000-0500-00009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3" authorId="0" shapeId="0" xr:uid="{00000000-0006-0000-0500-00009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3" authorId="0" shapeId="0" xr:uid="{00000000-0006-0000-0500-00009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43" authorId="0" shapeId="0" xr:uid="{00000000-0006-0000-0500-00009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3" authorId="0" shapeId="0" xr:uid="{00000000-0006-0000-0500-00009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4" authorId="0" shapeId="0" xr:uid="{00000000-0006-0000-0500-00009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4" authorId="0" shapeId="0" xr:uid="{00000000-0006-0000-0500-00009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4" authorId="0" shapeId="0" xr:uid="{00000000-0006-0000-0500-00009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4" authorId="0" shapeId="0" xr:uid="{00000000-0006-0000-0500-00009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5" authorId="0" shapeId="0" xr:uid="{00000000-0006-0000-0500-00009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5" authorId="0" shapeId="0" xr:uid="{00000000-0006-0000-0500-00009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5" authorId="0" shapeId="0" xr:uid="{00000000-0006-0000-0500-00009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45" authorId="0" shapeId="0" xr:uid="{00000000-0006-0000-0500-00009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5" authorId="0" shapeId="0" xr:uid="{00000000-0006-0000-0500-00009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6" authorId="0" shapeId="0" xr:uid="{00000000-0006-0000-0500-00009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6" authorId="0" shapeId="0" xr:uid="{00000000-0006-0000-0500-00009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6" authorId="0" shapeId="0" xr:uid="{00000000-0006-0000-0500-0000A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6" authorId="0" shapeId="0" xr:uid="{00000000-0006-0000-0500-0000A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7" authorId="0" shapeId="0" xr:uid="{00000000-0006-0000-0500-0000A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7" authorId="0" shapeId="0" xr:uid="{00000000-0006-0000-0500-0000A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7" authorId="0" shapeId="0" xr:uid="{00000000-0006-0000-0500-0000A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47" authorId="0" shapeId="0" xr:uid="{00000000-0006-0000-0500-0000A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7" authorId="0" shapeId="0" xr:uid="{00000000-0006-0000-0500-0000A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48" authorId="0" shapeId="0" xr:uid="{00000000-0006-0000-0500-0000A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48" authorId="0" shapeId="0" xr:uid="{00000000-0006-0000-0500-0000A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48" authorId="0" shapeId="0" xr:uid="{00000000-0006-0000-0500-0000A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48" authorId="0" shapeId="0" xr:uid="{00000000-0006-0000-0500-0000A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0" authorId="0" shapeId="0" xr:uid="{00000000-0006-0000-0500-0000A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0" authorId="0" shapeId="0" xr:uid="{00000000-0006-0000-0500-0000A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0" authorId="0" shapeId="0" xr:uid="{00000000-0006-0000-0500-0000A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0" authorId="0" shapeId="0" xr:uid="{00000000-0006-0000-0500-0000A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50" authorId="0" shapeId="0" xr:uid="{00000000-0006-0000-0500-0000A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1" authorId="0" shapeId="0" xr:uid="{00000000-0006-0000-0500-0000B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1" authorId="0" shapeId="0" xr:uid="{00000000-0006-0000-0500-0000B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1" authorId="0" shapeId="0" xr:uid="{00000000-0006-0000-0500-0000B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2" authorId="0" shapeId="0" xr:uid="{00000000-0006-0000-0500-0000B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2" authorId="0" shapeId="0" xr:uid="{00000000-0006-0000-0500-0000B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52" authorId="0" shapeId="0" xr:uid="{00000000-0006-0000-0500-0000B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3" authorId="0" shapeId="0" xr:uid="{00000000-0006-0000-0500-0000B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3" authorId="0" shapeId="0" xr:uid="{00000000-0006-0000-0500-0000B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53" authorId="0" shapeId="0" xr:uid="{00000000-0006-0000-0500-0000B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4" authorId="0" shapeId="0" xr:uid="{00000000-0006-0000-0500-0000B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4" authorId="0" shapeId="0" xr:uid="{00000000-0006-0000-0500-0000B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4" authorId="0" shapeId="0" xr:uid="{00000000-0006-0000-0500-0000B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54" authorId="0" shapeId="0" xr:uid="{00000000-0006-0000-0500-0000B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5" authorId="0" shapeId="0" xr:uid="{00000000-0006-0000-0500-0000B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5" authorId="0" shapeId="0" xr:uid="{00000000-0006-0000-0500-0000B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5" authorId="0" shapeId="0" xr:uid="{00000000-0006-0000-0500-0000B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55" authorId="0" shapeId="0" xr:uid="{00000000-0006-0000-0500-0000C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55" authorId="0" shapeId="0" xr:uid="{00000000-0006-0000-0500-0000C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55" authorId="0" shapeId="0" xr:uid="{00000000-0006-0000-0500-0000C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7" authorId="0" shapeId="0" xr:uid="{00000000-0006-0000-0500-0000C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7" authorId="0" shapeId="0" xr:uid="{00000000-0006-0000-0500-0000C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57" authorId="0" shapeId="0" xr:uid="{00000000-0006-0000-0500-0000C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58" authorId="0" shapeId="0" xr:uid="{00000000-0006-0000-0500-0000C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58" authorId="0" shapeId="0" xr:uid="{00000000-0006-0000-0500-0000C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58" authorId="0" shapeId="0" xr:uid="{00000000-0006-0000-0500-0000C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58" authorId="0" shapeId="0" xr:uid="{00000000-0006-0000-0500-0000C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0" authorId="0" shapeId="0" xr:uid="{00000000-0006-0000-0500-0000C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0" authorId="0" shapeId="0" xr:uid="{00000000-0006-0000-0500-0000C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0" authorId="0" shapeId="0" xr:uid="{00000000-0006-0000-0500-0000C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60" authorId="0" shapeId="0" xr:uid="{00000000-0006-0000-0500-0000C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1" authorId="0" shapeId="0" xr:uid="{00000000-0006-0000-0500-0000C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1" authorId="0" shapeId="0" xr:uid="{00000000-0006-0000-0500-0000C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2" authorId="0" shapeId="0" xr:uid="{00000000-0006-0000-0500-0000D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62" authorId="0" shapeId="0" xr:uid="{00000000-0006-0000-0500-0000D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3" authorId="0" shapeId="0" xr:uid="{00000000-0006-0000-0500-0000D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3" authorId="0" shapeId="0" xr:uid="{00000000-0006-0000-0500-0000D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63" authorId="0" shapeId="0" xr:uid="{00000000-0006-0000-0500-0000D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63" authorId="0" shapeId="0" xr:uid="{00000000-0006-0000-0500-0000D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H63" authorId="0" shapeId="0" xr:uid="{00000000-0006-0000-0500-0000D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4" authorId="0" shapeId="0" xr:uid="{00000000-0006-0000-0500-0000D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4" authorId="0" shapeId="0" xr:uid="{00000000-0006-0000-0500-0000D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7" authorId="0" shapeId="0" xr:uid="{00000000-0006-0000-0500-0000D9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7" authorId="0" shapeId="0" xr:uid="{00000000-0006-0000-0500-0000DA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7" authorId="0" shapeId="0" xr:uid="{00000000-0006-0000-0500-0000DB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67" authorId="0" shapeId="0" xr:uid="{00000000-0006-0000-0500-0000DC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69" authorId="0" shapeId="0" xr:uid="{00000000-0006-0000-0500-0000DD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69" authorId="0" shapeId="0" xr:uid="{00000000-0006-0000-0500-0000DE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69" authorId="0" shapeId="0" xr:uid="{00000000-0006-0000-0500-0000DF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69" authorId="0" shapeId="0" xr:uid="{00000000-0006-0000-0500-0000E0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1" authorId="0" shapeId="0" xr:uid="{00000000-0006-0000-0500-0000E1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72" authorId="0" shapeId="0" xr:uid="{00000000-0006-0000-0500-0000E2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72" authorId="0" shapeId="0" xr:uid="{00000000-0006-0000-0500-0000E3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72" authorId="0" shapeId="0" xr:uid="{00000000-0006-0000-0500-0000E4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B80" authorId="0" shapeId="0" xr:uid="{00000000-0006-0000-0500-0000E5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C80" authorId="0" shapeId="0" xr:uid="{00000000-0006-0000-0500-0000E6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0" authorId="0" shapeId="0" xr:uid="{00000000-0006-0000-0500-0000E7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F80" authorId="0" shapeId="0" xr:uid="{00000000-0006-0000-0500-0000E8000000}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<sst xmlns="http://schemas.openxmlformats.org/spreadsheetml/2006/main" count="994" uniqueCount="728">
  <si>
    <t>Gerardo Santana</t>
  </si>
  <si>
    <t>Adam Palmer</t>
  </si>
  <si>
    <t>Samuel Tibbs</t>
  </si>
  <si>
    <t>Evan Shimmel</t>
  </si>
  <si>
    <t>Anil</t>
  </si>
  <si>
    <t>Lance Dooley</t>
  </si>
  <si>
    <t>Ryland Hixon</t>
  </si>
  <si>
    <t>Emily Clinton</t>
  </si>
  <si>
    <t>Will Jordan</t>
  </si>
  <si>
    <t>Tanner VanDeman</t>
  </si>
  <si>
    <t>Blake Allen</t>
  </si>
  <si>
    <t>Timestamp</t>
  </si>
  <si>
    <t>Name</t>
  </si>
  <si>
    <t>Email Address</t>
  </si>
  <si>
    <t>Guest 1</t>
  </si>
  <si>
    <t>Guest 2</t>
  </si>
  <si>
    <t>Guest 3</t>
  </si>
  <si>
    <t>Jadon Lopez</t>
  </si>
  <si>
    <t>lopezjj@rose-hulman.edu</t>
  </si>
  <si>
    <t>Paul Cleary</t>
  </si>
  <si>
    <t>Christian Duh</t>
  </si>
  <si>
    <t>Souley Cissokho</t>
  </si>
  <si>
    <t>cissoks@rose-hulman.edu</t>
  </si>
  <si>
    <t>Tyler Pessler</t>
  </si>
  <si>
    <t>Alec O'Connor</t>
  </si>
  <si>
    <t>Scott Hennarty</t>
  </si>
  <si>
    <t>Joe Lahmann</t>
  </si>
  <si>
    <t>Blake Johnson</t>
  </si>
  <si>
    <t>Edward Wolski</t>
  </si>
  <si>
    <t>People's People</t>
  </si>
  <si>
    <t>Anyones people</t>
  </si>
  <si>
    <t>Normal Slots</t>
  </si>
  <si>
    <t>"Extra" Slots</t>
  </si>
  <si>
    <t>Total Men</t>
  </si>
  <si>
    <t>Max</t>
  </si>
  <si>
    <t>Your Name</t>
  </si>
  <si>
    <t>Owen Greybill</t>
  </si>
  <si>
    <t>Kernan Lee</t>
  </si>
  <si>
    <t>Andrew Cless</t>
  </si>
  <si>
    <t>Evan Wassman</t>
  </si>
  <si>
    <t>Max Jones</t>
  </si>
  <si>
    <t>Christian Rudolph</t>
  </si>
  <si>
    <t>Oscar Almeida</t>
  </si>
  <si>
    <t>Jacob Fennell</t>
  </si>
  <si>
    <t>Brandon Taylor</t>
  </si>
  <si>
    <t>Logan Ramon</t>
  </si>
  <si>
    <t>Brandon Kinnick</t>
  </si>
  <si>
    <t>Logan Bryant</t>
  </si>
  <si>
    <t>Luke Dawdy</t>
  </si>
  <si>
    <t>Spencer Ames</t>
  </si>
  <si>
    <t xml:space="preserve">Alexander Tabuyo </t>
  </si>
  <si>
    <t>Will Steuerwald</t>
  </si>
  <si>
    <t>Zane Blair</t>
  </si>
  <si>
    <t>Aditya Mehra</t>
  </si>
  <si>
    <t>Ethan Brown</t>
  </si>
  <si>
    <t>Gabe Corridore</t>
  </si>
  <si>
    <t>James Koh</t>
  </si>
  <si>
    <t>Liam Waterbury</t>
  </si>
  <si>
    <t>Alex Paul</t>
  </si>
  <si>
    <t>Troy Hungerford</t>
  </si>
  <si>
    <t>Matt Miller</t>
  </si>
  <si>
    <t>Camden Ringo</t>
  </si>
  <si>
    <t>Prescott Brackett</t>
  </si>
  <si>
    <t>Nicholas Kiefer</t>
  </si>
  <si>
    <t>Nikola</t>
  </si>
  <si>
    <t>Brendan Collins</t>
  </si>
  <si>
    <t>Chris Hanus</t>
  </si>
  <si>
    <t>Justin Turner</t>
  </si>
  <si>
    <t>Jackson Todd</t>
  </si>
  <si>
    <t>Nate Turner</t>
  </si>
  <si>
    <t>Caige Comstock</t>
  </si>
  <si>
    <t>Reid Morris</t>
  </si>
  <si>
    <t>Aron Murnane</t>
  </si>
  <si>
    <t>Ken Hannum</t>
  </si>
  <si>
    <t>Jacob Durenberger</t>
  </si>
  <si>
    <t>Vishrut Patwari</t>
  </si>
  <si>
    <t>James Morehouse</t>
  </si>
  <si>
    <t>Zach Stolberg</t>
  </si>
  <si>
    <t>Kaleb Harris</t>
  </si>
  <si>
    <t>Christopher Reichel</t>
  </si>
  <si>
    <t>Clark Ren</t>
  </si>
  <si>
    <t>Brian Jarosz</t>
  </si>
  <si>
    <t>Gavin Meier</t>
  </si>
  <si>
    <t>Connor Vinyard</t>
  </si>
  <si>
    <t>Tanner France</t>
  </si>
  <si>
    <t>Grayson Snyder</t>
  </si>
  <si>
    <t>Mike Webb</t>
  </si>
  <si>
    <t>Alex Lefever</t>
  </si>
  <si>
    <t>Andrew Tufto</t>
  </si>
  <si>
    <t>Tunji Folayan</t>
  </si>
  <si>
    <t>Nolan Houvener</t>
  </si>
  <si>
    <t>Andrew Hubbard</t>
  </si>
  <si>
    <t>Stephen Duncan</t>
  </si>
  <si>
    <t>Deric Duncan</t>
  </si>
  <si>
    <t>Marco Saucedo</t>
  </si>
  <si>
    <t>Michael Meunier</t>
  </si>
  <si>
    <t>Caden McClure</t>
  </si>
  <si>
    <t>Avery Brown</t>
  </si>
  <si>
    <t>Timothy Johnson</t>
  </si>
  <si>
    <t>Matthew Gerona</t>
  </si>
  <si>
    <t>Cole Chmielewski</t>
  </si>
  <si>
    <t>Aaron Nadharajan</t>
  </si>
  <si>
    <t xml:space="preserve">Tanner Dekruyter </t>
  </si>
  <si>
    <t xml:space="preserve">Carter Lindfelt </t>
  </si>
  <si>
    <t>Patrick Townsend</t>
  </si>
  <si>
    <t xml:space="preserve">Sam West </t>
  </si>
  <si>
    <t>Benjamin Homan</t>
  </si>
  <si>
    <t>Blake Miersch</t>
  </si>
  <si>
    <t>Collin Gueswelle</t>
  </si>
  <si>
    <t>Kyle Favre</t>
  </si>
  <si>
    <t>Mark Worden</t>
  </si>
  <si>
    <t>Aidan Morris</t>
  </si>
  <si>
    <t>Isaac Robbins</t>
  </si>
  <si>
    <t>Aidan Matthews</t>
  </si>
  <si>
    <t>Curtis Knaack</t>
  </si>
  <si>
    <t>David Lincoln</t>
  </si>
  <si>
    <t>Rhian Seneviratne</t>
  </si>
  <si>
    <t>Ryan Krieghbaum</t>
  </si>
  <si>
    <t>Owen Reynolds</t>
  </si>
  <si>
    <t>Nick Jurkowski</t>
  </si>
  <si>
    <t>Justin Lin</t>
  </si>
  <si>
    <t>Emmanuel Diaz</t>
  </si>
  <si>
    <t>Landen Kerns</t>
  </si>
  <si>
    <t>Brody Magee</t>
  </si>
  <si>
    <t>Max Sage</t>
  </si>
  <si>
    <t>Sean Hyacinthe</t>
  </si>
  <si>
    <t xml:space="preserve">Ryan Egan </t>
  </si>
  <si>
    <t>Beckett Jaeger</t>
  </si>
  <si>
    <t>Thomas Tullius</t>
  </si>
  <si>
    <t>Alex herzog</t>
  </si>
  <si>
    <t>Miles McGowen</t>
  </si>
  <si>
    <t>John Hoggatt</t>
  </si>
  <si>
    <t>Daniel Gove</t>
  </si>
  <si>
    <t>Taylor DiSalvo</t>
  </si>
  <si>
    <t>TianXiang Zheng</t>
  </si>
  <si>
    <t>Luke Prentice</t>
  </si>
  <si>
    <t>Freddie Uriostegui</t>
  </si>
  <si>
    <t>Taisuke Sugiyama</t>
  </si>
  <si>
    <t>Alex Bilodeau</t>
  </si>
  <si>
    <t>Tommy Welch</t>
  </si>
  <si>
    <t>Preston boling</t>
  </si>
  <si>
    <t>Patrick hottle</t>
  </si>
  <si>
    <t>Curtiss davis</t>
  </si>
  <si>
    <t>Andrew Shaw</t>
  </si>
  <si>
    <t>Cole Weyer</t>
  </si>
  <si>
    <t>Brendan Perez</t>
  </si>
  <si>
    <t>Cole Patton</t>
  </si>
  <si>
    <t>Dylan McCain</t>
  </si>
  <si>
    <t>Manav Ahuja</t>
  </si>
  <si>
    <t xml:space="preserve">Schuyler Wilcox </t>
  </si>
  <si>
    <t>Ari rosen</t>
  </si>
  <si>
    <t>Trent Snow</t>
  </si>
  <si>
    <t>Andy Jacobi</t>
  </si>
  <si>
    <t>Aidan Zumbolo</t>
  </si>
  <si>
    <t>Taha Benmoussa</t>
  </si>
  <si>
    <t>Jared Poston</t>
  </si>
  <si>
    <t>Sam Munro</t>
  </si>
  <si>
    <t>Connor Stapleton</t>
  </si>
  <si>
    <t>Cade Parkhurst</t>
  </si>
  <si>
    <t>Advait Pandharkar</t>
  </si>
  <si>
    <t xml:space="preserve">Will Atkins </t>
  </si>
  <si>
    <t xml:space="preserve">David Manche </t>
  </si>
  <si>
    <t>Hammond Law</t>
  </si>
  <si>
    <t>Ben Brown</t>
  </si>
  <si>
    <t>Maxx Gregg</t>
  </si>
  <si>
    <t>Clark Tilton</t>
  </si>
  <si>
    <t>Caden Mcclure</t>
  </si>
  <si>
    <t>lawson mccloskey</t>
  </si>
  <si>
    <t>Corey Pollard</t>
  </si>
  <si>
    <t>Grant Paradowski</t>
  </si>
  <si>
    <t>Cameron Watson</t>
  </si>
  <si>
    <t>Rishon Shah</t>
  </si>
  <si>
    <t>Ryan Egan</t>
  </si>
  <si>
    <t>Darshan Patel</t>
  </si>
  <si>
    <t>Sebastien Placide</t>
  </si>
  <si>
    <t>Caleb Shoultz</t>
  </si>
  <si>
    <t>Nikita Egorov</t>
  </si>
  <si>
    <t>Nasser Hegar</t>
  </si>
  <si>
    <t>Hunter Cloyd</t>
  </si>
  <si>
    <t>Michael Yager</t>
  </si>
  <si>
    <t>Paul Durell</t>
  </si>
  <si>
    <t>Sam Walsh</t>
  </si>
  <si>
    <t>Antonio Ventresca</t>
  </si>
  <si>
    <t>Caivonn Spencer</t>
  </si>
  <si>
    <t>Princeton Obeto</t>
  </si>
  <si>
    <t>Jackson S</t>
  </si>
  <si>
    <t>Nick Von Bulow</t>
  </si>
  <si>
    <t>Graham Hepworth</t>
  </si>
  <si>
    <t>Kiet Ngo</t>
  </si>
  <si>
    <t>Aidan Kirk</t>
  </si>
  <si>
    <t>Trent Rider</t>
  </si>
  <si>
    <t>Avery wagner</t>
  </si>
  <si>
    <t xml:space="preserve">Dalton Bumb </t>
  </si>
  <si>
    <t>Douglas Dillion</t>
  </si>
  <si>
    <t>Kyzer Bowen</t>
  </si>
  <si>
    <t>Kenny Gipson</t>
  </si>
  <si>
    <t>Jacob's Responsibilities</t>
  </si>
  <si>
    <t>Andres Aguado</t>
  </si>
  <si>
    <t>Caleb Krodel</t>
  </si>
  <si>
    <t>Colter Couillard-Rodack</t>
  </si>
  <si>
    <t>Aaron Greeve</t>
  </si>
  <si>
    <t>Josh Norris</t>
  </si>
  <si>
    <t>Zacheus Carr</t>
  </si>
  <si>
    <t>Heath Doll</t>
  </si>
  <si>
    <t>Zachary Zbonski</t>
  </si>
  <si>
    <t>Pierce Lonergan</t>
  </si>
  <si>
    <t>Hunter Morrison</t>
  </si>
  <si>
    <t>Raul</t>
  </si>
  <si>
    <t>Avery Snyder</t>
  </si>
  <si>
    <t>Rich Peters</t>
  </si>
  <si>
    <t>Chris Schletz</t>
  </si>
  <si>
    <t>John Biederstedt</t>
  </si>
  <si>
    <t>Braden Blackburn</t>
  </si>
  <si>
    <t>Colby Donner</t>
  </si>
  <si>
    <t>Apollo Picot</t>
  </si>
  <si>
    <t>Avichal Jadeja</t>
  </si>
  <si>
    <t>Matthew Linerode</t>
  </si>
  <si>
    <t>Ryan Brown</t>
  </si>
  <si>
    <t>Lucas Czarnecki</t>
  </si>
  <si>
    <t>Landon Kerns</t>
  </si>
  <si>
    <t>Guest 4</t>
  </si>
  <si>
    <t>postonjs@rose-hulman.edu</t>
  </si>
  <si>
    <t>Tatiana Andrade</t>
  </si>
  <si>
    <t>Lia Potter</t>
  </si>
  <si>
    <t>parduekj@rose-hulman.edu</t>
  </si>
  <si>
    <t>Alexis Juarez</t>
  </si>
  <si>
    <t>parkhuca@rose-hulman.edu</t>
  </si>
  <si>
    <t>Maggie Reynolds</t>
  </si>
  <si>
    <t>swalshtn@gmail.com</t>
  </si>
  <si>
    <t>Neha Vinesh</t>
  </si>
  <si>
    <t>hoggatjw@rose-hulman.edu</t>
  </si>
  <si>
    <t>Kyra Ledbetter</t>
  </si>
  <si>
    <t>comstoc1@rose-hulman.edu</t>
  </si>
  <si>
    <t>Elise Fossler</t>
  </si>
  <si>
    <t>mageebp@rose-hulman.edu</t>
  </si>
  <si>
    <t xml:space="preserve">Jada Anglin </t>
  </si>
  <si>
    <t xml:space="preserve">Ashley Parker </t>
  </si>
  <si>
    <t xml:space="preserve">Amelia Robinson </t>
  </si>
  <si>
    <t xml:space="preserve">braelyn Stacy </t>
  </si>
  <si>
    <t xml:space="preserve">Chloe Layton </t>
  </si>
  <si>
    <t>mcrobejt@rose-hulman.edu</t>
  </si>
  <si>
    <t xml:space="preserve">Sydney Hardesty </t>
  </si>
  <si>
    <t>wordenme@rose-hulman.edu</t>
  </si>
  <si>
    <t>Kim Carey</t>
  </si>
  <si>
    <t>fennelj1@rose-hulman.edu</t>
  </si>
  <si>
    <t>Katelynn Meyers</t>
  </si>
  <si>
    <t xml:space="preserve">Julia Morales </t>
  </si>
  <si>
    <t>Lydia Lopez</t>
  </si>
  <si>
    <t>Cameron Webber</t>
  </si>
  <si>
    <t>durenbjj@rose-hulman.edu</t>
  </si>
  <si>
    <t>Allie Fults</t>
  </si>
  <si>
    <t>Josie Newhall</t>
  </si>
  <si>
    <t>Kay Rector</t>
  </si>
  <si>
    <t>Becky Jones</t>
  </si>
  <si>
    <t>Shae Shaffer</t>
  </si>
  <si>
    <t>Natalie Bell</t>
  </si>
  <si>
    <t>Brea Haller</t>
  </si>
  <si>
    <t>Morgan Roads</t>
  </si>
  <si>
    <t>Gretchen Utterback</t>
  </si>
  <si>
    <t>Kaylee McGill</t>
  </si>
  <si>
    <t>Riya Bharamaraddi</t>
  </si>
  <si>
    <t>Amanda Byrne</t>
  </si>
  <si>
    <t>folayaow@rose-hulman.edu</t>
  </si>
  <si>
    <t>Lauren Meyer</t>
  </si>
  <si>
    <t>MacKenzie Sanders</t>
  </si>
  <si>
    <t>Grace O`Neil</t>
  </si>
  <si>
    <t>Makiah Pickett</t>
  </si>
  <si>
    <t>Jenna Mutnansky</t>
  </si>
  <si>
    <t>jonescm@rose-hulman.edu</t>
  </si>
  <si>
    <t>Shelby Schipper</t>
  </si>
  <si>
    <t>Kylie Waggomen</t>
  </si>
  <si>
    <t>Lydia Jones</t>
  </si>
  <si>
    <t>Ellie Heerema</t>
  </si>
  <si>
    <t>snydergi@rose-hulman.edu</t>
  </si>
  <si>
    <t>Alex Gonzales</t>
  </si>
  <si>
    <t>Courtney Valmore</t>
  </si>
  <si>
    <t>Eleni Woods</t>
  </si>
  <si>
    <t>Lauren Coffey</t>
  </si>
  <si>
    <t>Jaroszbj@rose-hulman.edu</t>
  </si>
  <si>
    <t>Clara place</t>
  </si>
  <si>
    <t>Grace Eggers</t>
  </si>
  <si>
    <t>waterblt@rose-hulman.edu</t>
  </si>
  <si>
    <t>Bri Camero-Sulak</t>
  </si>
  <si>
    <t>Kiana Martin</t>
  </si>
  <si>
    <t>Amaya Davis</t>
  </si>
  <si>
    <t>Taylor Goldman</t>
  </si>
  <si>
    <t>Ruby Kauffman</t>
  </si>
  <si>
    <t>Wynne Aldrich</t>
  </si>
  <si>
    <t>Lily Byrne</t>
  </si>
  <si>
    <t>Julia McGuire</t>
  </si>
  <si>
    <t>millerpd@rose-hulman.edu</t>
  </si>
  <si>
    <t>Josie Hockett</t>
  </si>
  <si>
    <t>kirkah@rose-hulman.edu</t>
  </si>
  <si>
    <t>Payton Bittner</t>
  </si>
  <si>
    <t>Lane Lawrence</t>
  </si>
  <si>
    <t>Kayla Guyer</t>
  </si>
  <si>
    <t>Alicia Rodriguez</t>
  </si>
  <si>
    <t>bjarosz2303@gmail.com</t>
  </si>
  <si>
    <t>Amelia Hoffman</t>
  </si>
  <si>
    <t>Bilodeam@rose-hulma.edu</t>
  </si>
  <si>
    <t>Stacia Brooks</t>
  </si>
  <si>
    <t>Cass Ryan</t>
  </si>
  <si>
    <t>Ella Dorfmueller</t>
  </si>
  <si>
    <t>Aubree Nasser</t>
  </si>
  <si>
    <t>Nicole Shelley</t>
  </si>
  <si>
    <t>Baelyn Koester</t>
  </si>
  <si>
    <t>Ashley Jarles</t>
  </si>
  <si>
    <t>Olivia Davis</t>
  </si>
  <si>
    <t>Sami Gettinger Kowalksi</t>
  </si>
  <si>
    <t>shoultce@rose-hulman.edu</t>
  </si>
  <si>
    <t>Cassidy Ryan</t>
  </si>
  <si>
    <t>Shirley Pruitt</t>
  </si>
  <si>
    <t>shawad@rose-hulman.edu</t>
  </si>
  <si>
    <t>Precious Salee</t>
  </si>
  <si>
    <t>Breanna Coultas</t>
  </si>
  <si>
    <t xml:space="preserve">Melanie Miller </t>
  </si>
  <si>
    <t xml:space="preserve">Olivia Elpers </t>
  </si>
  <si>
    <t xml:space="preserve">Rachel Little </t>
  </si>
  <si>
    <t>Gwynneth Menzie</t>
  </si>
  <si>
    <t>Natalie Green</t>
  </si>
  <si>
    <t>Carla Gaspar</t>
  </si>
  <si>
    <t>schuy415@gmail.com</t>
  </si>
  <si>
    <t>Naa anum</t>
  </si>
  <si>
    <t>Hannah snyder</t>
  </si>
  <si>
    <t>Mackenzie hunt</t>
  </si>
  <si>
    <t>brownea1@rose-hulman.edu</t>
  </si>
  <si>
    <t>Jenna Strassburger</t>
  </si>
  <si>
    <t>Emily Buchta</t>
  </si>
  <si>
    <t>Lily Krodel</t>
  </si>
  <si>
    <t>Lily Ebright</t>
  </si>
  <si>
    <t>Mckenzie Gross</t>
  </si>
  <si>
    <t>Marina Cadilli</t>
  </si>
  <si>
    <t>Sophia Harrison</t>
  </si>
  <si>
    <t>Sydney Naibauer</t>
  </si>
  <si>
    <t>Claudia Rowan</t>
  </si>
  <si>
    <t>Kylie Rathbun</t>
  </si>
  <si>
    <t>Jillian Gregg</t>
  </si>
  <si>
    <t>Megan Weber</t>
  </si>
  <si>
    <t>Jayden O'Dell</t>
  </si>
  <si>
    <t>Angela Potts</t>
  </si>
  <si>
    <t>Elizabeth Canon</t>
  </si>
  <si>
    <t>Sophia Koop</t>
  </si>
  <si>
    <t>Kate Wood</t>
  </si>
  <si>
    <t>Aaliyah Briggs</t>
  </si>
  <si>
    <t>Megan Korte</t>
  </si>
  <si>
    <t>Ellie Harshany</t>
  </si>
  <si>
    <t>Keelan Bell</t>
  </si>
  <si>
    <t>Gwyneth Kibbey</t>
  </si>
  <si>
    <t>Gillian Gorocica</t>
  </si>
  <si>
    <t>Ella Hart</t>
  </si>
  <si>
    <t>Katy Anderson</t>
  </si>
  <si>
    <t>Amaya Page</t>
  </si>
  <si>
    <t>duncanse@rose-hulman.edu</t>
  </si>
  <si>
    <t>Lydia West</t>
  </si>
  <si>
    <t>Katisha Jurgens</t>
  </si>
  <si>
    <t>to78mm9y@gmail.com</t>
  </si>
  <si>
    <t>Selena Santiago</t>
  </si>
  <si>
    <t>Gianna Diorio</t>
  </si>
  <si>
    <t>Jadyn Winkler</t>
  </si>
  <si>
    <t>Myra Duncan</t>
  </si>
  <si>
    <t>toddjc@rose-hulman.edu</t>
  </si>
  <si>
    <t>Jasmin Labayog</t>
  </si>
  <si>
    <t>dilliod1@rose-hulman.edu</t>
  </si>
  <si>
    <t>Tasidee Fagg</t>
  </si>
  <si>
    <t>Shelby Bizik</t>
  </si>
  <si>
    <t>Addie Moeller</t>
  </si>
  <si>
    <t>Calli Kohl</t>
  </si>
  <si>
    <t>Gracie Croy</t>
  </si>
  <si>
    <t>collinb2@rose-hulman.edu</t>
  </si>
  <si>
    <t>Hannah Richardson</t>
  </si>
  <si>
    <t>Claire Smithers</t>
  </si>
  <si>
    <t>Cleda Hodes</t>
  </si>
  <si>
    <t/>
  </si>
  <si>
    <t>All</t>
  </si>
  <si>
    <t>Bryce Stull</t>
  </si>
  <si>
    <t>Camron Cotton</t>
  </si>
  <si>
    <t>Ian Barthel</t>
  </si>
  <si>
    <t>Garrett Phillips</t>
  </si>
  <si>
    <t>Sam Quick</t>
  </si>
  <si>
    <t>Jackson Shen</t>
  </si>
  <si>
    <t>Aryan Khatri</t>
  </si>
  <si>
    <t>Abizer Naseem</t>
  </si>
  <si>
    <t>Vikram Hari</t>
  </si>
  <si>
    <t>Ben Wilfong</t>
  </si>
  <si>
    <t>Jackson Hansel</t>
  </si>
  <si>
    <t>Peter Sorenson</t>
  </si>
  <si>
    <t>Braden Smith</t>
  </si>
  <si>
    <t>Isaac Strickland</t>
  </si>
  <si>
    <t>Aidan Moss</t>
  </si>
  <si>
    <t>Spencer Hurford</t>
  </si>
  <si>
    <t>Jairyq Underwood</t>
  </si>
  <si>
    <t>Ike Farnsworth</t>
  </si>
  <si>
    <t>Dillon Duff</t>
  </si>
  <si>
    <t>Bradley Harden</t>
  </si>
  <si>
    <t>Bundy</t>
  </si>
  <si>
    <t>Connor Dowden</t>
  </si>
  <si>
    <t>Bryson Halsey</t>
  </si>
  <si>
    <t>Devin palmer</t>
  </si>
  <si>
    <t>Connor chambers</t>
  </si>
  <si>
    <t>Aidan Moulder</t>
  </si>
  <si>
    <t>Jake Nickel</t>
  </si>
  <si>
    <t>Samvit Ram</t>
  </si>
  <si>
    <t>Alex Fiani</t>
  </si>
  <si>
    <t>Spencer Socoloski</t>
  </si>
  <si>
    <t>Ean Price</t>
  </si>
  <si>
    <t>Option 1</t>
  </si>
  <si>
    <t xml:space="preserve">Trevor Frisbee </t>
  </si>
  <si>
    <t xml:space="preserve">Colin Featherby </t>
  </si>
  <si>
    <t xml:space="preserve">Tim Youndt </t>
  </si>
  <si>
    <t xml:space="preserve">Bryce Kiesel </t>
  </si>
  <si>
    <t>Ben brown</t>
  </si>
  <si>
    <t>Luke dawdy</t>
  </si>
  <si>
    <t>Cole hellman</t>
  </si>
  <si>
    <t>Phil theryan</t>
  </si>
  <si>
    <t>Dylan Wessel</t>
  </si>
  <si>
    <t>Jalen Powell</t>
  </si>
  <si>
    <t>Paul Brenhoft (he is ginger)</t>
  </si>
  <si>
    <t>Luke Sheerin</t>
  </si>
  <si>
    <t xml:space="preserve">Nikola Zlatanovski </t>
  </si>
  <si>
    <t>Palmer Harrell</t>
  </si>
  <si>
    <t>Dylan Dorman</t>
  </si>
  <si>
    <t>Chris Sears</t>
  </si>
  <si>
    <t>Keegan Parkhurst</t>
  </si>
  <si>
    <t>Thomas Perez</t>
  </si>
  <si>
    <t>Souleymane Cissokho</t>
  </si>
  <si>
    <t>Topher Pirner</t>
  </si>
  <si>
    <t>Michael Nixon</t>
  </si>
  <si>
    <t>Jared Brown</t>
  </si>
  <si>
    <t>Ian Quick</t>
  </si>
  <si>
    <t>Daniel Colvin</t>
  </si>
  <si>
    <t>Kirk Carron</t>
  </si>
  <si>
    <t>Tyler Burnham</t>
  </si>
  <si>
    <t xml:space="preserve">Nate Kaffenberger </t>
  </si>
  <si>
    <t>Jacob Ritenor</t>
  </si>
  <si>
    <t>John Neill</t>
  </si>
  <si>
    <t>Liam Enneking</t>
  </si>
  <si>
    <t>Alex Wolfe</t>
  </si>
  <si>
    <t>Andrew Christopher</t>
  </si>
  <si>
    <t>Trilokshan Vinayagamoorthy</t>
  </si>
  <si>
    <t xml:space="preserve">Ved Wadmark </t>
  </si>
  <si>
    <t>Andrew Lee</t>
  </si>
  <si>
    <t xml:space="preserve">Owen Greybill </t>
  </si>
  <si>
    <t>Clay Ealey</t>
  </si>
  <si>
    <t>Brendan Boewe</t>
  </si>
  <si>
    <t>James Brandewie</t>
  </si>
  <si>
    <t>Desmond Dunson</t>
  </si>
  <si>
    <t>Cullen Lakemper</t>
  </si>
  <si>
    <t xml:space="preserve">Alexander Schweikert </t>
  </si>
  <si>
    <t>Joseph Brandewie</t>
  </si>
  <si>
    <t xml:space="preserve">Shane Myszka </t>
  </si>
  <si>
    <t>Jeremy Grubb</t>
  </si>
  <si>
    <t>Clayton Scheurer</t>
  </si>
  <si>
    <t>Elijah Williams</t>
  </si>
  <si>
    <t>Aditya Burle</t>
  </si>
  <si>
    <t>Wojiech zacharek</t>
  </si>
  <si>
    <t>Jackson Hajer</t>
  </si>
  <si>
    <t>Ryan Foster</t>
  </si>
  <si>
    <t xml:space="preserve">Jacob Meyers </t>
  </si>
  <si>
    <t>Wam Salsh</t>
  </si>
  <si>
    <t>Joesph Lahmann</t>
  </si>
  <si>
    <t xml:space="preserve">Michael Fraczek </t>
  </si>
  <si>
    <t xml:space="preserve">Aron Murnane </t>
  </si>
  <si>
    <t xml:space="preserve">Noah Clippinger </t>
  </si>
  <si>
    <t xml:space="preserve">Jacob Heinemen </t>
  </si>
  <si>
    <t>Keith Condray-Radersdorf</t>
  </si>
  <si>
    <t>Colin Browne</t>
  </si>
  <si>
    <t xml:space="preserve">Kiefer Gregory </t>
  </si>
  <si>
    <t xml:space="preserve">Alec Harris </t>
  </si>
  <si>
    <t xml:space="preserve">Paul Breiterman </t>
  </si>
  <si>
    <t xml:space="preserve">Kaiser </t>
  </si>
  <si>
    <t>Winston amankwah</t>
  </si>
  <si>
    <t>Haiden Smith</t>
  </si>
  <si>
    <t>Riley O'Connell</t>
  </si>
  <si>
    <t>Jay Jocheim</t>
  </si>
  <si>
    <t>Tyler Timberman</t>
  </si>
  <si>
    <t>Alan Yang</t>
  </si>
  <si>
    <t>Tristan Jones</t>
  </si>
  <si>
    <t>Joshua Fennell</t>
  </si>
  <si>
    <t xml:space="preserve">Jacob Fennell </t>
  </si>
  <si>
    <t>Zach Junker</t>
  </si>
  <si>
    <t>Ryan Nikolic</t>
  </si>
  <si>
    <t>Kaden lIndsey</t>
  </si>
  <si>
    <t>Palmer Harrel</t>
  </si>
  <si>
    <t>Jonas buehrle</t>
  </si>
  <si>
    <t>Maximilian dierschke</t>
  </si>
  <si>
    <t>Ethan  Chastain</t>
  </si>
  <si>
    <t>Max Jacobs</t>
  </si>
  <si>
    <t>Lee Thrush</t>
  </si>
  <si>
    <t>Todd Kuebelbeck</t>
  </si>
  <si>
    <t>Logan Jilek</t>
  </si>
  <si>
    <t>Hadrian Chan</t>
  </si>
  <si>
    <t>Zachary Decker</t>
  </si>
  <si>
    <t>Deven Cobb</t>
  </si>
  <si>
    <t>Garrison Gottsche</t>
  </si>
  <si>
    <t>Noah Woodson</t>
  </si>
  <si>
    <t xml:space="preserve">Prescott bracket </t>
  </si>
  <si>
    <t>Quinten Hunsberger</t>
  </si>
  <si>
    <t>Carson Martin</t>
  </si>
  <si>
    <t>Mason kiel</t>
  </si>
  <si>
    <t>Derrick Swart</t>
  </si>
  <si>
    <t>Alex Tabuyo</t>
  </si>
  <si>
    <t>Cory Snyder</t>
  </si>
  <si>
    <t xml:space="preserve">Justin Guilfoyle </t>
  </si>
  <si>
    <t>Chris Kossos</t>
  </si>
  <si>
    <t>Matthew Kadnar</t>
  </si>
  <si>
    <t>Cooper Anderson</t>
  </si>
  <si>
    <t>Samuel Vandenburgh</t>
  </si>
  <si>
    <t>Russel Staples</t>
  </si>
  <si>
    <t>Nils Engleder</t>
  </si>
  <si>
    <t xml:space="preserve">Jedrik Baranowski </t>
  </si>
  <si>
    <t>Logan McLaughlin</t>
  </si>
  <si>
    <t>Nathan Smith</t>
  </si>
  <si>
    <t>Will Rasp</t>
  </si>
  <si>
    <t>David Peacock</t>
  </si>
  <si>
    <t>Matt Hummel</t>
  </si>
  <si>
    <t xml:space="preserve">Aidan Matthews </t>
  </si>
  <si>
    <t xml:space="preserve">Brandon kinnick </t>
  </si>
  <si>
    <t xml:space="preserve">Scott Hennarty </t>
  </si>
  <si>
    <t>Jakob McRoberts</t>
  </si>
  <si>
    <t>Alex Kyser</t>
  </si>
  <si>
    <t>Steve Finn</t>
  </si>
  <si>
    <t>Ethan Carter</t>
  </si>
  <si>
    <t>Cameron Fry</t>
  </si>
  <si>
    <t>David Galligan</t>
  </si>
  <si>
    <t>Jacob Pinney</t>
  </si>
  <si>
    <t>Jacob Bowman</t>
  </si>
  <si>
    <t>Joshua Giambattista</t>
  </si>
  <si>
    <t>Evan Elliot</t>
  </si>
  <si>
    <t>Michael Hall</t>
  </si>
  <si>
    <t>Charles Derrickson</t>
  </si>
  <si>
    <t>Esmir Karabas</t>
  </si>
  <si>
    <t>Zach Graffen</t>
  </si>
  <si>
    <t>Payton</t>
  </si>
  <si>
    <t xml:space="preserve">Matthew Brouwer </t>
  </si>
  <si>
    <t>Dustin creech</t>
  </si>
  <si>
    <t xml:space="preserve">Ryan Krieghbaum </t>
  </si>
  <si>
    <t>Nicholas Craig</t>
  </si>
  <si>
    <t>Jared Krauss</t>
  </si>
  <si>
    <t>Harman Singh</t>
  </si>
  <si>
    <t>Ishaan Mishra</t>
  </si>
  <si>
    <t>Aspen salmon</t>
  </si>
  <si>
    <t>Sam cook</t>
  </si>
  <si>
    <t>Karissa Hunt</t>
  </si>
  <si>
    <t>mcclosll@rose-hulman.edu</t>
  </si>
  <si>
    <t>Adrienne Bundy</t>
  </si>
  <si>
    <t>Rachel Kelly</t>
  </si>
  <si>
    <t>Susan Harmet</t>
  </si>
  <si>
    <t>bundlc@rose-hulman.edu</t>
  </si>
  <si>
    <t>Jayna Greiman</t>
  </si>
  <si>
    <t>jordanwd@rose-hulman.edu</t>
  </si>
  <si>
    <t>Emily Wilcox</t>
  </si>
  <si>
    <t>Alison Sanders</t>
  </si>
  <si>
    <t>Saayah Siahmakoun</t>
  </si>
  <si>
    <t>vikram.hari4@gmail.com</t>
  </si>
  <si>
    <t>Ruke Sam-Ogaga</t>
  </si>
  <si>
    <t>Emma Orcutt</t>
  </si>
  <si>
    <t>kaffenna@rose-hulman.edu</t>
  </si>
  <si>
    <t>Nathalie Grier</t>
  </si>
  <si>
    <t>Katie Kennedy</t>
  </si>
  <si>
    <t>Kaylie Stachelski</t>
  </si>
  <si>
    <t>Cali Kohl</t>
  </si>
  <si>
    <t>Hannah Frederick</t>
  </si>
  <si>
    <t>Hannah Pruemer</t>
  </si>
  <si>
    <t>Natalie Bivona</t>
  </si>
  <si>
    <t>Addie Laskowski</t>
  </si>
  <si>
    <t>Maddie Murphy</t>
  </si>
  <si>
    <t>Mady Ugen</t>
  </si>
  <si>
    <t>Amanda Schreiber</t>
  </si>
  <si>
    <t>Victoria Wagner</t>
  </si>
  <si>
    <t>Jolie Damm</t>
  </si>
  <si>
    <t>opgreybill@gmail.com</t>
  </si>
  <si>
    <t>mclaugl1@rose-hulman.edu</t>
  </si>
  <si>
    <t xml:space="preserve">Liz Cannon </t>
  </si>
  <si>
    <t xml:space="preserve">Kylie Rathburn </t>
  </si>
  <si>
    <t>kieselbl@rose-hulman.edu</t>
  </si>
  <si>
    <t xml:space="preserve">Brookelyn Corona </t>
  </si>
  <si>
    <t>Alliyah Briggs</t>
  </si>
  <si>
    <t xml:space="preserve">Claudia Rowen </t>
  </si>
  <si>
    <t xml:space="preserve">Emily Buchta </t>
  </si>
  <si>
    <t>Jayden Odell</t>
  </si>
  <si>
    <t xml:space="preserve">Sam Nystrom </t>
  </si>
  <si>
    <t xml:space="preserve">Reagan Knabe </t>
  </si>
  <si>
    <t xml:space="preserve">Erin Myhre </t>
  </si>
  <si>
    <t xml:space="preserve">Abi Clayton </t>
  </si>
  <si>
    <t>Angela Boulboulle</t>
  </si>
  <si>
    <t>jileklm@rose-hulman.edu</t>
  </si>
  <si>
    <t>Ashley Pinkham</t>
  </si>
  <si>
    <t>steuerwr@rose-hulman.edu</t>
  </si>
  <si>
    <t>Kylie Wagaman</t>
  </si>
  <si>
    <t>Julia Morales</t>
  </si>
  <si>
    <t>Katelynn Myers</t>
  </si>
  <si>
    <t>Hannah Richardsen</t>
  </si>
  <si>
    <t>Kasey Miller</t>
  </si>
  <si>
    <t>Krista Manche</t>
  </si>
  <si>
    <t>kadnarmg@rose-hulman.edu</t>
  </si>
  <si>
    <t>Jordan Asman</t>
  </si>
  <si>
    <t>Andi Fiani</t>
  </si>
  <si>
    <t>Peyton Erb</t>
  </si>
  <si>
    <t>Aerin King</t>
  </si>
  <si>
    <t>hajerjt@rose-hulman.edu</t>
  </si>
  <si>
    <t>Madison Wendelin</t>
  </si>
  <si>
    <t>Jayden Foshee</t>
  </si>
  <si>
    <t>kasperjc@rose-hulman.edu</t>
  </si>
  <si>
    <t>Rebekah Addison</t>
  </si>
  <si>
    <t>lindsekb@rose-hulman.edu</t>
  </si>
  <si>
    <t>Baylee Baker</t>
  </si>
  <si>
    <t>Joanna Frye</t>
  </si>
  <si>
    <t>Emma Land</t>
  </si>
  <si>
    <t>Jessica Crowe</t>
  </si>
  <si>
    <t>Lara Peters</t>
  </si>
  <si>
    <t>Catelin Barbour-Morley</t>
  </si>
  <si>
    <t>hudspecj@rose-hulman.edu</t>
  </si>
  <si>
    <t>Brieanna Bell</t>
  </si>
  <si>
    <t>josephbrandewie@gmail.com</t>
  </si>
  <si>
    <t>Svarnika Bommakanti</t>
  </si>
  <si>
    <t>Jacky Neuman</t>
  </si>
  <si>
    <t>Isabella Patterson</t>
  </si>
  <si>
    <t>Kaia Johnson</t>
  </si>
  <si>
    <t>smithbm2@rose-hulman.edu</t>
  </si>
  <si>
    <t>Claire Mihalko</t>
  </si>
  <si>
    <t>Sydney Hardesty</t>
  </si>
  <si>
    <t>Endia Clark</t>
  </si>
  <si>
    <t>Elliya Sorensen</t>
  </si>
  <si>
    <t>Ellen Shales</t>
  </si>
  <si>
    <t>Elliya Sorenson</t>
  </si>
  <si>
    <t>Keely Stevenson</t>
  </si>
  <si>
    <t>beachc@rose-hulman.edu</t>
  </si>
  <si>
    <t>finnss@rose-hulman.edu</t>
  </si>
  <si>
    <t>Mackenzie Hunt</t>
  </si>
  <si>
    <t>clippins@rose-hulman.edu</t>
  </si>
  <si>
    <t>brandejm@rose-hulman.edu</t>
  </si>
  <si>
    <t>Michelle Kenny</t>
  </si>
  <si>
    <t>Kayla Martinez</t>
  </si>
  <si>
    <t>Mikaela Ikeda</t>
  </si>
  <si>
    <t>Madison Fry</t>
  </si>
  <si>
    <t>pinneyja@rose-hulman.edu</t>
  </si>
  <si>
    <t>Albany Poe</t>
  </si>
  <si>
    <t>Olivia Poole</t>
  </si>
  <si>
    <t>Corey Martin</t>
  </si>
  <si>
    <t>bundylc@rose-hulman.edu</t>
  </si>
  <si>
    <t>Caroline Emenaker</t>
  </si>
  <si>
    <t>Olivia Parker</t>
  </si>
  <si>
    <t>Maria Mraz</t>
  </si>
  <si>
    <t>Lizzie Knight</t>
  </si>
  <si>
    <t>Madison Lindfielt</t>
  </si>
  <si>
    <t>Haley Braker</t>
  </si>
  <si>
    <t>Rebekah Erin</t>
  </si>
  <si>
    <t>Jasmine Arrow(I think)</t>
  </si>
  <si>
    <t>zlatann@rose-hulman.edu</t>
  </si>
  <si>
    <t>Sarah</t>
  </si>
  <si>
    <t>Blecha</t>
  </si>
  <si>
    <t>Maggie Witt</t>
  </si>
  <si>
    <t>Rachel Becker</t>
  </si>
  <si>
    <t>singhh@rose-hulman.edu</t>
  </si>
  <si>
    <t>Emma Goodman</t>
  </si>
  <si>
    <t>Marlee Mann</t>
  </si>
  <si>
    <t>Rachel Ervin</t>
  </si>
  <si>
    <t>Andrea Kirklin</t>
  </si>
  <si>
    <t>Allison Kirklin</t>
  </si>
  <si>
    <t>beckpl@rose-hulman.edu</t>
  </si>
  <si>
    <t>Avery Liao-Troth</t>
  </si>
  <si>
    <t>Georgia Liao-Troth</t>
  </si>
  <si>
    <t>Lanee Dillion</t>
  </si>
  <si>
    <t>Lilly Fann</t>
  </si>
  <si>
    <t>walshst1@rose-hulman.edu</t>
  </si>
  <si>
    <t>Hannah Clere</t>
  </si>
  <si>
    <t xml:space="preserve">Abby Fitzpatrick </t>
  </si>
  <si>
    <t>nkiefern14@gmail.com</t>
  </si>
  <si>
    <t>Skylar Ferguson</t>
  </si>
  <si>
    <t>Jada Anglin</t>
  </si>
  <si>
    <t>Emma McMillian</t>
  </si>
  <si>
    <t>Ella Wylie</t>
  </si>
  <si>
    <t>Kassandra Bales</t>
  </si>
  <si>
    <t>Rachel Major</t>
  </si>
  <si>
    <t>Maya Sears</t>
  </si>
  <si>
    <t>Sarah Blecha</t>
  </si>
  <si>
    <t>Maddie Kinkade</t>
  </si>
  <si>
    <t>Randi Ulrich</t>
  </si>
  <si>
    <t>Boston Campbell</t>
  </si>
  <si>
    <t>Carlee Simpson</t>
  </si>
  <si>
    <t>jonesta2@rose-hulman.edu</t>
  </si>
  <si>
    <t>Keirsten Rogers</t>
  </si>
  <si>
    <t>Lauran Hayes</t>
  </si>
  <si>
    <t>creechds@rose-hulman.edu</t>
  </si>
  <si>
    <t xml:space="preserve">Lauren chasteen </t>
  </si>
  <si>
    <t>tristyn meeks</t>
  </si>
  <si>
    <t xml:space="preserve">Sarah miller </t>
  </si>
  <si>
    <t>Emily clark</t>
  </si>
  <si>
    <t>Abbey Schmitz</t>
  </si>
  <si>
    <t>Maggie Frachioni</t>
  </si>
  <si>
    <t>Aliya Gosdin</t>
  </si>
  <si>
    <t>Casey Harvey</t>
  </si>
  <si>
    <t>Tish Yount</t>
  </si>
  <si>
    <t>Meagan Peavler</t>
  </si>
  <si>
    <t>Savannah Scott</t>
  </si>
  <si>
    <t>Hannah Buescher</t>
  </si>
  <si>
    <t>jaredposton1029@gmail.com</t>
  </si>
  <si>
    <t>Nicole Lang</t>
  </si>
  <si>
    <t>Brie Bell</t>
  </si>
  <si>
    <t>Macey Dammann</t>
  </si>
  <si>
    <t>Mary Yong</t>
  </si>
  <si>
    <t>yongzm@rose-hulman.edu</t>
  </si>
  <si>
    <t>Brianna Camero-Sulak</t>
  </si>
  <si>
    <t>Mystique Colon</t>
  </si>
  <si>
    <t>Annie Drappo</t>
  </si>
  <si>
    <t>Phajja Johnson</t>
  </si>
  <si>
    <t>Hannah Fredrick</t>
  </si>
  <si>
    <t>Bri German</t>
  </si>
  <si>
    <t>Brooke Heavrin</t>
  </si>
  <si>
    <t>Emma Manion</t>
  </si>
  <si>
    <t>Sydney Hawkins</t>
  </si>
  <si>
    <t>Claire Lapp</t>
  </si>
  <si>
    <t>Tatum Hill</t>
  </si>
  <si>
    <t>Pascal Koj</t>
  </si>
  <si>
    <t>Maya Mercho</t>
  </si>
  <si>
    <t>Migena Ramadani</t>
  </si>
  <si>
    <t>Jayde Ellinger</t>
  </si>
  <si>
    <t>Kennedy Davis</t>
  </si>
  <si>
    <t>Jaime Kulp</t>
  </si>
  <si>
    <t>Kilee Matherly</t>
  </si>
  <si>
    <t>Mackenzie Sanders</t>
  </si>
  <si>
    <t>Lily Schoenwolff</t>
  </si>
  <si>
    <t>Gwennyth Menzie</t>
  </si>
  <si>
    <t>dekruytj@rose-hulman.edu</t>
  </si>
  <si>
    <t>Michaela Kendig</t>
  </si>
  <si>
    <t>List</t>
  </si>
  <si>
    <t>Blackball</t>
  </si>
  <si>
    <t>Theophilus Theryan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</si>
</sst>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yy\ h:mm:ss"/>
  </numFmts>
  <fonts count="15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scheme val="minor"/>
    </font>
    <font>
      <sz val="10"/>
      <color rgb="FF000000"/>
      <name val="Arial"/>
      <scheme val="minor"/>
    </font>
    <font>
      <sz val="11"/>
      <color rgb="FF000000"/>
      <name val="Inconsolata"/>
    </font>
    <font>
      <sz val="10"/>
      <color theme="1"/>
      <name val="Arial"/>
    </font>
    <font>
      <b/>
      <sz val="12"/>
      <color theme="1"/>
      <name val="&quot;Times New Roman&quot;"/>
    </font>
    <font>
      <sz val="12"/>
      <color rgb="FFFFFFFF"/>
      <name val="&quot;Times New Roman&quot;"/>
    </font>
    <font>
      <sz val="10"/>
      <color theme="1"/>
      <name val="Calibri"/>
    </font>
    <font>
      <sz val="12"/>
      <color theme="1"/>
      <name val="&quot;Times New Roman&quot;"/>
    </font>
    <font>
      <b/>
      <sz val="18"/>
      <color rgb="FF000000"/>
      <name val="Roboto"/>
    </font>
    <font>
      <sz val="10"/>
      <color rgb="FF000000"/>
      <name val="Roboto"/>
    </font>
    <font>
      <b/>
      <sz val="14"/>
      <color rgb="FF000000"/>
      <name val="Inter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4" fillId="3" borderId="0" xfId="0" applyFont="1" applyFill="1"/>
    <xf numFmtId="0" fontId="5" fillId="0" borderId="0" xfId="0" applyFont="1" applyAlignment="1"/>
    <xf numFmtId="0" fontId="6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165" fontId="1" fillId="0" borderId="0" xfId="0" applyNumberFormat="1" applyFont="1" applyAlignme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/>
    <xf numFmtId="0" fontId="10" fillId="5" borderId="0" xfId="0" applyFont="1" applyFill="1" applyAlignment="1">
      <alignment horizontal="left" wrapText="1"/>
    </xf>
    <xf numFmtId="0" fontId="5" fillId="0" borderId="0" xfId="0" applyFont="1" applyAlignment="1"/>
    <xf numFmtId="0" fontId="5" fillId="0" borderId="0" xfId="0" applyFont="1" applyAlignment="1"/>
    <xf numFmtId="0" fontId="4" fillId="3" borderId="0" xfId="0" applyFont="1" applyFill="1" applyAlignment="1">
      <alignment horizontal="left"/>
    </xf>
    <xf numFmtId="0" fontId="1" fillId="0" borderId="0" xfId="0" applyFont="1" applyAlignment="1"/>
    <xf numFmtId="0" fontId="11" fillId="3" borderId="0" xfId="0" applyFont="1" applyFill="1" applyAlignment="1"/>
    <xf numFmtId="0" fontId="1" fillId="4" borderId="0" xfId="0" applyFont="1" applyFill="1" applyAlignment="1"/>
    <xf numFmtId="0" fontId="12" fillId="3" borderId="0" xfId="0" applyFont="1" applyFill="1"/>
    <xf numFmtId="0" fontId="13" fillId="6" borderId="0" xfId="0" applyFont="1" applyFill="1" applyAlignment="1"/>
    <xf numFmtId="0" fontId="14" fillId="0" borderId="0" xfId="0" applyFont="1" applyAlignment="1"/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326"/>
  <sheetViews>
    <sheetView tabSelected="1" topLeftCell="A214" workbookViewId="0">
      <selection activeCell="A242" sqref="A242"/>
    </sheetView>
  </sheetViews>
  <sheetFormatPr defaultColWidth="12.6640625" defaultRowHeight="15.75" customHeight="1"/>
  <cols>
    <col min="1" max="1" width="43.44140625" customWidth="1"/>
    <col min="3" max="3" width="29.21875" customWidth="1"/>
    <col min="7" max="7" width="25.44140625" customWidth="1"/>
    <col min="9" max="9" width="16.77734375" customWidth="1"/>
  </cols>
  <sheetData>
    <row r="1" spans="1:9">
      <c r="A1" s="1" t="s">
        <v>725</v>
      </c>
      <c r="C1" s="40" t="s">
        <v>726</v>
      </c>
      <c r="I1" s="2"/>
    </row>
    <row r="2" spans="1:9">
      <c r="A2" s="3" t="str">
        <f ca="1">IFERROR(__xludf.DUMMYFUNCTION("UNIQUE({'Guys List'!C2:C1326;'Guys List'!D2:D1326;'Guys List'!E2:E1326;'Gals List'!F2:F1326;'Gals List'!C2:C1326;'Gals List'!D2:D1326;'Gals List'!E2:E1326})"),"")</f>
        <v/>
      </c>
      <c r="B2" s="39"/>
      <c r="C2" s="39"/>
    </row>
    <row r="3" spans="1:9">
      <c r="A3" s="5" t="str">
        <f ca="1">IFERROR(__xludf.DUMMYFUNCTION("""COMPUTED_VALUE"""),"Kernan Lee")</f>
        <v>Kernan Lee</v>
      </c>
      <c r="B3" s="6"/>
      <c r="C3" s="4" t="s">
        <v>0</v>
      </c>
    </row>
    <row r="4" spans="1:9">
      <c r="A4" s="5" t="str">
        <f ca="1">IFERROR(__xludf.DUMMYFUNCTION("""COMPUTED_VALUE"""),"Christian Rudolph")</f>
        <v>Christian Rudolph</v>
      </c>
      <c r="C4" s="4" t="s">
        <v>1</v>
      </c>
    </row>
    <row r="5" spans="1:9">
      <c r="A5" s="5" t="str">
        <f ca="1">IFERROR(__xludf.DUMMYFUNCTION("""COMPUTED_VALUE"""),"Brandon Taylor")</f>
        <v>Brandon Taylor</v>
      </c>
      <c r="C5" s="4" t="s">
        <v>2</v>
      </c>
    </row>
    <row r="6" spans="1:9">
      <c r="A6" s="5" t="str">
        <f ca="1">IFERROR(__xludf.DUMMYFUNCTION("""COMPUTED_VALUE"""),"Luke Dawdy")</f>
        <v>Luke Dawdy</v>
      </c>
      <c r="C6" s="4" t="s">
        <v>3</v>
      </c>
    </row>
    <row r="7" spans="1:9">
      <c r="A7" s="5" t="str">
        <f ca="1">IFERROR(__xludf.DUMMYFUNCTION("""COMPUTED_VALUE"""),"Zane Blair")</f>
        <v>Zane Blair</v>
      </c>
      <c r="C7" s="4" t="s">
        <v>4</v>
      </c>
    </row>
    <row r="8" spans="1:9">
      <c r="A8" s="5" t="str">
        <f ca="1">IFERROR(__xludf.DUMMYFUNCTION("""COMPUTED_VALUE"""),"Gabe Corridore")</f>
        <v>Gabe Corridore</v>
      </c>
      <c r="C8" s="4" t="s">
        <v>5</v>
      </c>
    </row>
    <row r="9" spans="1:9">
      <c r="A9" s="5" t="str">
        <f ca="1">IFERROR(__xludf.DUMMYFUNCTION("""COMPUTED_VALUE"""),"Alex Paul")</f>
        <v>Alex Paul</v>
      </c>
      <c r="C9" s="4" t="s">
        <v>6</v>
      </c>
      <c r="G9" s="7"/>
    </row>
    <row r="10" spans="1:9">
      <c r="A10" s="5" t="str">
        <f ca="1">IFERROR(__xludf.DUMMYFUNCTION("""COMPUTED_VALUE"""),"Prescott Brackett")</f>
        <v>Prescott Brackett</v>
      </c>
      <c r="C10" s="4" t="s">
        <v>7</v>
      </c>
    </row>
    <row r="11" spans="1:9">
      <c r="A11" s="5" t="str">
        <f ca="1">IFERROR(__xludf.DUMMYFUNCTION("""COMPUTED_VALUE"""),"Nikola")</f>
        <v>Nikola</v>
      </c>
      <c r="C11" s="4" t="s">
        <v>8</v>
      </c>
    </row>
    <row r="12" spans="1:9">
      <c r="A12" s="5" t="str">
        <f ca="1">IFERROR(__xludf.DUMMYFUNCTION("""COMPUTED_VALUE"""),"Chris Hanus")</f>
        <v>Chris Hanus</v>
      </c>
      <c r="C12" s="4" t="s">
        <v>9</v>
      </c>
    </row>
    <row r="13" spans="1:9">
      <c r="A13" s="5" t="str">
        <f ca="1">IFERROR(__xludf.DUMMYFUNCTION("""COMPUTED_VALUE"""),"Nate Turner")</f>
        <v>Nate Turner</v>
      </c>
      <c r="C13" s="4" t="s">
        <v>10</v>
      </c>
    </row>
    <row r="14" spans="1:9">
      <c r="A14" s="5" t="str">
        <f ca="1">IFERROR(__xludf.DUMMYFUNCTION("""COMPUTED_VALUE"""),"Reid Morris")</f>
        <v>Reid Morris</v>
      </c>
    </row>
    <row r="15" spans="1:9">
      <c r="A15" s="5" t="str">
        <f ca="1">IFERROR(__xludf.DUMMYFUNCTION("""COMPUTED_VALUE"""),"Vishrut Patwari")</f>
        <v>Vishrut Patwari</v>
      </c>
    </row>
    <row r="16" spans="1:9">
      <c r="A16" s="5" t="str">
        <f ca="1">IFERROR(__xludf.DUMMYFUNCTION("""COMPUTED_VALUE"""),"Kaleb Harris")</f>
        <v>Kaleb Harris</v>
      </c>
    </row>
    <row r="17" spans="1:1">
      <c r="A17" s="5" t="str">
        <f ca="1">IFERROR(__xludf.DUMMYFUNCTION("""COMPUTED_VALUE"""),"Gavin Meier")</f>
        <v>Gavin Meier</v>
      </c>
    </row>
    <row r="18" spans="1:1">
      <c r="A18" s="5" t="str">
        <f ca="1">IFERROR(__xludf.DUMMYFUNCTION("""COMPUTED_VALUE"""),"Mike Webb")</f>
        <v>Mike Webb</v>
      </c>
    </row>
    <row r="19" spans="1:1">
      <c r="A19" s="5" t="str">
        <f ca="1">IFERROR(__xludf.DUMMYFUNCTION("""COMPUTED_VALUE"""),"Nolan Houvener")</f>
        <v>Nolan Houvener</v>
      </c>
    </row>
    <row r="20" spans="1:1">
      <c r="A20" s="5" t="str">
        <f ca="1">IFERROR(__xludf.DUMMYFUNCTION("""COMPUTED_VALUE"""),"Deric Duncan")</f>
        <v>Deric Duncan</v>
      </c>
    </row>
    <row r="21" spans="1:1">
      <c r="A21" s="5" t="str">
        <f ca="1">IFERROR(__xludf.DUMMYFUNCTION("""COMPUTED_VALUE"""),"Caden McClure")</f>
        <v>Caden McClure</v>
      </c>
    </row>
    <row r="22" spans="1:1">
      <c r="A22" s="5" t="str">
        <f ca="1">IFERROR(__xludf.DUMMYFUNCTION("""COMPUTED_VALUE"""),"Matthew Gerona")</f>
        <v>Matthew Gerona</v>
      </c>
    </row>
    <row r="23" spans="1:1">
      <c r="A23" s="5" t="str">
        <f ca="1">IFERROR(__xludf.DUMMYFUNCTION("""COMPUTED_VALUE"""),"Carter Lindfelt ")</f>
        <v xml:space="preserve">Carter Lindfelt </v>
      </c>
    </row>
    <row r="24" spans="1:1">
      <c r="A24" s="5" t="str">
        <f ca="1">IFERROR(__xludf.DUMMYFUNCTION("""COMPUTED_VALUE"""),"Blake Miersch")</f>
        <v>Blake Miersch</v>
      </c>
    </row>
    <row r="25" spans="1:1">
      <c r="A25" s="5" t="str">
        <f ca="1">IFERROR(__xludf.DUMMYFUNCTION("""COMPUTED_VALUE"""),"Tyler Pessler")</f>
        <v>Tyler Pessler</v>
      </c>
    </row>
    <row r="26" spans="1:1">
      <c r="A26" s="5" t="str">
        <f ca="1">IFERROR(__xludf.DUMMYFUNCTION("""COMPUTED_VALUE"""),"Aidan Morris")</f>
        <v>Aidan Morris</v>
      </c>
    </row>
    <row r="27" spans="1:1">
      <c r="A27" s="5" t="str">
        <f ca="1">IFERROR(__xludf.DUMMYFUNCTION("""COMPUTED_VALUE"""),"David Lincoln")</f>
        <v>David Lincoln</v>
      </c>
    </row>
    <row r="28" spans="1:1">
      <c r="A28" s="5" t="str">
        <f ca="1">IFERROR(__xludf.DUMMYFUNCTION("""COMPUTED_VALUE"""),"Ryan Krieghbaum")</f>
        <v>Ryan Krieghbaum</v>
      </c>
    </row>
    <row r="29" spans="1:1">
      <c r="A29" s="5" t="str">
        <f ca="1">IFERROR(__xludf.DUMMYFUNCTION("""COMPUTED_VALUE"""),"Justin Lin")</f>
        <v>Justin Lin</v>
      </c>
    </row>
    <row r="30" spans="1:1">
      <c r="A30" s="5" t="str">
        <f ca="1">IFERROR(__xludf.DUMMYFUNCTION("""COMPUTED_VALUE"""),"Max Sage")</f>
        <v>Max Sage</v>
      </c>
    </row>
    <row r="31" spans="1:1">
      <c r="A31" s="5" t="str">
        <f ca="1">IFERROR(__xludf.DUMMYFUNCTION("""COMPUTED_VALUE"""),"Thomas Tullius")</f>
        <v>Thomas Tullius</v>
      </c>
    </row>
    <row r="32" spans="1:1">
      <c r="A32" s="5" t="str">
        <f ca="1">IFERROR(__xludf.DUMMYFUNCTION("""COMPUTED_VALUE"""),"Daniel Gove")</f>
        <v>Daniel Gove</v>
      </c>
    </row>
    <row r="33" spans="1:1">
      <c r="A33" s="5" t="str">
        <f ca="1">IFERROR(__xludf.DUMMYFUNCTION("""COMPUTED_VALUE"""),"Freddie Uriostegui")</f>
        <v>Freddie Uriostegui</v>
      </c>
    </row>
    <row r="34" spans="1:1">
      <c r="A34" s="5" t="str">
        <f ca="1">IFERROR(__xludf.DUMMYFUNCTION("""COMPUTED_VALUE"""),"Tanner France")</f>
        <v>Tanner France</v>
      </c>
    </row>
    <row r="35" spans="1:1">
      <c r="A35" s="5" t="str">
        <f ca="1">IFERROR(__xludf.DUMMYFUNCTION("""COMPUTED_VALUE"""),"Preston boling")</f>
        <v>Preston boling</v>
      </c>
    </row>
    <row r="36" spans="1:1">
      <c r="A36" s="5" t="str">
        <f ca="1">IFERROR(__xludf.DUMMYFUNCTION("""COMPUTED_VALUE"""),"Cole Weyer")</f>
        <v>Cole Weyer</v>
      </c>
    </row>
    <row r="37" spans="1:1">
      <c r="A37" s="5" t="str">
        <f ca="1">IFERROR(__xludf.DUMMYFUNCTION("""COMPUTED_VALUE"""),"Manav Ahuja")</f>
        <v>Manav Ahuja</v>
      </c>
    </row>
    <row r="38" spans="1:1">
      <c r="A38" s="5" t="str">
        <f ca="1">IFERROR(__xludf.DUMMYFUNCTION("""COMPUTED_VALUE"""),"Ari rosen")</f>
        <v>Ari rosen</v>
      </c>
    </row>
    <row r="39" spans="1:1">
      <c r="A39" s="5" t="str">
        <f ca="1">IFERROR(__xludf.DUMMYFUNCTION("""COMPUTED_VALUE"""),"Andy Jacobi")</f>
        <v>Andy Jacobi</v>
      </c>
    </row>
    <row r="40" spans="1:1">
      <c r="A40" s="5" t="str">
        <f ca="1">IFERROR(__xludf.DUMMYFUNCTION("""COMPUTED_VALUE"""),"Sam Munro")</f>
        <v>Sam Munro</v>
      </c>
    </row>
    <row r="41" spans="1:1">
      <c r="A41" s="5" t="str">
        <f ca="1">IFERROR(__xludf.DUMMYFUNCTION("""COMPUTED_VALUE"""),"Advait Pandharkar")</f>
        <v>Advait Pandharkar</v>
      </c>
    </row>
    <row r="42" spans="1:1">
      <c r="A42" s="5" t="str">
        <f ca="1">IFERROR(__xludf.DUMMYFUNCTION("""COMPUTED_VALUE"""),"David Manche ")</f>
        <v xml:space="preserve">David Manche </v>
      </c>
    </row>
    <row r="43" spans="1:1">
      <c r="A43" s="5" t="str">
        <f ca="1">IFERROR(__xludf.DUMMYFUNCTION("""COMPUTED_VALUE"""),"Clark Tilton")</f>
        <v>Clark Tilton</v>
      </c>
    </row>
    <row r="44" spans="1:1">
      <c r="A44" s="5" t="str">
        <f ca="1">IFERROR(__xludf.DUMMYFUNCTION("""COMPUTED_VALUE"""),"Corey Pollard")</f>
        <v>Corey Pollard</v>
      </c>
    </row>
    <row r="45" spans="1:1">
      <c r="A45" s="5" t="str">
        <f ca="1">IFERROR(__xludf.DUMMYFUNCTION("""COMPUTED_VALUE"""),"Ryan Egan")</f>
        <v>Ryan Egan</v>
      </c>
    </row>
    <row r="46" spans="1:1">
      <c r="A46" s="5" t="str">
        <f ca="1">IFERROR(__xludf.DUMMYFUNCTION("""COMPUTED_VALUE"""),"Nikita Egorov")</f>
        <v>Nikita Egorov</v>
      </c>
    </row>
    <row r="47" spans="1:1">
      <c r="A47" s="5" t="str">
        <f ca="1">IFERROR(__xludf.DUMMYFUNCTION("""COMPUTED_VALUE"""),"Paul Durell")</f>
        <v>Paul Durell</v>
      </c>
    </row>
    <row r="48" spans="1:1">
      <c r="A48" s="5" t="str">
        <f ca="1">IFERROR(__xludf.DUMMYFUNCTION("""COMPUTED_VALUE"""),"Antonio Ventresca")</f>
        <v>Antonio Ventresca</v>
      </c>
    </row>
    <row r="49" spans="1:6">
      <c r="A49" s="5" t="str">
        <f ca="1">IFERROR(__xludf.DUMMYFUNCTION("""COMPUTED_VALUE"""),"Nick Von Bulow")</f>
        <v>Nick Von Bulow</v>
      </c>
    </row>
    <row r="50" spans="1:6">
      <c r="A50" s="5" t="str">
        <f ca="1">IFERROR(__xludf.DUMMYFUNCTION("""COMPUTED_VALUE"""),"Trent Rider")</f>
        <v>Trent Rider</v>
      </c>
    </row>
    <row r="51" spans="1:6">
      <c r="A51" s="5" t="str">
        <f ca="1">IFERROR(__xludf.DUMMYFUNCTION("""COMPUTED_VALUE"""),"Kyzer Bowen")</f>
        <v>Kyzer Bowen</v>
      </c>
    </row>
    <row r="52" spans="1:6">
      <c r="A52" s="5" t="str">
        <f ca="1">IFERROR(__xludf.DUMMYFUNCTION("""COMPUTED_VALUE"""),"Andrew Cless")</f>
        <v>Andrew Cless</v>
      </c>
    </row>
    <row r="53" spans="1:6">
      <c r="A53" s="5" t="str">
        <f ca="1">IFERROR(__xludf.DUMMYFUNCTION("""COMPUTED_VALUE"""),"Oscar Almeida")</f>
        <v>Oscar Almeida</v>
      </c>
    </row>
    <row r="54" spans="1:6">
      <c r="A54" s="5" t="str">
        <f ca="1">IFERROR(__xludf.DUMMYFUNCTION("""COMPUTED_VALUE"""),"Logan Ramon")</f>
        <v>Logan Ramon</v>
      </c>
    </row>
    <row r="55" spans="1:6">
      <c r="A55" s="5" t="str">
        <f ca="1">IFERROR(__xludf.DUMMYFUNCTION("""COMPUTED_VALUE"""),"Spencer Ames")</f>
        <v>Spencer Ames</v>
      </c>
    </row>
    <row r="56" spans="1:6">
      <c r="A56" s="5" t="str">
        <f ca="1">IFERROR(__xludf.DUMMYFUNCTION("""COMPUTED_VALUE"""),"Aditya Mehra")</f>
        <v>Aditya Mehra</v>
      </c>
    </row>
    <row r="57" spans="1:6">
      <c r="A57" s="5" t="str">
        <f ca="1">IFERROR(__xludf.DUMMYFUNCTION("""COMPUTED_VALUE"""),"James Koh")</f>
        <v>James Koh</v>
      </c>
    </row>
    <row r="58" spans="1:6">
      <c r="A58" s="5" t="str">
        <f ca="1">IFERROR(__xludf.DUMMYFUNCTION("""COMPUTED_VALUE"""),"Troy Hungerford")</f>
        <v>Troy Hungerford</v>
      </c>
    </row>
    <row r="59" spans="1:6">
      <c r="A59" s="5" t="str">
        <f ca="1">IFERROR(__xludf.DUMMYFUNCTION("""COMPUTED_VALUE"""),"Justin Turner")</f>
        <v>Justin Turner</v>
      </c>
    </row>
    <row r="60" spans="1:6">
      <c r="A60" s="5" t="str">
        <f ca="1">IFERROR(__xludf.DUMMYFUNCTION("""COMPUTED_VALUE"""),"Aron Murnane")</f>
        <v>Aron Murnane</v>
      </c>
    </row>
    <row r="61" spans="1:6">
      <c r="A61" s="5" t="str">
        <f ca="1">IFERROR(__xludf.DUMMYFUNCTION("""COMPUTED_VALUE"""),"James Morehouse")</f>
        <v>James Morehouse</v>
      </c>
    </row>
    <row r="62" spans="1:6">
      <c r="A62" s="5" t="str">
        <f ca="1">IFERROR(__xludf.DUMMYFUNCTION("""COMPUTED_VALUE"""),"Christopher Reichel")</f>
        <v>Christopher Reichel</v>
      </c>
      <c r="F62" s="8"/>
    </row>
    <row r="63" spans="1:6">
      <c r="A63" s="5" t="str">
        <f ca="1">IFERROR(__xludf.DUMMYFUNCTION("""COMPUTED_VALUE"""),"Connor Vinyard")</f>
        <v>Connor Vinyard</v>
      </c>
      <c r="F63" s="8"/>
    </row>
    <row r="64" spans="1:6">
      <c r="A64" s="5" t="str">
        <f ca="1">IFERROR(__xludf.DUMMYFUNCTION("""COMPUTED_VALUE"""),"Alex Lefever")</f>
        <v>Alex Lefever</v>
      </c>
      <c r="F64" s="8"/>
    </row>
    <row r="65" spans="1:6">
      <c r="A65" s="5" t="str">
        <f ca="1">IFERROR(__xludf.DUMMYFUNCTION("""COMPUTED_VALUE"""),"Andrew Hubbard")</f>
        <v>Andrew Hubbard</v>
      </c>
      <c r="F65" s="8"/>
    </row>
    <row r="66" spans="1:6">
      <c r="A66" s="5" t="str">
        <f ca="1">IFERROR(__xludf.DUMMYFUNCTION("""COMPUTED_VALUE"""),"Marco Saucedo")</f>
        <v>Marco Saucedo</v>
      </c>
    </row>
    <row r="67" spans="1:6">
      <c r="A67" s="5" t="str">
        <f ca="1">IFERROR(__xludf.DUMMYFUNCTION("""COMPUTED_VALUE"""),"Avery Brown")</f>
        <v>Avery Brown</v>
      </c>
    </row>
    <row r="68" spans="1:6">
      <c r="A68" s="5" t="str">
        <f ca="1">IFERROR(__xludf.DUMMYFUNCTION("""COMPUTED_VALUE"""),"Cole Chmielewski")</f>
        <v>Cole Chmielewski</v>
      </c>
    </row>
    <row r="69" spans="1:6">
      <c r="A69" s="5" t="str">
        <f ca="1">IFERROR(__xludf.DUMMYFUNCTION("""COMPUTED_VALUE"""),"Patrick Townsend")</f>
        <v>Patrick Townsend</v>
      </c>
    </row>
    <row r="70" spans="1:6">
      <c r="A70" s="5" t="str">
        <f ca="1">IFERROR(__xludf.DUMMYFUNCTION("""COMPUTED_VALUE"""),"Collin Gueswelle")</f>
        <v>Collin Gueswelle</v>
      </c>
    </row>
    <row r="71" spans="1:6">
      <c r="A71" s="5" t="str">
        <f ca="1">IFERROR(__xludf.DUMMYFUNCTION("""COMPUTED_VALUE"""),"Isaac Robbins")</f>
        <v>Isaac Robbins</v>
      </c>
    </row>
    <row r="72" spans="1:6">
      <c r="A72" s="5" t="str">
        <f ca="1">IFERROR(__xludf.DUMMYFUNCTION("""COMPUTED_VALUE"""),"Owen Reynolds")</f>
        <v>Owen Reynolds</v>
      </c>
    </row>
    <row r="73" spans="1:6">
      <c r="A73" s="5" t="str">
        <f ca="1">IFERROR(__xludf.DUMMYFUNCTION("""COMPUTED_VALUE"""),"Emmanuel Diaz")</f>
        <v>Emmanuel Diaz</v>
      </c>
    </row>
    <row r="74" spans="1:6">
      <c r="A74" s="5" t="str">
        <f ca="1">IFERROR(__xludf.DUMMYFUNCTION("""COMPUTED_VALUE"""),"Sean Hyacinthe")</f>
        <v>Sean Hyacinthe</v>
      </c>
    </row>
    <row r="75" spans="1:6">
      <c r="A75" s="5" t="str">
        <f ca="1">IFERROR(__xludf.DUMMYFUNCTION("""COMPUTED_VALUE"""),"Alex herzog")</f>
        <v>Alex herzog</v>
      </c>
    </row>
    <row r="76" spans="1:6">
      <c r="A76" s="5" t="str">
        <f ca="1">IFERROR(__xludf.DUMMYFUNCTION("""COMPUTED_VALUE"""),"Taylor DiSalvo")</f>
        <v>Taylor DiSalvo</v>
      </c>
    </row>
    <row r="77" spans="1:6">
      <c r="A77" s="5" t="str">
        <f ca="1">IFERROR(__xludf.DUMMYFUNCTION("""COMPUTED_VALUE"""),"Taisuke Sugiyama")</f>
        <v>Taisuke Sugiyama</v>
      </c>
    </row>
    <row r="78" spans="1:6">
      <c r="A78" s="5" t="str">
        <f ca="1">IFERROR(__xludf.DUMMYFUNCTION("""COMPUTED_VALUE"""),"Patrick hottle")</f>
        <v>Patrick hottle</v>
      </c>
    </row>
    <row r="79" spans="1:6">
      <c r="A79" s="5" t="str">
        <f ca="1">IFERROR(__xludf.DUMMYFUNCTION("""COMPUTED_VALUE"""),"Brendan Perez")</f>
        <v>Brendan Perez</v>
      </c>
    </row>
    <row r="80" spans="1:6">
      <c r="A80" s="5" t="str">
        <f ca="1">IFERROR(__xludf.DUMMYFUNCTION("""COMPUTED_VALUE"""),"Aidan Zumbolo")</f>
        <v>Aidan Zumbolo</v>
      </c>
    </row>
    <row r="81" spans="1:1">
      <c r="A81" s="5" t="str">
        <f ca="1">IFERROR(__xludf.DUMMYFUNCTION("""COMPUTED_VALUE"""),"Connor Stapleton")</f>
        <v>Connor Stapleton</v>
      </c>
    </row>
    <row r="82" spans="1:1">
      <c r="A82" s="5" t="str">
        <f ca="1">IFERROR(__xludf.DUMMYFUNCTION("""COMPUTED_VALUE"""),"Hammond Law")</f>
        <v>Hammond Law</v>
      </c>
    </row>
    <row r="83" spans="1:1">
      <c r="A83" s="5" t="str">
        <f ca="1">IFERROR(__xludf.DUMMYFUNCTION("""COMPUTED_VALUE"""),"Caden Mcclure")</f>
        <v>Caden Mcclure</v>
      </c>
    </row>
    <row r="84" spans="1:1">
      <c r="A84" s="5" t="str">
        <f ca="1">IFERROR(__xludf.DUMMYFUNCTION("""COMPUTED_VALUE"""),"Grant Paradowski")</f>
        <v>Grant Paradowski</v>
      </c>
    </row>
    <row r="85" spans="1:1">
      <c r="A85" s="5" t="str">
        <f ca="1">IFERROR(__xludf.DUMMYFUNCTION("""COMPUTED_VALUE"""),"Darshan Patel")</f>
        <v>Darshan Patel</v>
      </c>
    </row>
    <row r="86" spans="1:1">
      <c r="A86" s="5" t="str">
        <f ca="1">IFERROR(__xludf.DUMMYFUNCTION("""COMPUTED_VALUE"""),"Nasser Hegar")</f>
        <v>Nasser Hegar</v>
      </c>
    </row>
    <row r="87" spans="1:1">
      <c r="A87" s="5" t="str">
        <f ca="1">IFERROR(__xludf.DUMMYFUNCTION("""COMPUTED_VALUE"""),"Caivonn Spencer")</f>
        <v>Caivonn Spencer</v>
      </c>
    </row>
    <row r="88" spans="1:1">
      <c r="A88" s="5" t="str">
        <f ca="1">IFERROR(__xludf.DUMMYFUNCTION("""COMPUTED_VALUE"""),"Graham Hepworth")</f>
        <v>Graham Hepworth</v>
      </c>
    </row>
    <row r="89" spans="1:1">
      <c r="A89" s="5" t="str">
        <f ca="1">IFERROR(__xludf.DUMMYFUNCTION("""COMPUTED_VALUE"""),"Avery wagner")</f>
        <v>Avery wagner</v>
      </c>
    </row>
    <row r="90" spans="1:1">
      <c r="A90" s="5" t="str">
        <f ca="1">IFERROR(__xludf.DUMMYFUNCTION("""COMPUTED_VALUE"""),"Kenny Gipson")</f>
        <v>Kenny Gipson</v>
      </c>
    </row>
    <row r="91" spans="1:1">
      <c r="A91" s="5" t="str">
        <f ca="1">IFERROR(__xludf.DUMMYFUNCTION("""COMPUTED_VALUE"""),"Evan Wassman")</f>
        <v>Evan Wassman</v>
      </c>
    </row>
    <row r="92" spans="1:1">
      <c r="A92" s="5" t="str">
        <f ca="1">IFERROR(__xludf.DUMMYFUNCTION("""COMPUTED_VALUE"""),"Brandon Kinnick")</f>
        <v>Brandon Kinnick</v>
      </c>
    </row>
    <row r="93" spans="1:1">
      <c r="A93" s="5" t="str">
        <f ca="1">IFERROR(__xludf.DUMMYFUNCTION("""COMPUTED_VALUE"""),"Alexander Tabuyo ")</f>
        <v xml:space="preserve">Alexander Tabuyo </v>
      </c>
    </row>
    <row r="94" spans="1:1">
      <c r="A94" s="5" t="str">
        <f ca="1">IFERROR(__xludf.DUMMYFUNCTION("""COMPUTED_VALUE"""),"Matt Miller")</f>
        <v>Matt Miller</v>
      </c>
    </row>
    <row r="95" spans="1:1">
      <c r="A95" s="5" t="str">
        <f ca="1">IFERROR(__xludf.DUMMYFUNCTION("""COMPUTED_VALUE"""),"Ken Hannum")</f>
        <v>Ken Hannum</v>
      </c>
    </row>
    <row r="96" spans="1:1">
      <c r="A96" s="5" t="str">
        <f ca="1">IFERROR(__xludf.DUMMYFUNCTION("""COMPUTED_VALUE"""),"Zach Stolberg")</f>
        <v>Zach Stolberg</v>
      </c>
    </row>
    <row r="97" spans="1:1">
      <c r="A97" s="5" t="str">
        <f ca="1">IFERROR(__xludf.DUMMYFUNCTION("""COMPUTED_VALUE"""),"Clark Ren")</f>
        <v>Clark Ren</v>
      </c>
    </row>
    <row r="98" spans="1:1">
      <c r="A98" s="5" t="str">
        <f ca="1">IFERROR(__xludf.DUMMYFUNCTION("""COMPUTED_VALUE"""),"Andrew Tufto")</f>
        <v>Andrew Tufto</v>
      </c>
    </row>
    <row r="99" spans="1:1">
      <c r="A99" s="5" t="str">
        <f ca="1">IFERROR(__xludf.DUMMYFUNCTION("""COMPUTED_VALUE"""),"Aaron Nadharajan")</f>
        <v>Aaron Nadharajan</v>
      </c>
    </row>
    <row r="100" spans="1:1">
      <c r="A100" s="5" t="str">
        <f ca="1">IFERROR(__xludf.DUMMYFUNCTION("""COMPUTED_VALUE"""),"Sam West ")</f>
        <v xml:space="preserve">Sam West </v>
      </c>
    </row>
    <row r="101" spans="1:1">
      <c r="A101" s="5" t="str">
        <f ca="1">IFERROR(__xludf.DUMMYFUNCTION("""COMPUTED_VALUE"""),"Kyle Favre")</f>
        <v>Kyle Favre</v>
      </c>
    </row>
    <row r="102" spans="1:1">
      <c r="A102" s="5" t="str">
        <f ca="1">IFERROR(__xludf.DUMMYFUNCTION("""COMPUTED_VALUE"""),"Aidan Matthews")</f>
        <v>Aidan Matthews</v>
      </c>
    </row>
    <row r="103" spans="1:1">
      <c r="A103" s="5" t="str">
        <f ca="1">IFERROR(__xludf.DUMMYFUNCTION("""COMPUTED_VALUE"""),"Nick Jurkowski")</f>
        <v>Nick Jurkowski</v>
      </c>
    </row>
    <row r="104" spans="1:1">
      <c r="A104" s="5" t="str">
        <f ca="1">IFERROR(__xludf.DUMMYFUNCTION("""COMPUTED_VALUE"""),"Landen Kerns")</f>
        <v>Landen Kerns</v>
      </c>
    </row>
    <row r="105" spans="1:1">
      <c r="A105" s="5" t="str">
        <f ca="1">IFERROR(__xludf.DUMMYFUNCTION("""COMPUTED_VALUE"""),"Ryan Egan ")</f>
        <v xml:space="preserve">Ryan Egan </v>
      </c>
    </row>
    <row r="106" spans="1:1">
      <c r="A106" s="5" t="str">
        <f ca="1">IFERROR(__xludf.DUMMYFUNCTION("""COMPUTED_VALUE"""),"Miles McGowen")</f>
        <v>Miles McGowen</v>
      </c>
    </row>
    <row r="107" spans="1:1">
      <c r="A107" s="5" t="str">
        <f ca="1">IFERROR(__xludf.DUMMYFUNCTION("""COMPUTED_VALUE"""),"TianXiang Zheng")</f>
        <v>TianXiang Zheng</v>
      </c>
    </row>
    <row r="108" spans="1:1">
      <c r="A108" s="5" t="str">
        <f ca="1">IFERROR(__xludf.DUMMYFUNCTION("""COMPUTED_VALUE"""),"Curtiss davis")</f>
        <v>Curtiss davis</v>
      </c>
    </row>
    <row r="109" spans="1:1">
      <c r="A109" s="5" t="str">
        <f ca="1">IFERROR(__xludf.DUMMYFUNCTION("""COMPUTED_VALUE"""),"Cole Patton")</f>
        <v>Cole Patton</v>
      </c>
    </row>
    <row r="110" spans="1:1">
      <c r="A110" s="5" t="str">
        <f ca="1">IFERROR(__xludf.DUMMYFUNCTION("""COMPUTED_VALUE"""),"Taha Benmoussa")</f>
        <v>Taha Benmoussa</v>
      </c>
    </row>
    <row r="111" spans="1:1">
      <c r="A111" s="5" t="str">
        <f ca="1">IFERROR(__xludf.DUMMYFUNCTION("""COMPUTED_VALUE"""),"Ben Brown")</f>
        <v>Ben Brown</v>
      </c>
    </row>
    <row r="112" spans="1:1">
      <c r="A112" s="5" t="str">
        <f ca="1">IFERROR(__xludf.DUMMYFUNCTION("""COMPUTED_VALUE"""),"Cameron Watson")</f>
        <v>Cameron Watson</v>
      </c>
    </row>
    <row r="113" spans="1:1">
      <c r="A113" s="5" t="str">
        <f ca="1">IFERROR(__xludf.DUMMYFUNCTION("""COMPUTED_VALUE"""),"Sebastien Placide")</f>
        <v>Sebastien Placide</v>
      </c>
    </row>
    <row r="114" spans="1:1">
      <c r="A114" s="5" t="str">
        <f ca="1">IFERROR(__xludf.DUMMYFUNCTION("""COMPUTED_VALUE"""),"Hunter Cloyd")</f>
        <v>Hunter Cloyd</v>
      </c>
    </row>
    <row r="115" spans="1:1">
      <c r="A115" s="5" t="str">
        <f ca="1">IFERROR(__xludf.DUMMYFUNCTION("""COMPUTED_VALUE"""),"Princeton Obeto")</f>
        <v>Princeton Obeto</v>
      </c>
    </row>
    <row r="116" spans="1:1">
      <c r="A116" s="5" t="str">
        <f ca="1">IFERROR(__xludf.DUMMYFUNCTION("""COMPUTED_VALUE"""),"Kiet Ngo")</f>
        <v>Kiet Ngo</v>
      </c>
    </row>
    <row r="117" spans="1:1">
      <c r="A117" s="5" t="str">
        <f ca="1">IFERROR(__xludf.DUMMYFUNCTION("""COMPUTED_VALUE"""),"Dalton Bumb ")</f>
        <v xml:space="preserve">Dalton Bumb </v>
      </c>
    </row>
    <row r="118" spans="1:1">
      <c r="A118" s="5" t="str">
        <f ca="1">IFERROR(__xludf.DUMMYFUNCTION("""COMPUTED_VALUE"""),"braelyn Stacy ")</f>
        <v xml:space="preserve">braelyn Stacy </v>
      </c>
    </row>
    <row r="119" spans="1:1">
      <c r="A119" s="5" t="str">
        <f ca="1">IFERROR(__xludf.DUMMYFUNCTION("""COMPUTED_VALUE"""),"Cameron Webber")</f>
        <v>Cameron Webber</v>
      </c>
    </row>
    <row r="120" spans="1:1">
      <c r="A120" s="5" t="str">
        <f ca="1">IFERROR(__xludf.DUMMYFUNCTION("""COMPUTED_VALUE"""),"Becky Jones")</f>
        <v>Becky Jones</v>
      </c>
    </row>
    <row r="121" spans="1:1">
      <c r="A121" s="5" t="str">
        <f ca="1">IFERROR(__xludf.DUMMYFUNCTION("""COMPUTED_VALUE"""),"Morgan Roads")</f>
        <v>Morgan Roads</v>
      </c>
    </row>
    <row r="122" spans="1:1">
      <c r="A122" s="5" t="str">
        <f ca="1">IFERROR(__xludf.DUMMYFUNCTION("""COMPUTED_VALUE"""),"Amanda Byrne")</f>
        <v>Amanda Byrne</v>
      </c>
    </row>
    <row r="123" spans="1:1">
      <c r="A123" s="5" t="str">
        <f ca="1">IFERROR(__xludf.DUMMYFUNCTION("""COMPUTED_VALUE"""),"Makiah Pickett")</f>
        <v>Makiah Pickett</v>
      </c>
    </row>
    <row r="124" spans="1:1">
      <c r="A124" s="5" t="str">
        <f ca="1">IFERROR(__xludf.DUMMYFUNCTION("""COMPUTED_VALUE"""),"Ellie Heerema")</f>
        <v>Ellie Heerema</v>
      </c>
    </row>
    <row r="125" spans="1:1">
      <c r="A125" s="5" t="str">
        <f ca="1">IFERROR(__xludf.DUMMYFUNCTION("""COMPUTED_VALUE"""),"Lauren Coffey")</f>
        <v>Lauren Coffey</v>
      </c>
    </row>
    <row r="126" spans="1:1">
      <c r="A126" s="5" t="str">
        <f ca="1">IFERROR(__xludf.DUMMYFUNCTION("""COMPUTED_VALUE"""),"Taylor Goldman")</f>
        <v>Taylor Goldman</v>
      </c>
    </row>
    <row r="127" spans="1:1">
      <c r="A127" s="5" t="str">
        <f ca="1">IFERROR(__xludf.DUMMYFUNCTION("""COMPUTED_VALUE"""),"Julia McGuire")</f>
        <v>Julia McGuire</v>
      </c>
    </row>
    <row r="128" spans="1:1">
      <c r="A128" s="5" t="str">
        <f ca="1">IFERROR(__xludf.DUMMYFUNCTION("""COMPUTED_VALUE"""),"Ashley Jarles")</f>
        <v>Ashley Jarles</v>
      </c>
    </row>
    <row r="129" spans="1:1">
      <c r="A129" s="5" t="str">
        <f ca="1">IFERROR(__xludf.DUMMYFUNCTION("""COMPUTED_VALUE"""),"Rachel Little ")</f>
        <v xml:space="preserve">Rachel Little </v>
      </c>
    </row>
    <row r="130" spans="1:1">
      <c r="A130" s="5" t="str">
        <f ca="1">IFERROR(__xludf.DUMMYFUNCTION("""COMPUTED_VALUE"""),"Mckenzie Gross")</f>
        <v>Mckenzie Gross</v>
      </c>
    </row>
    <row r="131" spans="1:1">
      <c r="A131" s="5" t="str">
        <f ca="1">IFERROR(__xludf.DUMMYFUNCTION("""COMPUTED_VALUE"""),"Claudia Rowan")</f>
        <v>Claudia Rowan</v>
      </c>
    </row>
    <row r="132" spans="1:1">
      <c r="A132" s="5" t="str">
        <f ca="1">IFERROR(__xludf.DUMMYFUNCTION("""COMPUTED_VALUE"""),"Jayden O'Dell")</f>
        <v>Jayden O'Dell</v>
      </c>
    </row>
    <row r="133" spans="1:1">
      <c r="A133" s="5" t="str">
        <f ca="1">IFERROR(__xludf.DUMMYFUNCTION("""COMPUTED_VALUE"""),"Kate Wood")</f>
        <v>Kate Wood</v>
      </c>
    </row>
    <row r="134" spans="1:1">
      <c r="A134" s="5" t="str">
        <f ca="1">IFERROR(__xludf.DUMMYFUNCTION("""COMPUTED_VALUE"""),"Keelan Bell")</f>
        <v>Keelan Bell</v>
      </c>
    </row>
    <row r="135" spans="1:1">
      <c r="A135" s="5" t="str">
        <f ca="1">IFERROR(__xludf.DUMMYFUNCTION("""COMPUTED_VALUE"""),"Katy Anderson")</f>
        <v>Katy Anderson</v>
      </c>
    </row>
    <row r="136" spans="1:1">
      <c r="A136" s="5" t="str">
        <f ca="1">IFERROR(__xludf.DUMMYFUNCTION("""COMPUTED_VALUE"""),"Calli Kohl")</f>
        <v>Calli Kohl</v>
      </c>
    </row>
    <row r="137" spans="1:1">
      <c r="A137" s="5" t="str">
        <f ca="1">IFERROR(__xludf.DUMMYFUNCTION("""COMPUTED_VALUE"""),"Tatiana Andrade")</f>
        <v>Tatiana Andrade</v>
      </c>
    </row>
    <row r="138" spans="1:1">
      <c r="A138" s="5" t="str">
        <f ca="1">IFERROR(__xludf.DUMMYFUNCTION("""COMPUTED_VALUE"""),"Lia Potter")</f>
        <v>Lia Potter</v>
      </c>
    </row>
    <row r="139" spans="1:1">
      <c r="A139" s="5" t="str">
        <f ca="1">IFERROR(__xludf.DUMMYFUNCTION("""COMPUTED_VALUE"""),"Alexis Juarez")</f>
        <v>Alexis Juarez</v>
      </c>
    </row>
    <row r="140" spans="1:1">
      <c r="A140" s="5" t="str">
        <f ca="1">IFERROR(__xludf.DUMMYFUNCTION("""COMPUTED_VALUE"""),"Maggie Reynolds")</f>
        <v>Maggie Reynolds</v>
      </c>
    </row>
    <row r="141" spans="1:1">
      <c r="A141" s="5" t="str">
        <f ca="1">IFERROR(__xludf.DUMMYFUNCTION("""COMPUTED_VALUE"""),"Neha Vinesh")</f>
        <v>Neha Vinesh</v>
      </c>
    </row>
    <row r="142" spans="1:1">
      <c r="A142" s="5" t="str">
        <f ca="1">IFERROR(__xludf.DUMMYFUNCTION("""COMPUTED_VALUE"""),"Kyra Ledbetter")</f>
        <v>Kyra Ledbetter</v>
      </c>
    </row>
    <row r="143" spans="1:1">
      <c r="A143" s="5" t="str">
        <f ca="1">IFERROR(__xludf.DUMMYFUNCTION("""COMPUTED_VALUE"""),"Elise Fossler")</f>
        <v>Elise Fossler</v>
      </c>
    </row>
    <row r="144" spans="1:1">
      <c r="A144" s="5" t="str">
        <f ca="1">IFERROR(__xludf.DUMMYFUNCTION("""COMPUTED_VALUE"""),"Jada Anglin ")</f>
        <v xml:space="preserve">Jada Anglin </v>
      </c>
    </row>
    <row r="145" spans="1:1">
      <c r="A145" s="5" t="str">
        <f ca="1">IFERROR(__xludf.DUMMYFUNCTION("""COMPUTED_VALUE"""),"Chloe Layton ")</f>
        <v xml:space="preserve">Chloe Layton </v>
      </c>
    </row>
    <row r="146" spans="1:1">
      <c r="A146" s="5" t="str">
        <f ca="1">IFERROR(__xludf.DUMMYFUNCTION("""COMPUTED_VALUE"""),"Sydney Hardesty ")</f>
        <v xml:space="preserve">Sydney Hardesty </v>
      </c>
    </row>
    <row r="147" spans="1:1">
      <c r="A147" s="5" t="str">
        <f ca="1">IFERROR(__xludf.DUMMYFUNCTION("""COMPUTED_VALUE"""),"Kim Carey")</f>
        <v>Kim Carey</v>
      </c>
    </row>
    <row r="148" spans="1:1">
      <c r="A148" s="5" t="str">
        <f ca="1">IFERROR(__xludf.DUMMYFUNCTION("""COMPUTED_VALUE"""),"Katelynn Meyers")</f>
        <v>Katelynn Meyers</v>
      </c>
    </row>
    <row r="149" spans="1:1">
      <c r="A149" s="5" t="str">
        <f ca="1">IFERROR(__xludf.DUMMYFUNCTION("""COMPUTED_VALUE"""),"Allie Fults")</f>
        <v>Allie Fults</v>
      </c>
    </row>
    <row r="150" spans="1:1">
      <c r="A150" s="5" t="str">
        <f ca="1">IFERROR(__xludf.DUMMYFUNCTION("""COMPUTED_VALUE"""),"Shae Shaffer")</f>
        <v>Shae Shaffer</v>
      </c>
    </row>
    <row r="151" spans="1:1">
      <c r="A151" s="5" t="str">
        <f ca="1">IFERROR(__xludf.DUMMYFUNCTION("""COMPUTED_VALUE"""),"Gretchen Utterback")</f>
        <v>Gretchen Utterback</v>
      </c>
    </row>
    <row r="152" spans="1:1">
      <c r="A152" s="5" t="str">
        <f ca="1">IFERROR(__xludf.DUMMYFUNCTION("""COMPUTED_VALUE"""),"Lauren Meyer")</f>
        <v>Lauren Meyer</v>
      </c>
    </row>
    <row r="153" spans="1:1">
      <c r="A153" s="5" t="str">
        <f ca="1">IFERROR(__xludf.DUMMYFUNCTION("""COMPUTED_VALUE"""),"Jenna Mutnansky")</f>
        <v>Jenna Mutnansky</v>
      </c>
    </row>
    <row r="154" spans="1:1">
      <c r="A154" s="5" t="str">
        <f ca="1">IFERROR(__xludf.DUMMYFUNCTION("""COMPUTED_VALUE"""),"Shelby Schipper")</f>
        <v>Shelby Schipper</v>
      </c>
    </row>
    <row r="155" spans="1:1">
      <c r="A155" s="5" t="str">
        <f ca="1">IFERROR(__xludf.DUMMYFUNCTION("""COMPUTED_VALUE"""),"Alex Gonzales")</f>
        <v>Alex Gonzales</v>
      </c>
    </row>
    <row r="156" spans="1:1">
      <c r="A156" s="5" t="str">
        <f ca="1">IFERROR(__xludf.DUMMYFUNCTION("""COMPUTED_VALUE"""),"Clara place")</f>
        <v>Clara place</v>
      </c>
    </row>
    <row r="157" spans="1:1">
      <c r="A157" s="5" t="str">
        <f ca="1">IFERROR(__xludf.DUMMYFUNCTION("""COMPUTED_VALUE"""),"Bri Camero-Sulak")</f>
        <v>Bri Camero-Sulak</v>
      </c>
    </row>
    <row r="158" spans="1:1">
      <c r="A158" s="5" t="str">
        <f ca="1">IFERROR(__xludf.DUMMYFUNCTION("""COMPUTED_VALUE"""),"Ruby Kauffman")</f>
        <v>Ruby Kauffman</v>
      </c>
    </row>
    <row r="159" spans="1:1">
      <c r="A159" s="5" t="str">
        <f ca="1">IFERROR(__xludf.DUMMYFUNCTION("""COMPUTED_VALUE"""),"Josie Hockett")</f>
        <v>Josie Hockett</v>
      </c>
    </row>
    <row r="160" spans="1:1">
      <c r="A160" s="5" t="str">
        <f ca="1">IFERROR(__xludf.DUMMYFUNCTION("""COMPUTED_VALUE"""),"Payton Bittner")</f>
        <v>Payton Bittner</v>
      </c>
    </row>
    <row r="161" spans="1:1">
      <c r="A161" s="5" t="str">
        <f ca="1">IFERROR(__xludf.DUMMYFUNCTION("""COMPUTED_VALUE"""),"Lane Lawrence")</f>
        <v>Lane Lawrence</v>
      </c>
    </row>
    <row r="162" spans="1:1">
      <c r="A162" s="5" t="str">
        <f ca="1">IFERROR(__xludf.DUMMYFUNCTION("""COMPUTED_VALUE"""),"Amelia Hoffman")</f>
        <v>Amelia Hoffman</v>
      </c>
    </row>
    <row r="163" spans="1:1">
      <c r="A163" s="5" t="str">
        <f ca="1">IFERROR(__xludf.DUMMYFUNCTION("""COMPUTED_VALUE"""),"Stacia Brooks")</f>
        <v>Stacia Brooks</v>
      </c>
    </row>
    <row r="164" spans="1:1">
      <c r="A164" s="5" t="str">
        <f ca="1">IFERROR(__xludf.DUMMYFUNCTION("""COMPUTED_VALUE"""),"Aubree Nasser")</f>
        <v>Aubree Nasser</v>
      </c>
    </row>
    <row r="165" spans="1:1">
      <c r="A165" s="5" t="str">
        <f ca="1">IFERROR(__xludf.DUMMYFUNCTION("""COMPUTED_VALUE"""),"Olivia Davis")</f>
        <v>Olivia Davis</v>
      </c>
    </row>
    <row r="166" spans="1:1">
      <c r="A166" s="5" t="str">
        <f ca="1">IFERROR(__xludf.DUMMYFUNCTION("""COMPUTED_VALUE"""),"Cassidy Ryan")</f>
        <v>Cassidy Ryan</v>
      </c>
    </row>
    <row r="167" spans="1:1">
      <c r="A167" s="5" t="str">
        <f ca="1">IFERROR(__xludf.DUMMYFUNCTION("""COMPUTED_VALUE"""),"Precious Salee")</f>
        <v>Precious Salee</v>
      </c>
    </row>
    <row r="168" spans="1:1">
      <c r="A168" s="5" t="str">
        <f ca="1">IFERROR(__xludf.DUMMYFUNCTION("""COMPUTED_VALUE"""),"Gwynneth Menzie")</f>
        <v>Gwynneth Menzie</v>
      </c>
    </row>
    <row r="169" spans="1:1">
      <c r="A169" s="5" t="str">
        <f ca="1">IFERROR(__xludf.DUMMYFUNCTION("""COMPUTED_VALUE"""),"Naa anum")</f>
        <v>Naa anum</v>
      </c>
    </row>
    <row r="170" spans="1:1">
      <c r="A170" s="5" t="str">
        <f ca="1">IFERROR(__xludf.DUMMYFUNCTION("""COMPUTED_VALUE"""),"Jenna Strassburger")</f>
        <v>Jenna Strassburger</v>
      </c>
    </row>
    <row r="171" spans="1:1">
      <c r="A171" s="5" t="str">
        <f ca="1">IFERROR(__xludf.DUMMYFUNCTION("""COMPUTED_VALUE"""),"Emily Buchta")</f>
        <v>Emily Buchta</v>
      </c>
    </row>
    <row r="172" spans="1:1">
      <c r="A172" s="5" t="str">
        <f ca="1">IFERROR(__xludf.DUMMYFUNCTION("""COMPUTED_VALUE"""),"Marina Cadilli")</f>
        <v>Marina Cadilli</v>
      </c>
    </row>
    <row r="173" spans="1:1">
      <c r="A173" s="5" t="str">
        <f ca="1">IFERROR(__xludf.DUMMYFUNCTION("""COMPUTED_VALUE"""),"Kylie Rathbun")</f>
        <v>Kylie Rathbun</v>
      </c>
    </row>
    <row r="174" spans="1:1">
      <c r="A174" s="5" t="str">
        <f ca="1">IFERROR(__xludf.DUMMYFUNCTION("""COMPUTED_VALUE"""),"Angela Potts")</f>
        <v>Angela Potts</v>
      </c>
    </row>
    <row r="175" spans="1:1">
      <c r="A175" s="5" t="str">
        <f ca="1">IFERROR(__xludf.DUMMYFUNCTION("""COMPUTED_VALUE"""),"Aaliyah Briggs")</f>
        <v>Aaliyah Briggs</v>
      </c>
    </row>
    <row r="176" spans="1:1">
      <c r="A176" s="5" t="str">
        <f ca="1">IFERROR(__xludf.DUMMYFUNCTION("""COMPUTED_VALUE"""),"Gwyneth Kibbey")</f>
        <v>Gwyneth Kibbey</v>
      </c>
    </row>
    <row r="177" spans="1:1">
      <c r="A177" s="5" t="str">
        <f ca="1">IFERROR(__xludf.DUMMYFUNCTION("""COMPUTED_VALUE"""),"Amaya Page")</f>
        <v>Amaya Page</v>
      </c>
    </row>
    <row r="178" spans="1:1">
      <c r="A178" s="5" t="str">
        <f ca="1">IFERROR(__xludf.DUMMYFUNCTION("""COMPUTED_VALUE"""),"Lydia West")</f>
        <v>Lydia West</v>
      </c>
    </row>
    <row r="179" spans="1:1">
      <c r="A179" s="5" t="str">
        <f ca="1">IFERROR(__xludf.DUMMYFUNCTION("""COMPUTED_VALUE"""),"Katisha Jurgens")</f>
        <v>Katisha Jurgens</v>
      </c>
    </row>
    <row r="180" spans="1:1">
      <c r="A180" s="5" t="str">
        <f ca="1">IFERROR(__xludf.DUMMYFUNCTION("""COMPUTED_VALUE"""),"Selena Santiago")</f>
        <v>Selena Santiago</v>
      </c>
    </row>
    <row r="181" spans="1:1">
      <c r="A181" s="5" t="str">
        <f ca="1">IFERROR(__xludf.DUMMYFUNCTION("""COMPUTED_VALUE"""),"Gianna Diorio")</f>
        <v>Gianna Diorio</v>
      </c>
    </row>
    <row r="182" spans="1:1">
      <c r="A182" s="5" t="str">
        <f ca="1">IFERROR(__xludf.DUMMYFUNCTION("""COMPUTED_VALUE"""),"Jasmin Labayog")</f>
        <v>Jasmin Labayog</v>
      </c>
    </row>
    <row r="183" spans="1:1">
      <c r="A183" s="5" t="str">
        <f ca="1">IFERROR(__xludf.DUMMYFUNCTION("""COMPUTED_VALUE"""),"Tasidee Fagg")</f>
        <v>Tasidee Fagg</v>
      </c>
    </row>
    <row r="184" spans="1:1">
      <c r="A184" s="5" t="str">
        <f ca="1">IFERROR(__xludf.DUMMYFUNCTION("""COMPUTED_VALUE"""),"Gracie Croy")</f>
        <v>Gracie Croy</v>
      </c>
    </row>
    <row r="185" spans="1:1">
      <c r="A185" s="5" t="str">
        <f ca="1">IFERROR(__xludf.DUMMYFUNCTION("""COMPUTED_VALUE"""),"Hannah Richardson")</f>
        <v>Hannah Richardson</v>
      </c>
    </row>
    <row r="186" spans="1:1">
      <c r="A186" s="5" t="str">
        <f ca="1">IFERROR(__xludf.DUMMYFUNCTION("""COMPUTED_VALUE"""),"Ashley Parker ")</f>
        <v xml:space="preserve">Ashley Parker </v>
      </c>
    </row>
    <row r="187" spans="1:1">
      <c r="A187" s="5" t="str">
        <f ca="1">IFERROR(__xludf.DUMMYFUNCTION("""COMPUTED_VALUE"""),"Julia Morales ")</f>
        <v xml:space="preserve">Julia Morales </v>
      </c>
    </row>
    <row r="188" spans="1:1">
      <c r="A188" s="5" t="str">
        <f ca="1">IFERROR(__xludf.DUMMYFUNCTION("""COMPUTED_VALUE"""),"Josie Newhall")</f>
        <v>Josie Newhall</v>
      </c>
    </row>
    <row r="189" spans="1:1">
      <c r="A189" s="5" t="str">
        <f ca="1">IFERROR(__xludf.DUMMYFUNCTION("""COMPUTED_VALUE"""),"Natalie Bell")</f>
        <v>Natalie Bell</v>
      </c>
    </row>
    <row r="190" spans="1:1">
      <c r="A190" s="5" t="str">
        <f ca="1">IFERROR(__xludf.DUMMYFUNCTION("""COMPUTED_VALUE"""),"Kaylee McGill")</f>
        <v>Kaylee McGill</v>
      </c>
    </row>
    <row r="191" spans="1:1">
      <c r="A191" s="5" t="str">
        <f ca="1">IFERROR(__xludf.DUMMYFUNCTION("""COMPUTED_VALUE"""),"MacKenzie Sanders")</f>
        <v>MacKenzie Sanders</v>
      </c>
    </row>
    <row r="192" spans="1:1">
      <c r="A192" s="5" t="str">
        <f ca="1">IFERROR(__xludf.DUMMYFUNCTION("""COMPUTED_VALUE"""),"Kylie Waggomen")</f>
        <v>Kylie Waggomen</v>
      </c>
    </row>
    <row r="193" spans="1:1">
      <c r="A193" s="5" t="str">
        <f ca="1">IFERROR(__xludf.DUMMYFUNCTION("""COMPUTED_VALUE"""),"Courtney Valmore")</f>
        <v>Courtney Valmore</v>
      </c>
    </row>
    <row r="194" spans="1:1">
      <c r="A194" s="5" t="str">
        <f ca="1">IFERROR(__xludf.DUMMYFUNCTION("""COMPUTED_VALUE"""),"Kiana Martin")</f>
        <v>Kiana Martin</v>
      </c>
    </row>
    <row r="195" spans="1:1">
      <c r="A195" s="5" t="str">
        <f ca="1">IFERROR(__xludf.DUMMYFUNCTION("""COMPUTED_VALUE"""),"Wynne Aldrich")</f>
        <v>Wynne Aldrich</v>
      </c>
    </row>
    <row r="196" spans="1:1">
      <c r="A196" s="5" t="str">
        <f ca="1">IFERROR(__xludf.DUMMYFUNCTION("""COMPUTED_VALUE"""),"Kayla Guyer")</f>
        <v>Kayla Guyer</v>
      </c>
    </row>
    <row r="197" spans="1:1">
      <c r="A197" s="5" t="str">
        <f ca="1">IFERROR(__xludf.DUMMYFUNCTION("""COMPUTED_VALUE"""),"Cass Ryan")</f>
        <v>Cass Ryan</v>
      </c>
    </row>
    <row r="198" spans="1:1">
      <c r="A198" s="5" t="str">
        <f ca="1">IFERROR(__xludf.DUMMYFUNCTION("""COMPUTED_VALUE"""),"Nicole Shelley")</f>
        <v>Nicole Shelley</v>
      </c>
    </row>
    <row r="199" spans="1:1">
      <c r="A199" s="5" t="str">
        <f ca="1">IFERROR(__xludf.DUMMYFUNCTION("""COMPUTED_VALUE"""),"Sami Gettinger Kowalksi")</f>
        <v>Sami Gettinger Kowalksi</v>
      </c>
    </row>
    <row r="200" spans="1:1">
      <c r="A200" s="5" t="str">
        <f ca="1">IFERROR(__xludf.DUMMYFUNCTION("""COMPUTED_VALUE"""),"Breanna Coultas")</f>
        <v>Breanna Coultas</v>
      </c>
    </row>
    <row r="201" spans="1:1">
      <c r="A201" s="5" t="str">
        <f ca="1">IFERROR(__xludf.DUMMYFUNCTION("""COMPUTED_VALUE"""),"Melanie Miller ")</f>
        <v xml:space="preserve">Melanie Miller </v>
      </c>
    </row>
    <row r="202" spans="1:1">
      <c r="A202" s="5" t="str">
        <f ca="1">IFERROR(__xludf.DUMMYFUNCTION("""COMPUTED_VALUE"""),"Natalie Green")</f>
        <v>Natalie Green</v>
      </c>
    </row>
    <row r="203" spans="1:1">
      <c r="A203" s="5" t="str">
        <f ca="1">IFERROR(__xludf.DUMMYFUNCTION("""COMPUTED_VALUE"""),"Hannah snyder")</f>
        <v>Hannah snyder</v>
      </c>
    </row>
    <row r="204" spans="1:1">
      <c r="A204" s="5" t="str">
        <f ca="1">IFERROR(__xludf.DUMMYFUNCTION("""COMPUTED_VALUE"""),"Lily Krodel")</f>
        <v>Lily Krodel</v>
      </c>
    </row>
    <row r="205" spans="1:1">
      <c r="A205" s="5" t="str">
        <f ca="1">IFERROR(__xludf.DUMMYFUNCTION("""COMPUTED_VALUE"""),"Sophia Harrison")</f>
        <v>Sophia Harrison</v>
      </c>
    </row>
    <row r="206" spans="1:1">
      <c r="A206" s="5" t="str">
        <f ca="1">IFERROR(__xludf.DUMMYFUNCTION("""COMPUTED_VALUE"""),"Jillian Gregg")</f>
        <v>Jillian Gregg</v>
      </c>
    </row>
    <row r="207" spans="1:1">
      <c r="A207" s="5" t="str">
        <f ca="1">IFERROR(__xludf.DUMMYFUNCTION("""COMPUTED_VALUE"""),"Elizabeth Canon")</f>
        <v>Elizabeth Canon</v>
      </c>
    </row>
    <row r="208" spans="1:1">
      <c r="A208" s="5" t="str">
        <f ca="1">IFERROR(__xludf.DUMMYFUNCTION("""COMPUTED_VALUE"""),"Megan Korte")</f>
        <v>Megan Korte</v>
      </c>
    </row>
    <row r="209" spans="1:1">
      <c r="A209" s="5" t="str">
        <f ca="1">IFERROR(__xludf.DUMMYFUNCTION("""COMPUTED_VALUE"""),"Gillian Gorocica")</f>
        <v>Gillian Gorocica</v>
      </c>
    </row>
    <row r="210" spans="1:1">
      <c r="A210" s="5" t="str">
        <f ca="1">IFERROR(__xludf.DUMMYFUNCTION("""COMPUTED_VALUE"""),"Jadyn Winkler")</f>
        <v>Jadyn Winkler</v>
      </c>
    </row>
    <row r="211" spans="1:1">
      <c r="A211" s="5" t="str">
        <f ca="1">IFERROR(__xludf.DUMMYFUNCTION("""COMPUTED_VALUE"""),"Shelby Bizik")</f>
        <v>Shelby Bizik</v>
      </c>
    </row>
    <row r="212" spans="1:1">
      <c r="A212" s="5" t="str">
        <f ca="1">IFERROR(__xludf.DUMMYFUNCTION("""COMPUTED_VALUE"""),"Claire Smithers")</f>
        <v>Claire Smithers</v>
      </c>
    </row>
    <row r="213" spans="1:1">
      <c r="A213" s="5" t="str">
        <f ca="1">IFERROR(__xludf.DUMMYFUNCTION("""COMPUTED_VALUE"""),"Amelia Robinson ")</f>
        <v xml:space="preserve">Amelia Robinson </v>
      </c>
    </row>
    <row r="214" spans="1:1">
      <c r="A214" s="5" t="str">
        <f ca="1">IFERROR(__xludf.DUMMYFUNCTION("""COMPUTED_VALUE"""),"Lydia Lopez")</f>
        <v>Lydia Lopez</v>
      </c>
    </row>
    <row r="215" spans="1:1">
      <c r="A215" s="5" t="str">
        <f ca="1">IFERROR(__xludf.DUMMYFUNCTION("""COMPUTED_VALUE"""),"Kay Rector")</f>
        <v>Kay Rector</v>
      </c>
    </row>
    <row r="216" spans="1:1">
      <c r="A216" s="5" t="str">
        <f ca="1">IFERROR(__xludf.DUMMYFUNCTION("""COMPUTED_VALUE"""),"Brea Haller")</f>
        <v>Brea Haller</v>
      </c>
    </row>
    <row r="217" spans="1:1">
      <c r="A217" s="5" t="str">
        <f ca="1">IFERROR(__xludf.DUMMYFUNCTION("""COMPUTED_VALUE"""),"Riya Bharamaraddi")</f>
        <v>Riya Bharamaraddi</v>
      </c>
    </row>
    <row r="218" spans="1:1">
      <c r="A218" s="5" t="str">
        <f ca="1">IFERROR(__xludf.DUMMYFUNCTION("""COMPUTED_VALUE"""),"Grace O`Neil")</f>
        <v>Grace O`Neil</v>
      </c>
    </row>
    <row r="219" spans="1:1">
      <c r="A219" s="5" t="str">
        <f ca="1">IFERROR(__xludf.DUMMYFUNCTION("""COMPUTED_VALUE"""),"Lydia Jones")</f>
        <v>Lydia Jones</v>
      </c>
    </row>
    <row r="220" spans="1:1">
      <c r="A220" s="5" t="str">
        <f ca="1">IFERROR(__xludf.DUMMYFUNCTION("""COMPUTED_VALUE"""),"Eleni Woods")</f>
        <v>Eleni Woods</v>
      </c>
    </row>
    <row r="221" spans="1:1">
      <c r="A221" s="5" t="str">
        <f ca="1">IFERROR(__xludf.DUMMYFUNCTION("""COMPUTED_VALUE"""),"Grace Eggers")</f>
        <v>Grace Eggers</v>
      </c>
    </row>
    <row r="222" spans="1:1">
      <c r="A222" s="5" t="str">
        <f ca="1">IFERROR(__xludf.DUMMYFUNCTION("""COMPUTED_VALUE"""),"Amaya Davis")</f>
        <v>Amaya Davis</v>
      </c>
    </row>
    <row r="223" spans="1:1">
      <c r="A223" s="5" t="str">
        <f ca="1">IFERROR(__xludf.DUMMYFUNCTION("""COMPUTED_VALUE"""),"Lily Byrne")</f>
        <v>Lily Byrne</v>
      </c>
    </row>
    <row r="224" spans="1:1">
      <c r="A224" s="5" t="str">
        <f ca="1">IFERROR(__xludf.DUMMYFUNCTION("""COMPUTED_VALUE"""),"Alicia Rodriguez")</f>
        <v>Alicia Rodriguez</v>
      </c>
    </row>
    <row r="225" spans="1:1">
      <c r="A225" s="5" t="str">
        <f ca="1">IFERROR(__xludf.DUMMYFUNCTION("""COMPUTED_VALUE"""),"Ella Dorfmueller")</f>
        <v>Ella Dorfmueller</v>
      </c>
    </row>
    <row r="226" spans="1:1">
      <c r="A226" s="5" t="str">
        <f ca="1">IFERROR(__xludf.DUMMYFUNCTION("""COMPUTED_VALUE"""),"Baelyn Koester")</f>
        <v>Baelyn Koester</v>
      </c>
    </row>
    <row r="227" spans="1:1">
      <c r="A227" s="5" t="str">
        <f ca="1">IFERROR(__xludf.DUMMYFUNCTION("""COMPUTED_VALUE"""),"Shirley Pruitt")</f>
        <v>Shirley Pruitt</v>
      </c>
    </row>
    <row r="228" spans="1:1">
      <c r="A228" s="5" t="str">
        <f ca="1">IFERROR(__xludf.DUMMYFUNCTION("""COMPUTED_VALUE"""),"Olivia Elpers ")</f>
        <v xml:space="preserve">Olivia Elpers </v>
      </c>
    </row>
    <row r="229" spans="1:1">
      <c r="A229" s="5" t="str">
        <f ca="1">IFERROR(__xludf.DUMMYFUNCTION("""COMPUTED_VALUE"""),"Carla Gaspar")</f>
        <v>Carla Gaspar</v>
      </c>
    </row>
    <row r="230" spans="1:1">
      <c r="A230" s="5" t="str">
        <f ca="1">IFERROR(__xludf.DUMMYFUNCTION("""COMPUTED_VALUE"""),"Mackenzie hunt")</f>
        <v>Mackenzie hunt</v>
      </c>
    </row>
    <row r="231" spans="1:1">
      <c r="A231" s="5" t="str">
        <f ca="1">IFERROR(__xludf.DUMMYFUNCTION("""COMPUTED_VALUE"""),"Lily Ebright")</f>
        <v>Lily Ebright</v>
      </c>
    </row>
    <row r="232" spans="1:1">
      <c r="A232" s="5" t="str">
        <f ca="1">IFERROR(__xludf.DUMMYFUNCTION("""COMPUTED_VALUE"""),"Sydney Naibauer")</f>
        <v>Sydney Naibauer</v>
      </c>
    </row>
    <row r="233" spans="1:1">
      <c r="A233" s="5" t="str">
        <f ca="1">IFERROR(__xludf.DUMMYFUNCTION("""COMPUTED_VALUE"""),"Megan Weber")</f>
        <v>Megan Weber</v>
      </c>
    </row>
    <row r="234" spans="1:1">
      <c r="A234" s="5" t="str">
        <f ca="1">IFERROR(__xludf.DUMMYFUNCTION("""COMPUTED_VALUE"""),"Sophia Koop")</f>
        <v>Sophia Koop</v>
      </c>
    </row>
    <row r="235" spans="1:1">
      <c r="A235" s="5" t="str">
        <f ca="1">IFERROR(__xludf.DUMMYFUNCTION("""COMPUTED_VALUE"""),"Ellie Harshany")</f>
        <v>Ellie Harshany</v>
      </c>
    </row>
    <row r="236" spans="1:1">
      <c r="A236" s="5" t="str">
        <f ca="1">IFERROR(__xludf.DUMMYFUNCTION("""COMPUTED_VALUE"""),"Ella Hart")</f>
        <v>Ella Hart</v>
      </c>
    </row>
    <row r="237" spans="1:1">
      <c r="A237" s="5" t="str">
        <f ca="1">IFERROR(__xludf.DUMMYFUNCTION("""COMPUTED_VALUE"""),"Myra Duncan")</f>
        <v>Myra Duncan</v>
      </c>
    </row>
    <row r="238" spans="1:1">
      <c r="A238" s="5" t="str">
        <f ca="1">IFERROR(__xludf.DUMMYFUNCTION("""COMPUTED_VALUE"""),"Addie Moeller")</f>
        <v>Addie Moeller</v>
      </c>
    </row>
    <row r="239" spans="1:1">
      <c r="A239" s="5" t="str">
        <f ca="1">IFERROR(__xludf.DUMMYFUNCTION("""COMPUTED_VALUE"""),"Cleda Hodes")</f>
        <v>Cleda Hodes</v>
      </c>
    </row>
    <row r="240" spans="1:1">
      <c r="A240" s="41" t="s">
        <v>727</v>
      </c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3">
      <c r="A289" s="5"/>
    </row>
    <row r="290" spans="1:3">
      <c r="A290" s="5"/>
    </row>
    <row r="291" spans="1:3">
      <c r="A291" s="5"/>
    </row>
    <row r="292" spans="1:3">
      <c r="A292" s="5"/>
    </row>
    <row r="293" spans="1:3">
      <c r="A293" s="5"/>
    </row>
    <row r="294" spans="1:3">
      <c r="A294" s="5"/>
    </row>
    <row r="295" spans="1:3">
      <c r="A295" s="5"/>
    </row>
    <row r="296" spans="1:3">
      <c r="A296" s="5"/>
    </row>
    <row r="297" spans="1:3">
      <c r="A297" s="5"/>
      <c r="C297" s="9"/>
    </row>
    <row r="298" spans="1:3">
      <c r="A298" s="5"/>
      <c r="C298" s="10"/>
    </row>
    <row r="299" spans="1:3">
      <c r="A299" s="5"/>
      <c r="C299" s="10"/>
    </row>
    <row r="300" spans="1:3">
      <c r="A300" s="5"/>
      <c r="C300" s="10"/>
    </row>
    <row r="301" spans="1:3">
      <c r="A301" s="5"/>
      <c r="C301" s="10"/>
    </row>
    <row r="302" spans="1:3">
      <c r="A302" s="5"/>
      <c r="C302" s="10"/>
    </row>
    <row r="303" spans="1:3">
      <c r="A303" s="5"/>
      <c r="C303" s="10"/>
    </row>
    <row r="304" spans="1:3">
      <c r="A304" s="5"/>
      <c r="C304" s="10"/>
    </row>
    <row r="305" spans="1:4">
      <c r="A305" s="5"/>
      <c r="C305" s="10"/>
    </row>
    <row r="306" spans="1:4">
      <c r="A306" s="11"/>
      <c r="C306" s="10"/>
    </row>
    <row r="307" spans="1:4">
      <c r="A307" s="12"/>
      <c r="B307" s="13"/>
      <c r="C307" s="10"/>
      <c r="D307" s="9"/>
    </row>
    <row r="308" spans="1:4">
      <c r="A308" s="12"/>
      <c r="B308" s="14"/>
      <c r="C308" s="10"/>
      <c r="D308" s="10"/>
    </row>
    <row r="309" spans="1:4">
      <c r="A309" s="12"/>
      <c r="B309" s="14"/>
      <c r="C309" s="10"/>
      <c r="D309" s="10"/>
    </row>
    <row r="310" spans="1:4">
      <c r="A310" s="12"/>
      <c r="B310" s="14"/>
      <c r="C310" s="10"/>
      <c r="D310" s="10"/>
    </row>
    <row r="311" spans="1:4">
      <c r="A311" s="12"/>
      <c r="B311" s="15"/>
      <c r="C311" s="10"/>
      <c r="D311" s="10"/>
    </row>
    <row r="312" spans="1:4">
      <c r="A312" s="12"/>
      <c r="B312" s="14"/>
      <c r="C312" s="10"/>
      <c r="D312" s="10"/>
    </row>
    <row r="313" spans="1:4">
      <c r="A313" s="11"/>
      <c r="B313" s="14"/>
      <c r="C313" s="10"/>
      <c r="D313" s="10"/>
    </row>
    <row r="314" spans="1:4">
      <c r="A314" s="12"/>
      <c r="B314" s="14"/>
      <c r="C314" s="10"/>
      <c r="D314" s="10"/>
    </row>
    <row r="315" spans="1:4">
      <c r="A315" s="12"/>
      <c r="B315" s="14"/>
      <c r="C315" s="10"/>
      <c r="D315" s="10"/>
    </row>
    <row r="316" spans="1:4">
      <c r="A316" s="12"/>
      <c r="B316" s="14"/>
      <c r="C316" s="10"/>
      <c r="D316" s="10"/>
    </row>
    <row r="317" spans="1:4">
      <c r="A317" s="12"/>
      <c r="B317" s="14"/>
      <c r="C317" s="10"/>
      <c r="D317" s="10"/>
    </row>
    <row r="318" spans="1:4">
      <c r="A318" s="12"/>
      <c r="B318" s="14"/>
      <c r="C318" s="10"/>
      <c r="D318" s="10"/>
    </row>
    <row r="319" spans="1:4">
      <c r="A319" s="12"/>
      <c r="B319" s="14"/>
      <c r="C319" s="10"/>
      <c r="D319" s="10"/>
    </row>
    <row r="320" spans="1:4">
      <c r="A320" s="12"/>
      <c r="B320" s="15"/>
      <c r="C320" s="10"/>
      <c r="D320" s="10"/>
    </row>
    <row r="321" spans="1:4">
      <c r="A321" s="12"/>
      <c r="B321" s="14"/>
      <c r="C321" s="10"/>
      <c r="D321" s="10"/>
    </row>
    <row r="322" spans="1:4">
      <c r="A322" s="12"/>
      <c r="B322" s="15"/>
      <c r="C322" s="10"/>
      <c r="D322" s="10"/>
    </row>
    <row r="323" spans="1:4">
      <c r="A323" s="12"/>
      <c r="B323" s="14"/>
      <c r="C323" s="10"/>
      <c r="D323" s="10"/>
    </row>
    <row r="324" spans="1:4">
      <c r="A324" s="12"/>
      <c r="B324" s="14"/>
      <c r="C324" s="10"/>
      <c r="D324" s="10"/>
    </row>
    <row r="325" spans="1:4">
      <c r="A325" s="12"/>
      <c r="B325" s="15"/>
      <c r="C325" s="10"/>
      <c r="D325" s="10"/>
    </row>
    <row r="326" spans="1:4">
      <c r="A326" s="11"/>
      <c r="B326" s="14"/>
      <c r="C326" s="10"/>
      <c r="D326" s="10"/>
    </row>
    <row r="327" spans="1:4">
      <c r="A327" s="11"/>
      <c r="B327" s="14"/>
      <c r="C327" s="10"/>
      <c r="D327" s="10"/>
    </row>
    <row r="328" spans="1:4">
      <c r="A328" s="12"/>
      <c r="B328" s="15"/>
      <c r="C328" s="10"/>
      <c r="D328" s="10"/>
    </row>
    <row r="329" spans="1:4">
      <c r="A329" s="12"/>
      <c r="B329" s="14"/>
      <c r="C329" s="10"/>
      <c r="D329" s="10"/>
    </row>
    <row r="330" spans="1:4">
      <c r="A330" s="12"/>
      <c r="B330" s="15"/>
      <c r="C330" s="10"/>
      <c r="D330" s="10"/>
    </row>
    <row r="331" spans="1:4">
      <c r="A331" s="12"/>
      <c r="B331" s="15"/>
      <c r="C331" s="10"/>
      <c r="D331" s="10"/>
    </row>
    <row r="332" spans="1:4">
      <c r="A332" s="12"/>
      <c r="B332" s="15"/>
      <c r="C332" s="10"/>
      <c r="D332" s="10"/>
    </row>
    <row r="333" spans="1:4">
      <c r="A333" s="12"/>
      <c r="B333" s="14"/>
      <c r="C333" s="10"/>
      <c r="D333" s="10"/>
    </row>
    <row r="334" spans="1:4">
      <c r="A334" s="11"/>
      <c r="B334" s="15"/>
      <c r="C334" s="10"/>
      <c r="D334" s="10"/>
    </row>
    <row r="335" spans="1:4">
      <c r="A335" s="12"/>
      <c r="B335" s="15"/>
      <c r="C335" s="10"/>
      <c r="D335" s="10"/>
    </row>
    <row r="336" spans="1:4">
      <c r="A336" s="12"/>
      <c r="B336" s="14"/>
      <c r="C336" s="10"/>
      <c r="D336" s="10"/>
    </row>
    <row r="337" spans="1:4">
      <c r="A337" s="12"/>
      <c r="B337" s="14"/>
      <c r="C337" s="10"/>
      <c r="D337" s="10"/>
    </row>
    <row r="338" spans="1:4">
      <c r="A338" s="12"/>
      <c r="B338" s="14"/>
      <c r="C338" s="10"/>
      <c r="D338" s="10"/>
    </row>
    <row r="339" spans="1:4">
      <c r="A339" s="12"/>
      <c r="B339" s="14"/>
      <c r="C339" s="10"/>
      <c r="D339" s="10"/>
    </row>
    <row r="340" spans="1:4">
      <c r="A340" s="12"/>
      <c r="B340" s="15"/>
      <c r="C340" s="10"/>
      <c r="D340" s="10"/>
    </row>
    <row r="341" spans="1:4">
      <c r="A341" s="11"/>
      <c r="B341" s="15"/>
      <c r="C341" s="10"/>
      <c r="D341" s="10"/>
    </row>
    <row r="342" spans="1:4">
      <c r="A342" s="12"/>
      <c r="B342" s="14"/>
      <c r="C342" s="10"/>
      <c r="D342" s="10"/>
    </row>
    <row r="343" spans="1:4">
      <c r="A343" s="12"/>
      <c r="B343" s="14"/>
      <c r="C343" s="10"/>
      <c r="D343" s="10"/>
    </row>
    <row r="344" spans="1:4">
      <c r="A344" s="11"/>
      <c r="B344" s="14"/>
      <c r="C344" s="10"/>
      <c r="D344" s="10"/>
    </row>
    <row r="345" spans="1:4">
      <c r="A345" s="11"/>
      <c r="B345" s="14"/>
      <c r="C345" s="10"/>
      <c r="D345" s="10"/>
    </row>
    <row r="346" spans="1:4">
      <c r="A346" s="12"/>
      <c r="B346" s="14"/>
      <c r="C346" s="10"/>
      <c r="D346" s="10"/>
    </row>
    <row r="347" spans="1:4">
      <c r="A347" s="16"/>
      <c r="B347" s="14"/>
      <c r="C347" s="10"/>
      <c r="D347" s="10"/>
    </row>
    <row r="348" spans="1:4">
      <c r="A348" s="12"/>
      <c r="B348" s="14"/>
      <c r="C348" s="10"/>
      <c r="D348" s="10"/>
    </row>
    <row r="349" spans="1:4">
      <c r="A349" s="12"/>
      <c r="B349" s="14"/>
      <c r="C349" s="10"/>
      <c r="D349" s="10"/>
    </row>
    <row r="350" spans="1:4">
      <c r="A350" s="12"/>
      <c r="B350" s="14"/>
      <c r="C350" s="10"/>
      <c r="D350" s="10"/>
    </row>
    <row r="351" spans="1:4">
      <c r="A351" s="12"/>
      <c r="B351" s="15"/>
      <c r="C351" s="10"/>
      <c r="D351" s="10"/>
    </row>
    <row r="352" spans="1:4">
      <c r="A352" s="12"/>
      <c r="B352" s="14"/>
      <c r="C352" s="10"/>
      <c r="D352" s="10"/>
    </row>
    <row r="353" spans="1:4">
      <c r="A353" s="12"/>
      <c r="B353" s="15"/>
      <c r="C353" s="10"/>
      <c r="D353" s="10"/>
    </row>
    <row r="354" spans="1:4">
      <c r="A354" s="12"/>
      <c r="B354" s="14"/>
      <c r="C354" s="10"/>
      <c r="D354" s="10"/>
    </row>
    <row r="355" spans="1:4">
      <c r="A355" s="12"/>
      <c r="B355" s="14"/>
      <c r="C355" s="10"/>
      <c r="D355" s="10"/>
    </row>
    <row r="356" spans="1:4">
      <c r="A356" s="12"/>
      <c r="B356" s="14"/>
      <c r="C356" s="10"/>
      <c r="D356" s="10"/>
    </row>
    <row r="357" spans="1:4">
      <c r="A357" s="17"/>
      <c r="B357" s="14"/>
      <c r="C357" s="10"/>
      <c r="D357" s="10"/>
    </row>
    <row r="358" spans="1:4">
      <c r="A358" s="12"/>
      <c r="B358" s="14"/>
      <c r="C358" s="10"/>
      <c r="D358" s="10"/>
    </row>
    <row r="359" spans="1:4">
      <c r="A359" s="12"/>
      <c r="B359" s="14"/>
      <c r="C359" s="10"/>
      <c r="D359" s="10"/>
    </row>
    <row r="360" spans="1:4">
      <c r="A360" s="11"/>
      <c r="B360" s="15"/>
      <c r="C360" s="10"/>
      <c r="D360" s="10"/>
    </row>
    <row r="361" spans="1:4">
      <c r="A361" s="11"/>
      <c r="B361" s="15"/>
      <c r="C361" s="10"/>
      <c r="D361" s="10"/>
    </row>
    <row r="362" spans="1:4">
      <c r="A362" s="11"/>
      <c r="B362" s="15"/>
      <c r="C362" s="10"/>
      <c r="D362" s="10"/>
    </row>
    <row r="363" spans="1:4">
      <c r="A363" s="12"/>
      <c r="B363" s="15"/>
      <c r="C363" s="10"/>
      <c r="D363" s="10"/>
    </row>
    <row r="364" spans="1:4">
      <c r="A364" s="12"/>
      <c r="B364" s="15"/>
      <c r="C364" s="10"/>
      <c r="D364" s="10"/>
    </row>
    <row r="365" spans="1:4">
      <c r="A365" s="12"/>
      <c r="B365" s="14"/>
      <c r="C365" s="10"/>
      <c r="D365" s="10"/>
    </row>
    <row r="366" spans="1:4">
      <c r="A366" s="12"/>
      <c r="B366" s="15"/>
      <c r="C366" s="10"/>
      <c r="D366" s="10"/>
    </row>
    <row r="367" spans="1:4">
      <c r="A367" s="12"/>
      <c r="B367" s="15"/>
      <c r="C367" s="10"/>
      <c r="D367" s="10"/>
    </row>
    <row r="368" spans="1:4">
      <c r="A368" s="12"/>
      <c r="B368" s="14"/>
      <c r="C368" s="10"/>
      <c r="D368" s="10"/>
    </row>
    <row r="369" spans="1:4">
      <c r="A369" s="12"/>
      <c r="B369" s="14"/>
      <c r="C369" s="10"/>
      <c r="D369" s="10"/>
    </row>
    <row r="370" spans="1:4">
      <c r="A370" s="12"/>
      <c r="B370" s="14"/>
      <c r="C370" s="10"/>
      <c r="D370" s="10"/>
    </row>
    <row r="371" spans="1:4">
      <c r="A371" s="12"/>
      <c r="B371" s="15"/>
      <c r="C371" s="10"/>
      <c r="D371" s="10"/>
    </row>
    <row r="372" spans="1:4">
      <c r="A372" s="12"/>
      <c r="B372" s="14"/>
      <c r="C372" s="10"/>
      <c r="D372" s="10"/>
    </row>
    <row r="373" spans="1:4">
      <c r="A373" s="12"/>
      <c r="B373" s="15"/>
      <c r="C373" s="10"/>
      <c r="D373" s="10"/>
    </row>
    <row r="374" spans="1:4">
      <c r="A374" s="12"/>
      <c r="B374" s="14"/>
      <c r="C374" s="10"/>
      <c r="D374" s="10"/>
    </row>
    <row r="375" spans="1:4">
      <c r="A375" s="12"/>
      <c r="B375" s="14"/>
      <c r="C375" s="10"/>
      <c r="D375" s="10"/>
    </row>
    <row r="376" spans="1:4">
      <c r="A376" s="12"/>
      <c r="B376" s="14"/>
      <c r="C376" s="10"/>
      <c r="D376" s="10"/>
    </row>
    <row r="377" spans="1:4">
      <c r="A377" s="12"/>
      <c r="B377" s="14"/>
      <c r="C377" s="10"/>
      <c r="D377" s="10"/>
    </row>
    <row r="378" spans="1:4">
      <c r="A378" s="12"/>
      <c r="B378" s="14"/>
      <c r="C378" s="10"/>
      <c r="D378" s="10"/>
    </row>
    <row r="379" spans="1:4">
      <c r="A379" s="12"/>
      <c r="B379" s="15"/>
      <c r="C379" s="10"/>
      <c r="D379" s="10"/>
    </row>
    <row r="380" spans="1:4">
      <c r="A380" s="12"/>
      <c r="B380" s="15"/>
      <c r="C380" s="10"/>
      <c r="D380" s="10"/>
    </row>
    <row r="381" spans="1:4">
      <c r="A381" s="11"/>
      <c r="B381" s="15"/>
      <c r="C381" s="10"/>
      <c r="D381" s="10"/>
    </row>
    <row r="382" spans="1:4">
      <c r="A382" s="11"/>
      <c r="B382" s="14"/>
      <c r="C382" s="10"/>
      <c r="D382" s="10"/>
    </row>
    <row r="383" spans="1:4">
      <c r="A383" s="12"/>
      <c r="B383" s="15"/>
      <c r="C383" s="10"/>
      <c r="D383" s="10"/>
    </row>
    <row r="384" spans="1:4">
      <c r="A384" s="12"/>
      <c r="B384" s="14"/>
      <c r="C384" s="10"/>
      <c r="D384" s="10"/>
    </row>
    <row r="385" spans="1:4">
      <c r="A385" s="12"/>
      <c r="B385" s="14"/>
      <c r="C385" s="10"/>
      <c r="D385" s="10"/>
    </row>
    <row r="386" spans="1:4">
      <c r="A386" s="12"/>
      <c r="B386" s="15"/>
      <c r="C386" s="10"/>
      <c r="D386" s="10"/>
    </row>
    <row r="387" spans="1:4">
      <c r="A387" s="12"/>
      <c r="B387" s="14"/>
      <c r="C387" s="10"/>
      <c r="D387" s="10"/>
    </row>
    <row r="388" spans="1:4">
      <c r="A388" s="12"/>
      <c r="B388" s="15"/>
      <c r="C388" s="10"/>
      <c r="D388" s="10"/>
    </row>
    <row r="389" spans="1:4">
      <c r="A389" s="12"/>
      <c r="B389" s="15"/>
      <c r="C389" s="10"/>
      <c r="D389" s="10"/>
    </row>
    <row r="390" spans="1:4">
      <c r="A390" s="12"/>
      <c r="B390" s="15"/>
      <c r="C390" s="10"/>
      <c r="D390" s="10"/>
    </row>
    <row r="391" spans="1:4">
      <c r="A391" s="12"/>
      <c r="B391" s="14"/>
      <c r="C391" s="10"/>
      <c r="D391" s="10"/>
    </row>
    <row r="392" spans="1:4">
      <c r="A392" s="11"/>
      <c r="B392" s="15"/>
      <c r="C392" s="10"/>
      <c r="D392" s="10"/>
    </row>
    <row r="393" spans="1:4">
      <c r="A393" s="12"/>
      <c r="B393" s="14"/>
      <c r="C393" s="10"/>
      <c r="D393" s="10"/>
    </row>
    <row r="394" spans="1:4">
      <c r="A394" s="12"/>
      <c r="B394" s="15"/>
      <c r="C394" s="10"/>
      <c r="D394" s="10"/>
    </row>
    <row r="395" spans="1:4">
      <c r="A395" s="12"/>
      <c r="B395" s="14"/>
      <c r="C395" s="10"/>
      <c r="D395" s="10"/>
    </row>
    <row r="396" spans="1:4">
      <c r="A396" s="12"/>
      <c r="B396" s="14"/>
      <c r="C396" s="10"/>
      <c r="D396" s="10"/>
    </row>
    <row r="397" spans="1:4">
      <c r="A397" s="12"/>
      <c r="B397" s="15"/>
      <c r="C397" s="10"/>
      <c r="D397" s="10"/>
    </row>
    <row r="398" spans="1:4">
      <c r="A398" s="12"/>
      <c r="B398" s="14"/>
      <c r="C398" s="10"/>
      <c r="D398" s="10"/>
    </row>
    <row r="399" spans="1:4">
      <c r="A399" s="12"/>
      <c r="B399" s="15"/>
      <c r="C399" s="10"/>
      <c r="D399" s="10"/>
    </row>
    <row r="400" spans="1:4">
      <c r="A400" s="12"/>
      <c r="B400" s="14"/>
      <c r="C400" s="10"/>
      <c r="D400" s="10"/>
    </row>
    <row r="401" spans="1:4">
      <c r="A401" s="11"/>
      <c r="B401" s="14"/>
      <c r="C401" s="10"/>
      <c r="D401" s="10"/>
    </row>
    <row r="402" spans="1:4">
      <c r="A402" s="12"/>
      <c r="B402" s="14"/>
      <c r="C402" s="10"/>
      <c r="D402" s="10"/>
    </row>
    <row r="403" spans="1:4">
      <c r="A403" s="12"/>
      <c r="B403" s="14"/>
      <c r="C403" s="10"/>
      <c r="D403" s="10"/>
    </row>
    <row r="404" spans="1:4">
      <c r="A404" s="11"/>
      <c r="B404" s="15"/>
      <c r="C404" s="10"/>
      <c r="D404" s="10"/>
    </row>
    <row r="405" spans="1:4">
      <c r="A405" s="12"/>
      <c r="B405" s="15"/>
      <c r="C405" s="10"/>
      <c r="D405" s="10"/>
    </row>
    <row r="406" spans="1:4">
      <c r="A406" s="12"/>
      <c r="B406" s="14"/>
      <c r="C406" s="10"/>
      <c r="D406" s="10"/>
    </row>
    <row r="407" spans="1:4">
      <c r="A407" s="12"/>
      <c r="B407" s="14"/>
      <c r="C407" s="10"/>
      <c r="D407" s="10"/>
    </row>
    <row r="408" spans="1:4">
      <c r="A408" s="12"/>
      <c r="B408" s="14"/>
      <c r="C408" s="10"/>
      <c r="D408" s="10"/>
    </row>
    <row r="409" spans="1:4">
      <c r="A409" s="11"/>
      <c r="B409" s="14"/>
      <c r="C409" s="10"/>
      <c r="D409" s="10"/>
    </row>
    <row r="410" spans="1:4">
      <c r="A410" s="11"/>
      <c r="B410" s="14"/>
      <c r="C410" s="10"/>
      <c r="D410" s="10"/>
    </row>
    <row r="411" spans="1:4">
      <c r="A411" s="12"/>
      <c r="B411" s="14"/>
      <c r="C411" s="18"/>
      <c r="D411" s="10"/>
    </row>
    <row r="412" spans="1:4">
      <c r="A412" s="12"/>
      <c r="B412" s="14"/>
      <c r="C412" s="18"/>
      <c r="D412" s="10"/>
    </row>
    <row r="413" spans="1:4">
      <c r="A413" s="12"/>
      <c r="B413" s="15"/>
      <c r="C413" s="18"/>
      <c r="D413" s="10"/>
    </row>
    <row r="414" spans="1:4">
      <c r="A414" s="11"/>
      <c r="B414" s="15"/>
      <c r="C414" s="18"/>
      <c r="D414" s="10"/>
    </row>
    <row r="415" spans="1:4">
      <c r="A415" s="11"/>
      <c r="B415" s="14"/>
      <c r="C415" s="18"/>
      <c r="D415" s="10"/>
    </row>
    <row r="416" spans="1:4">
      <c r="A416" s="11"/>
      <c r="B416" s="14"/>
      <c r="C416" s="18"/>
      <c r="D416" s="10"/>
    </row>
    <row r="417" spans="1:4">
      <c r="A417" s="12"/>
      <c r="B417" s="14"/>
      <c r="C417" s="18"/>
      <c r="D417" s="10"/>
    </row>
    <row r="418" spans="1:4">
      <c r="A418" s="12"/>
      <c r="B418" s="15"/>
      <c r="C418" s="18"/>
      <c r="D418" s="10"/>
    </row>
    <row r="419" spans="1:4">
      <c r="A419" s="11"/>
      <c r="B419" s="15"/>
      <c r="C419" s="18"/>
      <c r="D419" s="10"/>
    </row>
    <row r="420" spans="1:4">
      <c r="A420" s="12"/>
      <c r="B420" s="14"/>
      <c r="C420" s="18"/>
      <c r="D420" s="10"/>
    </row>
    <row r="421" spans="1:4">
      <c r="A421" s="11"/>
      <c r="B421" s="14"/>
      <c r="C421" s="18"/>
      <c r="D421" s="18"/>
    </row>
    <row r="422" spans="1:4">
      <c r="A422" s="12"/>
      <c r="B422" s="18"/>
      <c r="C422" s="18"/>
      <c r="D422" s="18"/>
    </row>
    <row r="423" spans="1:4">
      <c r="A423" s="12"/>
      <c r="B423" s="18"/>
      <c r="C423" s="18"/>
      <c r="D423" s="18"/>
    </row>
    <row r="424" spans="1:4">
      <c r="A424" s="12"/>
      <c r="B424" s="19"/>
      <c r="C424" s="18"/>
      <c r="D424" s="18"/>
    </row>
    <row r="425" spans="1:4">
      <c r="A425" s="12"/>
      <c r="B425" s="18"/>
      <c r="C425" s="18"/>
      <c r="D425" s="18"/>
    </row>
    <row r="426" spans="1:4">
      <c r="A426" s="11"/>
      <c r="B426" s="19"/>
      <c r="C426" s="18"/>
      <c r="D426" s="18"/>
    </row>
    <row r="427" spans="1:4">
      <c r="A427" s="12"/>
      <c r="B427" s="19"/>
      <c r="C427" s="18"/>
      <c r="D427" s="18"/>
    </row>
    <row r="428" spans="1:4">
      <c r="A428" s="12"/>
      <c r="B428" s="19"/>
      <c r="C428" s="18"/>
      <c r="D428" s="18"/>
    </row>
    <row r="429" spans="1:4">
      <c r="A429" s="12"/>
      <c r="B429" s="18"/>
      <c r="C429" s="18"/>
      <c r="D429" s="18"/>
    </row>
    <row r="430" spans="1:4">
      <c r="A430" s="11"/>
      <c r="B430" s="19"/>
      <c r="C430" s="18"/>
      <c r="D430" s="18"/>
    </row>
    <row r="431" spans="1:4">
      <c r="A431" s="12"/>
      <c r="B431" s="18"/>
      <c r="C431" s="18"/>
      <c r="D431" s="18"/>
    </row>
    <row r="432" spans="1:4">
      <c r="A432" s="12"/>
      <c r="B432" s="18"/>
      <c r="C432" s="18"/>
      <c r="D432" s="18"/>
    </row>
    <row r="433" spans="1:4">
      <c r="A433" s="11"/>
      <c r="B433" s="18"/>
      <c r="C433" s="18"/>
      <c r="D433" s="18"/>
    </row>
    <row r="434" spans="1:4">
      <c r="A434" s="12"/>
      <c r="B434" s="19"/>
      <c r="C434" s="18"/>
      <c r="D434" s="18"/>
    </row>
    <row r="435" spans="1:4">
      <c r="A435" s="11"/>
      <c r="B435" s="18"/>
      <c r="C435" s="18"/>
      <c r="D435" s="18"/>
    </row>
    <row r="436" spans="1:4">
      <c r="A436" s="12"/>
      <c r="B436" s="18"/>
      <c r="C436" s="18"/>
      <c r="D436" s="18"/>
    </row>
    <row r="437" spans="1:4">
      <c r="A437" s="12"/>
      <c r="B437" s="19"/>
      <c r="C437" s="18"/>
      <c r="D437" s="18"/>
    </row>
    <row r="438" spans="1:4">
      <c r="A438" s="11"/>
      <c r="B438" s="18"/>
      <c r="C438" s="18"/>
      <c r="D438" s="18"/>
    </row>
    <row r="439" spans="1:4">
      <c r="A439" s="12"/>
      <c r="B439" s="19"/>
      <c r="C439" s="18"/>
      <c r="D439" s="18"/>
    </row>
    <row r="440" spans="1:4">
      <c r="A440" s="12"/>
      <c r="B440" s="18"/>
      <c r="C440" s="18"/>
      <c r="D440" s="18"/>
    </row>
    <row r="441" spans="1:4">
      <c r="A441" s="11"/>
      <c r="B441" s="18"/>
      <c r="C441" s="18"/>
      <c r="D441" s="18"/>
    </row>
    <row r="442" spans="1:4">
      <c r="A442" s="11"/>
      <c r="B442" s="18"/>
      <c r="C442" s="18"/>
      <c r="D442" s="18"/>
    </row>
    <row r="443" spans="1:4">
      <c r="A443" s="12"/>
      <c r="B443" s="18"/>
      <c r="C443" s="18"/>
      <c r="D443" s="18"/>
    </row>
    <row r="444" spans="1:4">
      <c r="A444" s="12"/>
      <c r="B444" s="18"/>
      <c r="C444" s="18"/>
      <c r="D444" s="18"/>
    </row>
    <row r="445" spans="1:4">
      <c r="A445" s="12"/>
      <c r="B445" s="18"/>
      <c r="C445" s="18"/>
      <c r="D445" s="18"/>
    </row>
    <row r="446" spans="1:4">
      <c r="A446" s="12"/>
      <c r="B446" s="19"/>
      <c r="C446" s="18"/>
      <c r="D446" s="18"/>
    </row>
    <row r="447" spans="1:4">
      <c r="A447" s="12"/>
      <c r="B447" s="18"/>
      <c r="C447" s="18"/>
      <c r="D447" s="18"/>
    </row>
    <row r="448" spans="1:4">
      <c r="A448" s="12"/>
      <c r="B448" s="18"/>
      <c r="C448" s="18"/>
      <c r="D448" s="18"/>
    </row>
    <row r="449" spans="1:4">
      <c r="A449" s="12"/>
      <c r="B449" s="18"/>
      <c r="C449" s="18"/>
      <c r="D449" s="18"/>
    </row>
    <row r="450" spans="1:4">
      <c r="A450" s="20"/>
      <c r="B450" s="18"/>
      <c r="C450" s="18"/>
      <c r="D450" s="18"/>
    </row>
    <row r="451" spans="1:4">
      <c r="A451" s="21"/>
      <c r="B451" s="18"/>
      <c r="C451" s="18"/>
      <c r="D451" s="18"/>
    </row>
    <row r="452" spans="1:4">
      <c r="A452" s="20"/>
      <c r="B452" s="19"/>
      <c r="C452" s="18"/>
      <c r="D452" s="18"/>
    </row>
    <row r="453" spans="1:4">
      <c r="A453" s="20"/>
      <c r="B453" s="18"/>
      <c r="C453" s="18"/>
      <c r="D453" s="18"/>
    </row>
    <row r="454" spans="1:4">
      <c r="A454" s="21"/>
      <c r="B454" s="19"/>
      <c r="C454" s="18"/>
      <c r="D454" s="18"/>
    </row>
    <row r="455" spans="1:4">
      <c r="A455" s="20"/>
      <c r="B455" s="18"/>
      <c r="C455" s="18"/>
      <c r="D455" s="18"/>
    </row>
    <row r="456" spans="1:4">
      <c r="A456" s="21"/>
      <c r="B456" s="18"/>
      <c r="C456" s="18"/>
      <c r="D456" s="18"/>
    </row>
    <row r="457" spans="1:4">
      <c r="A457" s="21"/>
      <c r="B457" s="18"/>
      <c r="C457" s="18"/>
      <c r="D457" s="18"/>
    </row>
    <row r="458" spans="1:4">
      <c r="A458" s="21"/>
      <c r="B458" s="18"/>
      <c r="C458" s="18"/>
      <c r="D458" s="18"/>
    </row>
    <row r="459" spans="1:4">
      <c r="A459" s="21"/>
      <c r="B459" s="18"/>
      <c r="C459" s="18"/>
      <c r="D459" s="18"/>
    </row>
    <row r="460" spans="1:4">
      <c r="A460" s="21"/>
      <c r="B460" s="18"/>
      <c r="C460" s="18"/>
      <c r="D460" s="18"/>
    </row>
    <row r="461" spans="1:4">
      <c r="A461" s="21"/>
      <c r="B461" s="19"/>
      <c r="C461" s="18"/>
      <c r="D461" s="18"/>
    </row>
    <row r="462" spans="1:4">
      <c r="A462" s="21"/>
      <c r="B462" s="18"/>
      <c r="C462" s="18"/>
      <c r="D462" s="18"/>
    </row>
    <row r="463" spans="1:4">
      <c r="A463" s="21"/>
      <c r="B463" s="18"/>
      <c r="C463" s="18"/>
      <c r="D463" s="18"/>
    </row>
    <row r="464" spans="1:4">
      <c r="A464" s="20"/>
      <c r="B464" s="18"/>
      <c r="C464" s="18"/>
      <c r="D464" s="18"/>
    </row>
    <row r="465" spans="1:4">
      <c r="A465" s="21"/>
      <c r="B465" s="18"/>
      <c r="C465" s="18"/>
      <c r="D465" s="18"/>
    </row>
    <row r="466" spans="1:4">
      <c r="A466" s="21"/>
      <c r="B466" s="18"/>
      <c r="C466" s="18"/>
      <c r="D466" s="18"/>
    </row>
    <row r="467" spans="1:4">
      <c r="A467" s="21"/>
      <c r="B467" s="18"/>
      <c r="C467" s="18"/>
      <c r="D467" s="18"/>
    </row>
    <row r="468" spans="1:4">
      <c r="A468" s="21"/>
      <c r="B468" s="18"/>
      <c r="C468" s="18"/>
      <c r="D468" s="18"/>
    </row>
    <row r="469" spans="1:4">
      <c r="A469" s="21"/>
      <c r="B469" s="19"/>
      <c r="C469" s="18"/>
      <c r="D469" s="18"/>
    </row>
    <row r="470" spans="1:4">
      <c r="A470" s="21"/>
      <c r="B470" s="19"/>
      <c r="C470" s="18"/>
      <c r="D470" s="18"/>
    </row>
    <row r="471" spans="1:4">
      <c r="A471" s="20"/>
      <c r="B471" s="19"/>
      <c r="C471" s="18"/>
      <c r="D471" s="18"/>
    </row>
    <row r="472" spans="1:4">
      <c r="A472" s="20"/>
      <c r="B472" s="19"/>
      <c r="C472" s="18"/>
      <c r="D472" s="18"/>
    </row>
    <row r="473" spans="1:4">
      <c r="A473" s="21"/>
      <c r="B473" s="19"/>
      <c r="C473" s="18"/>
      <c r="D473" s="18"/>
    </row>
    <row r="474" spans="1:4">
      <c r="A474" s="21"/>
      <c r="B474" s="19"/>
      <c r="C474" s="18"/>
      <c r="D474" s="18"/>
    </row>
    <row r="475" spans="1:4">
      <c r="A475" s="21"/>
      <c r="B475" s="19"/>
      <c r="C475" s="18"/>
      <c r="D475" s="18"/>
    </row>
    <row r="476" spans="1:4">
      <c r="A476" s="21"/>
      <c r="B476" s="19"/>
      <c r="C476" s="18"/>
      <c r="D476" s="18"/>
    </row>
    <row r="477" spans="1:4">
      <c r="A477" s="21"/>
      <c r="B477" s="19"/>
      <c r="C477" s="18"/>
      <c r="D477" s="18"/>
    </row>
    <row r="478" spans="1:4">
      <c r="A478" s="21"/>
      <c r="B478" s="19"/>
      <c r="C478" s="18"/>
      <c r="D478" s="18"/>
    </row>
    <row r="479" spans="1:4">
      <c r="A479" s="21"/>
      <c r="B479" s="19"/>
      <c r="C479" s="18"/>
      <c r="D479" s="18"/>
    </row>
    <row r="480" spans="1:4">
      <c r="A480" s="21"/>
      <c r="B480" s="19"/>
      <c r="C480" s="18"/>
      <c r="D480" s="18"/>
    </row>
    <row r="481" spans="1:4">
      <c r="A481" s="20"/>
      <c r="B481" s="19"/>
      <c r="C481" s="18"/>
      <c r="D481" s="18"/>
    </row>
    <row r="482" spans="1:4">
      <c r="A482" s="20"/>
      <c r="B482" s="19"/>
      <c r="C482" s="18"/>
      <c r="D482" s="18"/>
    </row>
    <row r="483" spans="1:4">
      <c r="A483" s="20"/>
      <c r="B483" s="19"/>
      <c r="C483" s="18"/>
      <c r="D483" s="18"/>
    </row>
    <row r="484" spans="1:4">
      <c r="A484" s="21"/>
      <c r="B484" s="19"/>
      <c r="C484" s="18"/>
      <c r="D484" s="18"/>
    </row>
    <row r="485" spans="1:4">
      <c r="A485" s="20"/>
      <c r="B485" s="19"/>
      <c r="C485" s="18"/>
      <c r="D485" s="18"/>
    </row>
    <row r="486" spans="1:4">
      <c r="A486" s="21"/>
      <c r="B486" s="19"/>
      <c r="C486" s="18"/>
      <c r="D486" s="18"/>
    </row>
    <row r="487" spans="1:4">
      <c r="A487" s="21"/>
      <c r="B487" s="19"/>
      <c r="C487" s="18"/>
      <c r="D487" s="18"/>
    </row>
    <row r="488" spans="1:4">
      <c r="A488" s="21"/>
      <c r="B488" s="19"/>
      <c r="C488" s="18"/>
      <c r="D488" s="18"/>
    </row>
    <row r="489" spans="1:4">
      <c r="A489" s="21"/>
      <c r="B489" s="19"/>
      <c r="C489" s="18"/>
      <c r="D489" s="18"/>
    </row>
    <row r="490" spans="1:4">
      <c r="A490" s="21"/>
      <c r="B490" s="19"/>
      <c r="C490" s="18"/>
      <c r="D490" s="18"/>
    </row>
    <row r="491" spans="1:4">
      <c r="A491" s="20"/>
      <c r="B491" s="19"/>
      <c r="C491" s="18"/>
      <c r="D491" s="18"/>
    </row>
    <row r="492" spans="1:4">
      <c r="A492" s="21"/>
      <c r="B492" s="19"/>
      <c r="C492" s="18"/>
      <c r="D492" s="18"/>
    </row>
    <row r="493" spans="1:4">
      <c r="A493" s="21"/>
      <c r="B493" s="19"/>
      <c r="C493" s="18"/>
      <c r="D493" s="18"/>
    </row>
    <row r="494" spans="1:4">
      <c r="A494" s="21"/>
      <c r="B494" s="19"/>
      <c r="C494" s="18"/>
      <c r="D494" s="18"/>
    </row>
    <row r="495" spans="1:4">
      <c r="A495" s="21"/>
      <c r="B495" s="19"/>
      <c r="C495" s="18"/>
      <c r="D495" s="18"/>
    </row>
    <row r="496" spans="1:4">
      <c r="A496" s="21"/>
      <c r="B496" s="19"/>
      <c r="C496" s="18"/>
      <c r="D496" s="18"/>
    </row>
    <row r="497" spans="1:4">
      <c r="A497" s="21"/>
      <c r="B497" s="19"/>
      <c r="C497" s="18"/>
      <c r="D497" s="18"/>
    </row>
    <row r="498" spans="1:4">
      <c r="A498" s="21"/>
      <c r="B498" s="19"/>
      <c r="C498" s="18"/>
      <c r="D498" s="18"/>
    </row>
    <row r="499" spans="1:4">
      <c r="A499" s="21"/>
      <c r="B499" s="19"/>
      <c r="C499" s="18"/>
      <c r="D499" s="18"/>
    </row>
    <row r="500" spans="1:4">
      <c r="A500" s="21"/>
      <c r="B500" s="19"/>
      <c r="C500" s="18"/>
      <c r="D500" s="18"/>
    </row>
    <row r="501" spans="1:4">
      <c r="A501" s="20"/>
      <c r="B501" s="19"/>
      <c r="C501" s="18"/>
      <c r="D501" s="18"/>
    </row>
    <row r="502" spans="1:4">
      <c r="A502" s="21"/>
      <c r="B502" s="19"/>
      <c r="C502" s="18"/>
      <c r="D502" s="18"/>
    </row>
    <row r="503" spans="1:4">
      <c r="A503" s="21"/>
      <c r="B503" s="19"/>
      <c r="C503" s="18"/>
      <c r="D503" s="18"/>
    </row>
    <row r="504" spans="1:4">
      <c r="A504" s="21"/>
      <c r="B504" s="19"/>
      <c r="C504" s="18"/>
      <c r="D504" s="18"/>
    </row>
    <row r="505" spans="1:4">
      <c r="A505" s="21"/>
      <c r="B505" s="19"/>
      <c r="C505" s="18"/>
      <c r="D505" s="18"/>
    </row>
    <row r="506" spans="1:4">
      <c r="A506" s="20"/>
      <c r="B506" s="19"/>
      <c r="C506" s="18"/>
      <c r="D506" s="18"/>
    </row>
    <row r="507" spans="1:4">
      <c r="A507" s="21"/>
      <c r="B507" s="19"/>
      <c r="C507" s="18"/>
      <c r="D507" s="18"/>
    </row>
    <row r="508" spans="1:4">
      <c r="A508" s="21"/>
      <c r="B508" s="19"/>
      <c r="C508" s="18"/>
      <c r="D508" s="18"/>
    </row>
    <row r="509" spans="1:4">
      <c r="A509" s="21"/>
      <c r="B509" s="19"/>
      <c r="C509" s="18"/>
      <c r="D509" s="18"/>
    </row>
    <row r="510" spans="1:4">
      <c r="A510" s="21"/>
      <c r="B510" s="19"/>
      <c r="C510" s="18"/>
      <c r="D510" s="18"/>
    </row>
    <row r="511" spans="1:4">
      <c r="A511" s="21"/>
      <c r="B511" s="19"/>
      <c r="C511" s="18"/>
      <c r="D511" s="18"/>
    </row>
    <row r="512" spans="1:4">
      <c r="A512" s="21"/>
      <c r="B512" s="19"/>
      <c r="C512" s="18"/>
      <c r="D512" s="18"/>
    </row>
    <row r="513" spans="1:4">
      <c r="A513" s="21"/>
      <c r="B513" s="19"/>
      <c r="C513" s="18"/>
      <c r="D513" s="18"/>
    </row>
    <row r="514" spans="1:4">
      <c r="A514" s="20"/>
      <c r="B514" s="19"/>
      <c r="C514" s="18"/>
      <c r="D514" s="18"/>
    </row>
    <row r="515" spans="1:4">
      <c r="A515" s="21"/>
      <c r="B515" s="19"/>
      <c r="C515" s="18"/>
      <c r="D515" s="18"/>
    </row>
    <row r="516" spans="1:4">
      <c r="A516" s="21"/>
      <c r="B516" s="19"/>
      <c r="C516" s="18"/>
      <c r="D516" s="18"/>
    </row>
    <row r="517" spans="1:4">
      <c r="A517" s="21"/>
      <c r="B517" s="19"/>
      <c r="C517" s="18"/>
      <c r="D517" s="18"/>
    </row>
    <row r="518" spans="1:4">
      <c r="A518" s="21"/>
      <c r="B518" s="19"/>
      <c r="C518" s="18"/>
      <c r="D518" s="18"/>
    </row>
    <row r="519" spans="1:4">
      <c r="A519" s="21"/>
      <c r="B519" s="19"/>
      <c r="C519" s="18"/>
      <c r="D519" s="18"/>
    </row>
    <row r="520" spans="1:4">
      <c r="A520" s="21"/>
      <c r="B520" s="19"/>
      <c r="C520" s="18"/>
      <c r="D520" s="18"/>
    </row>
    <row r="521" spans="1:4">
      <c r="A521" s="21"/>
      <c r="B521" s="19"/>
      <c r="C521" s="18"/>
      <c r="D521" s="18"/>
    </row>
    <row r="522" spans="1:4">
      <c r="A522" s="21"/>
      <c r="B522" s="19"/>
      <c r="C522" s="18"/>
      <c r="D522" s="18"/>
    </row>
    <row r="523" spans="1:4">
      <c r="A523" s="20"/>
      <c r="B523" s="19"/>
      <c r="C523" s="18"/>
      <c r="D523" s="18"/>
    </row>
    <row r="524" spans="1:4">
      <c r="A524" s="21"/>
      <c r="B524" s="19"/>
      <c r="C524" s="18"/>
      <c r="D524" s="18"/>
    </row>
    <row r="525" spans="1:4">
      <c r="A525" s="21"/>
      <c r="B525" s="19"/>
      <c r="C525" s="18"/>
      <c r="D525" s="18"/>
    </row>
    <row r="526" spans="1:4">
      <c r="A526" s="21"/>
      <c r="B526" s="19"/>
      <c r="C526" s="18"/>
      <c r="D526" s="18"/>
    </row>
    <row r="527" spans="1:4">
      <c r="A527" s="21"/>
      <c r="B527" s="19"/>
      <c r="C527" s="18"/>
      <c r="D527" s="18"/>
    </row>
    <row r="528" spans="1:4">
      <c r="A528" s="21"/>
      <c r="B528" s="19"/>
      <c r="C528" s="18"/>
      <c r="D528" s="18"/>
    </row>
    <row r="529" spans="1:4">
      <c r="A529" s="21"/>
      <c r="B529" s="19"/>
      <c r="C529" s="18"/>
      <c r="D529" s="18"/>
    </row>
    <row r="530" spans="1:4">
      <c r="A530" s="21"/>
      <c r="B530" s="19"/>
      <c r="C530" s="18"/>
      <c r="D530" s="18"/>
    </row>
    <row r="531" spans="1:4">
      <c r="A531" s="21"/>
      <c r="B531" s="19"/>
      <c r="C531" s="18"/>
      <c r="D531" s="18"/>
    </row>
    <row r="532" spans="1:4">
      <c r="A532" s="21"/>
      <c r="B532" s="19"/>
      <c r="C532" s="18"/>
      <c r="D532" s="18"/>
    </row>
    <row r="533" spans="1:4">
      <c r="A533" s="21"/>
      <c r="B533" s="19"/>
      <c r="C533" s="18"/>
      <c r="D533" s="22"/>
    </row>
    <row r="534" spans="1:4">
      <c r="A534" s="21"/>
      <c r="B534" s="19"/>
      <c r="C534" s="18"/>
      <c r="D534" s="18"/>
    </row>
    <row r="535" spans="1:4">
      <c r="A535" s="21"/>
      <c r="B535" s="19"/>
      <c r="C535" s="18"/>
      <c r="D535" s="18"/>
    </row>
    <row r="536" spans="1:4">
      <c r="A536" s="21"/>
      <c r="B536" s="19"/>
      <c r="C536" s="18"/>
      <c r="D536" s="18"/>
    </row>
    <row r="537" spans="1:4">
      <c r="A537" s="21"/>
      <c r="B537" s="19"/>
      <c r="C537" s="18"/>
      <c r="D537" s="18"/>
    </row>
    <row r="538" spans="1:4">
      <c r="A538" s="21"/>
      <c r="B538" s="19"/>
      <c r="C538" s="18"/>
      <c r="D538" s="18"/>
    </row>
    <row r="539" spans="1:4">
      <c r="A539" s="20"/>
      <c r="B539" s="19"/>
      <c r="C539" s="18"/>
      <c r="D539" s="18"/>
    </row>
    <row r="540" spans="1:4">
      <c r="A540" s="21"/>
      <c r="B540" s="19"/>
      <c r="C540" s="18"/>
      <c r="D540" s="18"/>
    </row>
    <row r="541" spans="1:4">
      <c r="A541" s="20"/>
      <c r="B541" s="19"/>
      <c r="C541" s="18"/>
      <c r="D541" s="18"/>
    </row>
    <row r="542" spans="1:4">
      <c r="A542" s="11"/>
      <c r="B542" s="19"/>
      <c r="C542" s="18"/>
      <c r="D542" s="18"/>
    </row>
    <row r="543" spans="1:4">
      <c r="A543" s="20"/>
      <c r="B543" s="19"/>
      <c r="C543" s="18"/>
      <c r="D543" s="18"/>
    </row>
    <row r="544" spans="1:4">
      <c r="A544" s="21"/>
      <c r="B544" s="19"/>
      <c r="C544" s="18"/>
      <c r="D544" s="18"/>
    </row>
    <row r="545" spans="1:4">
      <c r="A545" s="21"/>
      <c r="B545" s="19"/>
      <c r="C545" s="18"/>
      <c r="D545" s="18"/>
    </row>
    <row r="546" spans="1:4">
      <c r="A546" s="21"/>
      <c r="B546" s="19"/>
      <c r="C546" s="18"/>
      <c r="D546" s="18"/>
    </row>
    <row r="547" spans="1:4">
      <c r="A547" s="20"/>
      <c r="B547" s="19"/>
      <c r="C547" s="18"/>
      <c r="D547" s="18"/>
    </row>
    <row r="548" spans="1:4">
      <c r="A548" s="21"/>
      <c r="B548" s="19"/>
      <c r="C548" s="18"/>
      <c r="D548" s="18"/>
    </row>
    <row r="549" spans="1:4">
      <c r="A549" s="12"/>
      <c r="B549" s="19"/>
      <c r="C549" s="18"/>
      <c r="D549" s="18"/>
    </row>
    <row r="550" spans="1:4">
      <c r="A550" s="1"/>
      <c r="C550" s="18"/>
      <c r="D550" s="18"/>
    </row>
    <row r="551" spans="1:4">
      <c r="A551" s="1"/>
      <c r="B551" s="18"/>
      <c r="C551" s="18"/>
      <c r="D551" s="18"/>
    </row>
    <row r="552" spans="1:4">
      <c r="A552" s="1"/>
      <c r="B552" s="18"/>
      <c r="C552" s="18"/>
      <c r="D552" s="18"/>
    </row>
    <row r="553" spans="1:4">
      <c r="A553" s="1"/>
      <c r="B553" s="18"/>
      <c r="C553" s="18"/>
      <c r="D553" s="18"/>
    </row>
    <row r="554" spans="1:4">
      <c r="A554" s="1"/>
      <c r="B554" s="18"/>
      <c r="C554" s="18"/>
      <c r="D554" s="18"/>
    </row>
    <row r="555" spans="1:4">
      <c r="A555" s="1"/>
      <c r="B555" s="19"/>
      <c r="C555" s="18"/>
      <c r="D555" s="18"/>
    </row>
    <row r="556" spans="1:4">
      <c r="A556" s="1"/>
      <c r="B556" s="18"/>
      <c r="C556" s="18"/>
      <c r="D556" s="18"/>
    </row>
    <row r="557" spans="1:4">
      <c r="A557" s="1"/>
      <c r="B557" s="18"/>
      <c r="C557" s="18"/>
      <c r="D557" s="18"/>
    </row>
    <row r="558" spans="1:4">
      <c r="A558" s="1"/>
      <c r="B558" s="18"/>
      <c r="C558" s="18"/>
      <c r="D558" s="18"/>
    </row>
    <row r="559" spans="1:4">
      <c r="A559" s="1"/>
      <c r="B559" s="18"/>
      <c r="C559" s="19"/>
      <c r="D559" s="18"/>
    </row>
    <row r="560" spans="1:4">
      <c r="A560" s="23"/>
      <c r="B560" s="19"/>
      <c r="C560" s="18"/>
      <c r="D560" s="18"/>
    </row>
    <row r="561" spans="1:4">
      <c r="A561" s="1"/>
      <c r="B561" s="18"/>
      <c r="C561" s="18"/>
      <c r="D561" s="18"/>
    </row>
    <row r="562" spans="1:4">
      <c r="A562" s="1"/>
      <c r="B562" s="19"/>
      <c r="C562" s="18"/>
      <c r="D562" s="18"/>
    </row>
    <row r="563" spans="1:4">
      <c r="A563" s="1"/>
      <c r="B563" s="18"/>
      <c r="C563" s="18"/>
      <c r="D563" s="18"/>
    </row>
    <row r="564" spans="1:4">
      <c r="A564" s="1"/>
      <c r="B564" s="18"/>
      <c r="C564" s="18"/>
      <c r="D564" s="18"/>
    </row>
    <row r="565" spans="1:4">
      <c r="A565" s="1"/>
      <c r="B565" s="18"/>
      <c r="C565" s="18"/>
      <c r="D565" s="18"/>
    </row>
    <row r="566" spans="1:4">
      <c r="A566" s="1"/>
      <c r="B566" s="18"/>
      <c r="C566" s="18"/>
      <c r="D566" s="18"/>
    </row>
    <row r="567" spans="1:4">
      <c r="A567" s="1"/>
      <c r="B567" s="18"/>
      <c r="C567" s="18"/>
      <c r="D567" s="18"/>
    </row>
    <row r="568" spans="1:4">
      <c r="A568" s="1"/>
      <c r="B568" s="19"/>
      <c r="C568" s="18"/>
      <c r="D568" s="18"/>
    </row>
    <row r="569" spans="1:4">
      <c r="A569" s="1"/>
      <c r="B569" s="18"/>
      <c r="C569" s="18"/>
      <c r="D569" s="18"/>
    </row>
    <row r="570" spans="1:4">
      <c r="A570" s="1"/>
      <c r="B570" s="19"/>
      <c r="C570" s="18"/>
      <c r="D570" s="18"/>
    </row>
    <row r="571" spans="1:4">
      <c r="A571" s="1"/>
      <c r="B571" s="19"/>
      <c r="C571" s="18"/>
      <c r="D571" s="18"/>
    </row>
    <row r="572" spans="1:4">
      <c r="A572" s="1"/>
      <c r="B572" s="19"/>
      <c r="C572" s="18"/>
      <c r="D572" s="18"/>
    </row>
    <row r="573" spans="1:4">
      <c r="A573" s="1"/>
      <c r="B573" s="19"/>
      <c r="C573" s="18"/>
      <c r="D573" s="18"/>
    </row>
    <row r="574" spans="1:4">
      <c r="A574" s="1"/>
      <c r="B574" s="19"/>
      <c r="C574" s="18"/>
      <c r="D574" s="18"/>
    </row>
    <row r="575" spans="1:4">
      <c r="A575" s="1"/>
      <c r="B575" s="19"/>
      <c r="C575" s="18"/>
      <c r="D575" s="18"/>
    </row>
    <row r="576" spans="1:4">
      <c r="A576" s="1"/>
      <c r="B576" s="18"/>
      <c r="C576" s="18"/>
      <c r="D576" s="18"/>
    </row>
    <row r="577" spans="1:4">
      <c r="A577" s="1"/>
      <c r="B577" s="18"/>
      <c r="C577" s="18"/>
      <c r="D577" s="18"/>
    </row>
    <row r="578" spans="1:4">
      <c r="A578" s="1"/>
      <c r="B578" s="18"/>
      <c r="C578" s="18"/>
      <c r="D578" s="18"/>
    </row>
    <row r="579" spans="1:4">
      <c r="A579" s="1"/>
      <c r="B579" s="19"/>
      <c r="C579" s="18"/>
      <c r="D579" s="18"/>
    </row>
    <row r="580" spans="1:4">
      <c r="A580" s="1"/>
      <c r="B580" s="18"/>
      <c r="C580" s="18"/>
      <c r="D580" s="18"/>
    </row>
    <row r="581" spans="1:4">
      <c r="A581" s="1"/>
      <c r="B581" s="18"/>
      <c r="C581" s="18"/>
      <c r="D581" s="18"/>
    </row>
    <row r="582" spans="1:4">
      <c r="A582" s="1"/>
      <c r="B582" s="19"/>
      <c r="C582" s="18"/>
      <c r="D582" s="18"/>
    </row>
    <row r="583" spans="1:4">
      <c r="A583" s="1"/>
      <c r="B583" s="19"/>
      <c r="C583" s="18"/>
      <c r="D583" s="18"/>
    </row>
    <row r="584" spans="1:4">
      <c r="A584" s="1"/>
      <c r="B584" s="18"/>
      <c r="C584" s="18"/>
      <c r="D584" s="18"/>
    </row>
    <row r="585" spans="1:4">
      <c r="A585" s="1"/>
      <c r="B585" s="18"/>
      <c r="C585" s="18"/>
      <c r="D585" s="18"/>
    </row>
    <row r="586" spans="1:4">
      <c r="A586" s="1"/>
      <c r="B586" s="18"/>
      <c r="C586" s="18"/>
      <c r="D586" s="18"/>
    </row>
    <row r="587" spans="1:4">
      <c r="A587" s="1"/>
      <c r="B587" s="19"/>
      <c r="C587" s="18"/>
      <c r="D587" s="18"/>
    </row>
    <row r="588" spans="1:4">
      <c r="A588" s="1"/>
      <c r="B588" s="18"/>
      <c r="C588" s="18"/>
      <c r="D588" s="18"/>
    </row>
    <row r="589" spans="1:4">
      <c r="A589" s="1"/>
      <c r="B589" s="19"/>
      <c r="C589" s="18"/>
      <c r="D589" s="18"/>
    </row>
    <row r="590" spans="1:4">
      <c r="A590" s="1"/>
      <c r="B590" s="18"/>
      <c r="C590" s="18"/>
      <c r="D590" s="18"/>
    </row>
    <row r="591" spans="1:4">
      <c r="A591" s="1"/>
      <c r="B591" s="19"/>
      <c r="C591" s="18"/>
      <c r="D591" s="18"/>
    </row>
    <row r="592" spans="1:4">
      <c r="A592" s="1"/>
      <c r="B592" s="18"/>
      <c r="C592" s="18"/>
      <c r="D592" s="18"/>
    </row>
    <row r="593" spans="1:4">
      <c r="A593" s="1"/>
      <c r="B593" s="18"/>
      <c r="C593" s="18"/>
      <c r="D593" s="18"/>
    </row>
    <row r="594" spans="1:4">
      <c r="A594" s="1"/>
      <c r="B594" s="19"/>
      <c r="C594" s="18"/>
      <c r="D594" s="18"/>
    </row>
    <row r="595" spans="1:4">
      <c r="A595" s="1"/>
      <c r="B595" s="18"/>
      <c r="C595" s="18"/>
      <c r="D595" s="18"/>
    </row>
    <row r="596" spans="1:4">
      <c r="A596" s="1"/>
      <c r="B596" s="18"/>
      <c r="C596" s="18"/>
      <c r="D596" s="18"/>
    </row>
    <row r="597" spans="1:4">
      <c r="A597" s="1"/>
      <c r="B597" s="19"/>
      <c r="C597" s="18"/>
      <c r="D597" s="18"/>
    </row>
    <row r="598" spans="1:4">
      <c r="A598" s="1"/>
      <c r="B598" s="18"/>
      <c r="C598" s="18"/>
      <c r="D598" s="18"/>
    </row>
    <row r="599" spans="1:4">
      <c r="A599" s="1"/>
      <c r="B599" s="19"/>
      <c r="C599" s="18"/>
      <c r="D599" s="18"/>
    </row>
    <row r="600" spans="1:4">
      <c r="A600" s="1"/>
      <c r="B600" s="18"/>
      <c r="C600" s="18"/>
      <c r="D600" s="18"/>
    </row>
    <row r="601" spans="1:4">
      <c r="A601" s="1"/>
      <c r="B601" s="18"/>
      <c r="C601" s="18"/>
      <c r="D601" s="18"/>
    </row>
    <row r="602" spans="1:4">
      <c r="A602" s="1"/>
      <c r="B602" s="19"/>
      <c r="C602" s="18"/>
      <c r="D602" s="18"/>
    </row>
    <row r="603" spans="1:4">
      <c r="A603" s="1"/>
      <c r="B603" s="18"/>
      <c r="C603" s="18"/>
      <c r="D603" s="18"/>
    </row>
    <row r="604" spans="1:4">
      <c r="A604" s="1"/>
      <c r="B604" s="19"/>
      <c r="C604" s="18"/>
      <c r="D604" s="18"/>
    </row>
    <row r="605" spans="1:4">
      <c r="A605" s="1"/>
      <c r="B605" s="18"/>
      <c r="C605" s="18"/>
      <c r="D605" s="18"/>
    </row>
    <row r="606" spans="1:4">
      <c r="A606" s="1"/>
      <c r="B606" s="18"/>
      <c r="C606" s="18"/>
      <c r="D606" s="18"/>
    </row>
    <row r="607" spans="1:4">
      <c r="A607" s="1"/>
      <c r="B607" s="19"/>
      <c r="C607" s="18"/>
      <c r="D607" s="18"/>
    </row>
    <row r="608" spans="1:4">
      <c r="A608" s="1"/>
      <c r="B608" s="19"/>
      <c r="C608" s="18"/>
      <c r="D608" s="18"/>
    </row>
    <row r="609" spans="1:4">
      <c r="A609" s="1"/>
      <c r="B609" s="18"/>
      <c r="C609" s="18"/>
      <c r="D609" s="18"/>
    </row>
    <row r="610" spans="1:4">
      <c r="A610" s="1"/>
      <c r="B610" s="19"/>
      <c r="C610" s="18"/>
      <c r="D610" s="18"/>
    </row>
    <row r="611" spans="1:4">
      <c r="A611" s="1"/>
      <c r="B611" s="19"/>
      <c r="C611" s="18"/>
      <c r="D611" s="18"/>
    </row>
    <row r="612" spans="1:4">
      <c r="A612" s="1"/>
      <c r="B612" s="18"/>
      <c r="C612" s="18"/>
      <c r="D612" s="18"/>
    </row>
    <row r="613" spans="1:4">
      <c r="A613" s="1"/>
      <c r="B613" s="18"/>
      <c r="C613" s="18"/>
      <c r="D613" s="18"/>
    </row>
    <row r="614" spans="1:4">
      <c r="A614" s="5"/>
      <c r="B614" s="18"/>
      <c r="C614" s="18"/>
      <c r="D614" s="18"/>
    </row>
    <row r="615" spans="1:4">
      <c r="A615" s="1"/>
      <c r="B615" s="18"/>
      <c r="C615" s="18"/>
      <c r="D615" s="18"/>
    </row>
    <row r="616" spans="1:4">
      <c r="A616" s="1"/>
      <c r="B616" s="18"/>
      <c r="C616" s="18"/>
      <c r="D616" s="18"/>
    </row>
    <row r="617" spans="1:4">
      <c r="A617" s="1"/>
      <c r="B617" s="19"/>
      <c r="C617" s="18"/>
      <c r="D617" s="18"/>
    </row>
    <row r="618" spans="1:4">
      <c r="A618" s="1"/>
      <c r="B618" s="19"/>
      <c r="C618" s="18"/>
      <c r="D618" s="18"/>
    </row>
    <row r="619" spans="1:4">
      <c r="A619" s="1"/>
      <c r="B619" s="19"/>
      <c r="C619" s="18"/>
      <c r="D619" s="18"/>
    </row>
    <row r="620" spans="1:4">
      <c r="A620" s="1"/>
      <c r="B620" s="18"/>
      <c r="C620" s="18"/>
      <c r="D620" s="18"/>
    </row>
    <row r="621" spans="1:4">
      <c r="A621" s="1"/>
      <c r="B621" s="19"/>
      <c r="C621" s="18"/>
      <c r="D621" s="18"/>
    </row>
    <row r="622" spans="1:4">
      <c r="A622" s="1"/>
      <c r="B622" s="19"/>
      <c r="C622" s="18"/>
      <c r="D622" s="18"/>
    </row>
    <row r="623" spans="1:4">
      <c r="A623" s="1"/>
      <c r="B623" s="18"/>
      <c r="C623" s="18"/>
      <c r="D623" s="18"/>
    </row>
    <row r="624" spans="1:4">
      <c r="A624" s="1"/>
      <c r="B624" s="18"/>
      <c r="C624" s="18"/>
      <c r="D624" s="18"/>
    </row>
    <row r="625" spans="1:4">
      <c r="A625" s="1"/>
      <c r="B625" s="19"/>
      <c r="C625" s="18"/>
      <c r="D625" s="18"/>
    </row>
    <row r="626" spans="1:4">
      <c r="A626" s="1"/>
      <c r="B626" s="19"/>
      <c r="C626" s="18"/>
      <c r="D626" s="18"/>
    </row>
    <row r="627" spans="1:4">
      <c r="A627" s="1"/>
      <c r="B627" s="18"/>
      <c r="C627" s="18"/>
      <c r="D627" s="18"/>
    </row>
    <row r="628" spans="1:4">
      <c r="A628" s="1"/>
      <c r="B628" s="18"/>
      <c r="C628" s="18"/>
      <c r="D628" s="18"/>
    </row>
    <row r="629" spans="1:4">
      <c r="A629" s="1"/>
      <c r="B629" s="18"/>
      <c r="C629" s="18"/>
      <c r="D629" s="18"/>
    </row>
    <row r="630" spans="1:4">
      <c r="A630" s="1"/>
      <c r="B630" s="19"/>
      <c r="C630" s="18"/>
      <c r="D630" s="18"/>
    </row>
    <row r="631" spans="1:4">
      <c r="A631" s="1"/>
      <c r="B631" s="18"/>
      <c r="C631" s="18"/>
      <c r="D631" s="18"/>
    </row>
    <row r="632" spans="1:4">
      <c r="A632" s="1"/>
      <c r="B632" s="18"/>
      <c r="C632" s="18"/>
      <c r="D632" s="18"/>
    </row>
    <row r="633" spans="1:4">
      <c r="A633" s="1"/>
      <c r="B633" s="18"/>
      <c r="C633" s="18"/>
      <c r="D633" s="18"/>
    </row>
    <row r="634" spans="1:4">
      <c r="A634" s="1"/>
      <c r="B634" s="19"/>
      <c r="C634" s="18"/>
      <c r="D634" s="18"/>
    </row>
    <row r="635" spans="1:4">
      <c r="A635" s="1"/>
      <c r="B635" s="18"/>
      <c r="C635" s="18"/>
      <c r="D635" s="18"/>
    </row>
    <row r="636" spans="1:4">
      <c r="A636" s="1"/>
      <c r="B636" s="19"/>
      <c r="C636" s="18"/>
      <c r="D636" s="18"/>
    </row>
    <row r="637" spans="1:4">
      <c r="A637" s="1"/>
      <c r="B637" s="18"/>
      <c r="C637" s="18"/>
      <c r="D637" s="18"/>
    </row>
    <row r="638" spans="1:4">
      <c r="A638" s="1"/>
      <c r="B638" s="18"/>
      <c r="C638" s="18"/>
      <c r="D638" s="18"/>
    </row>
    <row r="639" spans="1:4">
      <c r="A639" s="1"/>
      <c r="B639" s="18"/>
      <c r="C639" s="18"/>
      <c r="D639" s="18"/>
    </row>
    <row r="640" spans="1:4">
      <c r="A640" s="1"/>
      <c r="B640" s="19"/>
      <c r="C640" s="18"/>
      <c r="D640" s="18"/>
    </row>
    <row r="641" spans="1:4">
      <c r="A641" s="1"/>
      <c r="B641" s="19"/>
      <c r="C641" s="18"/>
      <c r="D641" s="18"/>
    </row>
    <row r="642" spans="1:4">
      <c r="A642" s="1"/>
      <c r="B642" s="18"/>
      <c r="C642" s="18"/>
      <c r="D642" s="18"/>
    </row>
    <row r="643" spans="1:4">
      <c r="A643" s="1"/>
      <c r="B643" s="18"/>
      <c r="C643" s="18"/>
      <c r="D643" s="18"/>
    </row>
    <row r="644" spans="1:4">
      <c r="A644" s="1"/>
      <c r="B644" s="18"/>
      <c r="C644" s="18"/>
      <c r="D644" s="18"/>
    </row>
    <row r="645" spans="1:4">
      <c r="A645" s="1"/>
      <c r="B645" s="19"/>
      <c r="C645" s="18"/>
      <c r="D645" s="18"/>
    </row>
    <row r="646" spans="1:4">
      <c r="A646" s="1"/>
      <c r="B646" s="18"/>
      <c r="C646" s="18"/>
      <c r="D646" s="18"/>
    </row>
    <row r="647" spans="1:4">
      <c r="A647" s="1"/>
      <c r="B647" s="18"/>
      <c r="C647" s="18"/>
      <c r="D647" s="18"/>
    </row>
    <row r="648" spans="1:4">
      <c r="A648" s="1"/>
      <c r="B648" s="18"/>
      <c r="C648" s="18"/>
      <c r="D648" s="18"/>
    </row>
    <row r="649" spans="1:4">
      <c r="A649" s="1"/>
      <c r="B649" s="18"/>
      <c r="C649" s="18"/>
      <c r="D649" s="18"/>
    </row>
    <row r="650" spans="1:4">
      <c r="A650" s="1"/>
      <c r="B650" s="19"/>
      <c r="C650" s="18"/>
      <c r="D650" s="18"/>
    </row>
    <row r="651" spans="1:4">
      <c r="A651" s="1"/>
      <c r="B651" s="18"/>
      <c r="C651" s="18"/>
      <c r="D651" s="18"/>
    </row>
    <row r="652" spans="1:4">
      <c r="A652" s="1"/>
      <c r="B652" s="18"/>
      <c r="C652" s="18"/>
      <c r="D652" s="18"/>
    </row>
    <row r="653" spans="1:4">
      <c r="A653" s="1"/>
      <c r="B653" s="18"/>
      <c r="C653" s="18"/>
      <c r="D653" s="18"/>
    </row>
    <row r="654" spans="1:4">
      <c r="A654" s="1"/>
      <c r="B654" s="19"/>
      <c r="C654" s="18"/>
      <c r="D654" s="18"/>
    </row>
    <row r="655" spans="1:4">
      <c r="A655" s="1"/>
      <c r="B655" s="18"/>
      <c r="C655" s="18"/>
      <c r="D655" s="18"/>
    </row>
    <row r="656" spans="1:4">
      <c r="A656" s="1"/>
      <c r="B656" s="18"/>
      <c r="C656" s="18"/>
      <c r="D656" s="18"/>
    </row>
    <row r="657" spans="1:5">
      <c r="A657" s="1"/>
      <c r="B657" s="18"/>
      <c r="C657" s="18"/>
      <c r="D657" s="18"/>
    </row>
    <row r="658" spans="1:5">
      <c r="A658" s="1"/>
      <c r="B658" s="18"/>
      <c r="C658" s="18"/>
      <c r="D658" s="18"/>
    </row>
    <row r="659" spans="1:5">
      <c r="A659" s="1"/>
      <c r="B659" s="19"/>
      <c r="C659" s="18"/>
      <c r="D659" s="18"/>
    </row>
    <row r="660" spans="1:5">
      <c r="A660" s="5"/>
      <c r="C660" s="18"/>
      <c r="D660" s="1"/>
      <c r="E660" s="19"/>
    </row>
    <row r="661" spans="1:5">
      <c r="A661" s="5"/>
      <c r="C661" s="18"/>
      <c r="D661" s="1"/>
      <c r="E661" s="19"/>
    </row>
    <row r="662" spans="1:5">
      <c r="A662" s="5"/>
      <c r="C662" s="18"/>
      <c r="D662" s="1"/>
      <c r="E662" s="19"/>
    </row>
    <row r="663" spans="1:5">
      <c r="A663" s="5"/>
      <c r="C663" s="18"/>
      <c r="D663" s="1"/>
      <c r="E663" s="19"/>
    </row>
    <row r="664" spans="1:5">
      <c r="A664" s="5"/>
      <c r="C664" s="18"/>
      <c r="D664" s="1"/>
      <c r="E664" s="19"/>
    </row>
    <row r="665" spans="1:5">
      <c r="A665" s="5"/>
      <c r="C665" s="18"/>
      <c r="D665" s="1"/>
      <c r="E665" s="19"/>
    </row>
    <row r="666" spans="1:5">
      <c r="A666" s="5"/>
      <c r="C666" s="18"/>
      <c r="D666" s="1"/>
      <c r="E666" s="19"/>
    </row>
    <row r="667" spans="1:5">
      <c r="A667" s="5"/>
      <c r="C667" s="18"/>
      <c r="D667" s="1"/>
      <c r="E667" s="19"/>
    </row>
    <row r="668" spans="1:5">
      <c r="A668" s="5"/>
      <c r="C668" s="18"/>
      <c r="D668" s="1"/>
      <c r="E668" s="19"/>
    </row>
    <row r="669" spans="1:5">
      <c r="A669" s="5"/>
      <c r="C669" s="18"/>
      <c r="D669" s="1"/>
      <c r="E669" s="19"/>
    </row>
    <row r="670" spans="1:5">
      <c r="A670" s="5"/>
      <c r="C670" s="18"/>
      <c r="D670" s="1"/>
      <c r="E670" s="19"/>
    </row>
    <row r="671" spans="1:5">
      <c r="A671" s="5"/>
      <c r="C671" s="18"/>
      <c r="D671" s="1"/>
      <c r="E671" s="19"/>
    </row>
    <row r="672" spans="1:5">
      <c r="A672" s="5"/>
      <c r="C672" s="18"/>
      <c r="D672" s="1"/>
      <c r="E672" s="19"/>
    </row>
    <row r="673" spans="1:5">
      <c r="A673" s="5"/>
      <c r="C673" s="18"/>
      <c r="D673" s="1"/>
      <c r="E673" s="19"/>
    </row>
    <row r="674" spans="1:5">
      <c r="A674" s="5"/>
      <c r="C674" s="18"/>
      <c r="D674" s="1"/>
      <c r="E674" s="19"/>
    </row>
    <row r="675" spans="1:5">
      <c r="A675" s="5"/>
      <c r="C675" s="18"/>
      <c r="D675" s="1"/>
      <c r="E675" s="19"/>
    </row>
    <row r="676" spans="1:5">
      <c r="A676" s="5"/>
      <c r="C676" s="18"/>
      <c r="D676" s="1"/>
      <c r="E676" s="19"/>
    </row>
    <row r="677" spans="1:5">
      <c r="A677" s="5"/>
      <c r="C677" s="18"/>
      <c r="D677" s="1"/>
      <c r="E677" s="19"/>
    </row>
    <row r="678" spans="1:5">
      <c r="A678" s="5"/>
      <c r="C678" s="18"/>
      <c r="D678" s="1"/>
      <c r="E678" s="19"/>
    </row>
    <row r="679" spans="1:5">
      <c r="A679" s="5"/>
      <c r="C679" s="18"/>
      <c r="D679" s="1"/>
      <c r="E679" s="19"/>
    </row>
    <row r="680" spans="1:5">
      <c r="A680" s="5"/>
      <c r="C680" s="18"/>
      <c r="D680" s="1"/>
      <c r="E680" s="19"/>
    </row>
    <row r="681" spans="1:5">
      <c r="A681" s="5"/>
      <c r="C681" s="18"/>
      <c r="D681" s="1"/>
      <c r="E681" s="19"/>
    </row>
    <row r="682" spans="1:5">
      <c r="A682" s="5"/>
      <c r="C682" s="18"/>
      <c r="D682" s="1"/>
      <c r="E682" s="19"/>
    </row>
    <row r="683" spans="1:5">
      <c r="A683" s="5"/>
      <c r="C683" s="18"/>
      <c r="D683" s="1"/>
      <c r="E683" s="19"/>
    </row>
    <row r="684" spans="1:5">
      <c r="A684" s="5"/>
      <c r="C684" s="18"/>
      <c r="D684" s="1"/>
      <c r="E684" s="19"/>
    </row>
    <row r="685" spans="1:5">
      <c r="A685" s="5"/>
      <c r="C685" s="18"/>
      <c r="D685" s="1"/>
      <c r="E685" s="19"/>
    </row>
    <row r="686" spans="1:5">
      <c r="A686" s="5"/>
      <c r="C686" s="18"/>
      <c r="D686" s="1"/>
      <c r="E686" s="19"/>
    </row>
    <row r="687" spans="1:5">
      <c r="A687" s="5"/>
      <c r="C687" s="18"/>
      <c r="D687" s="1"/>
      <c r="E687" s="19"/>
    </row>
    <row r="688" spans="1:5">
      <c r="A688" s="5"/>
      <c r="C688" s="18"/>
      <c r="D688" s="1"/>
      <c r="E688" s="19"/>
    </row>
    <row r="689" spans="1:5">
      <c r="A689" s="5"/>
      <c r="C689" s="18"/>
      <c r="D689" s="1"/>
      <c r="E689" s="19"/>
    </row>
    <row r="690" spans="1:5">
      <c r="A690" s="5"/>
      <c r="C690" s="18"/>
      <c r="D690" s="1"/>
      <c r="E690" s="19"/>
    </row>
    <row r="691" spans="1:5">
      <c r="A691" s="5"/>
      <c r="C691" s="18"/>
      <c r="D691" s="1"/>
      <c r="E691" s="19"/>
    </row>
    <row r="692" spans="1:5">
      <c r="A692" s="5"/>
      <c r="C692" s="18"/>
      <c r="D692" s="1"/>
      <c r="E692" s="19"/>
    </row>
    <row r="693" spans="1:5">
      <c r="A693" s="5"/>
      <c r="C693" s="18"/>
      <c r="D693" s="1"/>
      <c r="E693" s="19"/>
    </row>
    <row r="694" spans="1:5">
      <c r="A694" s="5"/>
      <c r="C694" s="18"/>
      <c r="D694" s="1"/>
      <c r="E694" s="19"/>
    </row>
    <row r="695" spans="1:5">
      <c r="A695" s="5"/>
      <c r="C695" s="18"/>
      <c r="D695" s="1"/>
      <c r="E695" s="19"/>
    </row>
    <row r="696" spans="1:5">
      <c r="A696" s="5"/>
      <c r="C696" s="18"/>
      <c r="D696" s="1"/>
      <c r="E696" s="19"/>
    </row>
    <row r="697" spans="1:5">
      <c r="A697" s="5"/>
      <c r="C697" s="18"/>
      <c r="D697" s="1"/>
      <c r="E697" s="19"/>
    </row>
    <row r="698" spans="1:5">
      <c r="A698" s="5"/>
      <c r="C698" s="18"/>
      <c r="D698" s="1"/>
      <c r="E698" s="19"/>
    </row>
    <row r="699" spans="1:5">
      <c r="A699" s="5"/>
      <c r="C699" s="18"/>
      <c r="D699" s="1"/>
      <c r="E699" s="19"/>
    </row>
    <row r="700" spans="1:5">
      <c r="A700" s="5"/>
      <c r="C700" s="18"/>
      <c r="D700" s="1"/>
      <c r="E700" s="19"/>
    </row>
    <row r="701" spans="1:5">
      <c r="A701" s="5"/>
      <c r="C701" s="18"/>
      <c r="D701" s="1"/>
      <c r="E701" s="19"/>
    </row>
    <row r="702" spans="1:5">
      <c r="A702" s="5"/>
      <c r="C702" s="18"/>
      <c r="D702" s="1"/>
      <c r="E702" s="19"/>
    </row>
    <row r="703" spans="1:5">
      <c r="A703" s="5"/>
      <c r="C703" s="18"/>
      <c r="D703" s="1"/>
      <c r="E703" s="19"/>
    </row>
    <row r="704" spans="1:5">
      <c r="A704" s="5"/>
      <c r="C704" s="18"/>
      <c r="D704" s="1"/>
      <c r="E704" s="19"/>
    </row>
    <row r="705" spans="1:5">
      <c r="A705" s="5"/>
      <c r="C705" s="18"/>
      <c r="D705" s="1"/>
      <c r="E705" s="19"/>
    </row>
    <row r="706" spans="1:5">
      <c r="A706" s="5"/>
      <c r="C706" s="18"/>
      <c r="D706" s="1"/>
      <c r="E706" s="19"/>
    </row>
    <row r="707" spans="1:5">
      <c r="A707" s="5"/>
      <c r="C707" s="18"/>
      <c r="D707" s="1"/>
      <c r="E707" s="19"/>
    </row>
    <row r="708" spans="1:5">
      <c r="A708" s="5"/>
      <c r="C708" s="18"/>
      <c r="D708" s="1"/>
      <c r="E708" s="19"/>
    </row>
    <row r="709" spans="1:5">
      <c r="A709" s="1"/>
      <c r="B709" s="18"/>
      <c r="C709" s="18"/>
      <c r="D709" s="18"/>
    </row>
    <row r="710" spans="1:5">
      <c r="A710" s="1"/>
      <c r="B710" s="18"/>
      <c r="C710" s="18"/>
      <c r="D710" s="18"/>
    </row>
    <row r="711" spans="1:5">
      <c r="A711" s="1"/>
      <c r="B711" s="18"/>
      <c r="C711" s="18"/>
      <c r="D711" s="18"/>
    </row>
    <row r="712" spans="1:5">
      <c r="A712" s="1"/>
      <c r="B712" s="18"/>
      <c r="C712" s="18"/>
      <c r="D712" s="18"/>
    </row>
    <row r="713" spans="1:5">
      <c r="A713" s="1"/>
      <c r="B713" s="18"/>
      <c r="C713" s="18"/>
      <c r="D713" s="18"/>
    </row>
    <row r="714" spans="1:5">
      <c r="A714" s="5"/>
      <c r="B714" s="18"/>
      <c r="C714" s="18"/>
      <c r="D714" s="18"/>
    </row>
    <row r="715" spans="1:5">
      <c r="A715" s="5"/>
      <c r="B715" s="18"/>
      <c r="C715" s="18"/>
      <c r="D715" s="18"/>
    </row>
    <row r="716" spans="1:5">
      <c r="A716" s="5"/>
      <c r="B716" s="18"/>
      <c r="C716" s="18"/>
      <c r="D716" s="18"/>
    </row>
    <row r="717" spans="1:5">
      <c r="A717" s="5"/>
      <c r="B717" s="18"/>
      <c r="C717" s="18"/>
      <c r="D717" s="18"/>
    </row>
    <row r="718" spans="1:5">
      <c r="A718" s="5"/>
      <c r="B718" s="18"/>
      <c r="C718" s="18"/>
      <c r="D718" s="18"/>
    </row>
    <row r="719" spans="1:5">
      <c r="A719" s="5"/>
      <c r="B719" s="18"/>
      <c r="C719" s="18"/>
      <c r="D719" s="18"/>
    </row>
    <row r="720" spans="1:5">
      <c r="A720" s="5"/>
      <c r="B720" s="18"/>
      <c r="C720" s="18"/>
      <c r="D720" s="18"/>
    </row>
    <row r="721" spans="1:4">
      <c r="A721" s="5"/>
      <c r="B721" s="18"/>
      <c r="C721" s="18"/>
      <c r="D721" s="18"/>
    </row>
    <row r="722" spans="1:4">
      <c r="A722" s="5"/>
      <c r="B722" s="18"/>
      <c r="C722" s="18"/>
      <c r="D722" s="18"/>
    </row>
    <row r="723" spans="1:4">
      <c r="A723" s="5"/>
      <c r="B723" s="18"/>
      <c r="C723" s="18"/>
      <c r="D723" s="18"/>
    </row>
    <row r="724" spans="1:4">
      <c r="A724" s="5"/>
      <c r="B724" s="18"/>
      <c r="C724" s="18"/>
      <c r="D724" s="18"/>
    </row>
    <row r="725" spans="1:4">
      <c r="A725" s="5"/>
      <c r="B725" s="18"/>
      <c r="C725" s="18"/>
      <c r="D725" s="18"/>
    </row>
    <row r="726" spans="1:4">
      <c r="A726" s="5"/>
      <c r="B726" s="18"/>
      <c r="C726" s="18"/>
      <c r="D726" s="18"/>
    </row>
    <row r="727" spans="1:4">
      <c r="A727" s="5"/>
      <c r="B727" s="18"/>
      <c r="C727" s="18"/>
      <c r="D727" s="18"/>
    </row>
    <row r="728" spans="1:4">
      <c r="A728" s="5"/>
      <c r="B728" s="18"/>
      <c r="C728" s="18"/>
      <c r="D728" s="18"/>
    </row>
    <row r="729" spans="1:4">
      <c r="A729" s="5"/>
      <c r="B729" s="18"/>
      <c r="C729" s="18"/>
      <c r="D729" s="18"/>
    </row>
    <row r="730" spans="1:4">
      <c r="A730" s="5"/>
      <c r="B730" s="18"/>
      <c r="C730" s="18"/>
      <c r="D730" s="18"/>
    </row>
    <row r="731" spans="1:4">
      <c r="A731" s="5"/>
      <c r="B731" s="18"/>
      <c r="C731" s="18"/>
      <c r="D731" s="18"/>
    </row>
    <row r="732" spans="1:4">
      <c r="A732" s="5"/>
      <c r="B732" s="18"/>
      <c r="C732" s="18"/>
      <c r="D732" s="18"/>
    </row>
    <row r="733" spans="1:4">
      <c r="A733" s="5"/>
      <c r="B733" s="18"/>
      <c r="C733" s="18"/>
      <c r="D733" s="18"/>
    </row>
    <row r="734" spans="1:4">
      <c r="A734" s="5"/>
      <c r="B734" s="18"/>
      <c r="C734" s="18"/>
      <c r="D734" s="18"/>
    </row>
    <row r="735" spans="1:4">
      <c r="A735" s="5"/>
      <c r="B735" s="18"/>
      <c r="C735" s="18"/>
      <c r="D735" s="18"/>
    </row>
    <row r="736" spans="1:4">
      <c r="A736" s="5"/>
      <c r="B736" s="18"/>
      <c r="C736" s="18"/>
      <c r="D736" s="18"/>
    </row>
    <row r="737" spans="1:4">
      <c r="A737" s="5"/>
      <c r="B737" s="18"/>
      <c r="C737" s="18"/>
      <c r="D737" s="18"/>
    </row>
    <row r="738" spans="1:4">
      <c r="A738" s="5"/>
      <c r="B738" s="18"/>
      <c r="C738" s="18"/>
      <c r="D738" s="18"/>
    </row>
    <row r="739" spans="1:4">
      <c r="A739" s="5"/>
      <c r="B739" s="18"/>
      <c r="C739" s="18"/>
      <c r="D739" s="18"/>
    </row>
    <row r="740" spans="1:4">
      <c r="A740" s="5"/>
      <c r="B740" s="18"/>
      <c r="C740" s="18"/>
      <c r="D740" s="18"/>
    </row>
    <row r="741" spans="1:4">
      <c r="A741" s="5"/>
      <c r="B741" s="18"/>
      <c r="C741" s="18"/>
      <c r="D741" s="18"/>
    </row>
    <row r="742" spans="1:4">
      <c r="A742" s="5"/>
      <c r="B742" s="18"/>
      <c r="C742" s="18"/>
      <c r="D742" s="18"/>
    </row>
    <row r="743" spans="1:4">
      <c r="A743" s="5"/>
      <c r="B743" s="18"/>
      <c r="C743" s="18"/>
      <c r="D743" s="18"/>
    </row>
    <row r="744" spans="1:4">
      <c r="A744" s="5"/>
      <c r="B744" s="18"/>
      <c r="C744" s="18"/>
      <c r="D744" s="18"/>
    </row>
    <row r="745" spans="1:4">
      <c r="A745" s="5"/>
      <c r="B745" s="18"/>
      <c r="C745" s="18"/>
      <c r="D745" s="18"/>
    </row>
    <row r="746" spans="1:4">
      <c r="A746" s="5"/>
      <c r="B746" s="18"/>
      <c r="C746" s="18"/>
      <c r="D746" s="18"/>
    </row>
    <row r="747" spans="1:4">
      <c r="A747" s="5"/>
      <c r="B747" s="18"/>
      <c r="C747" s="18"/>
      <c r="D747" s="18"/>
    </row>
    <row r="748" spans="1:4">
      <c r="A748" s="5"/>
      <c r="B748" s="18"/>
      <c r="C748" s="18"/>
      <c r="D748" s="18"/>
    </row>
    <row r="749" spans="1:4">
      <c r="A749" s="5"/>
      <c r="B749" s="18"/>
      <c r="C749" s="18"/>
      <c r="D749" s="18"/>
    </row>
    <row r="750" spans="1:4">
      <c r="A750" s="5"/>
      <c r="B750" s="18"/>
      <c r="C750" s="18"/>
      <c r="D750" s="18"/>
    </row>
    <row r="751" spans="1:4">
      <c r="A751" s="5"/>
      <c r="B751" s="18"/>
      <c r="C751" s="18"/>
      <c r="D751" s="18"/>
    </row>
    <row r="752" spans="1:4">
      <c r="A752" s="5"/>
      <c r="B752" s="18"/>
      <c r="C752" s="18"/>
      <c r="D752" s="18"/>
    </row>
    <row r="753" spans="1:4">
      <c r="A753" s="5"/>
      <c r="B753" s="18"/>
      <c r="C753" s="18"/>
      <c r="D753" s="18"/>
    </row>
    <row r="754" spans="1:4">
      <c r="A754" s="5"/>
      <c r="B754" s="18"/>
      <c r="C754" s="18"/>
      <c r="D754" s="18"/>
    </row>
    <row r="755" spans="1:4">
      <c r="A755" s="5"/>
      <c r="B755" s="18"/>
      <c r="C755" s="18"/>
      <c r="D755" s="18"/>
    </row>
    <row r="756" spans="1:4">
      <c r="A756" s="5"/>
      <c r="B756" s="18"/>
      <c r="C756" s="18"/>
      <c r="D756" s="18"/>
    </row>
    <row r="757" spans="1:4">
      <c r="A757" s="5"/>
      <c r="B757" s="18"/>
      <c r="C757" s="18"/>
      <c r="D757" s="18"/>
    </row>
    <row r="758" spans="1:4">
      <c r="A758" s="5"/>
      <c r="B758" s="18"/>
      <c r="C758" s="18"/>
      <c r="D758" s="18"/>
    </row>
    <row r="759" spans="1:4">
      <c r="A759" s="5"/>
      <c r="B759" s="18"/>
      <c r="C759" s="18"/>
      <c r="D759" s="18"/>
    </row>
    <row r="760" spans="1:4">
      <c r="A760" s="5"/>
      <c r="B760" s="18"/>
      <c r="C760" s="18"/>
      <c r="D760" s="18"/>
    </row>
    <row r="761" spans="1:4">
      <c r="A761" s="5"/>
      <c r="B761" s="18"/>
      <c r="C761" s="18"/>
      <c r="D761" s="18"/>
    </row>
    <row r="762" spans="1:4">
      <c r="A762" s="5"/>
      <c r="B762" s="18"/>
      <c r="C762" s="18"/>
      <c r="D762" s="18"/>
    </row>
    <row r="763" spans="1:4">
      <c r="A763" s="5"/>
      <c r="B763" s="18"/>
      <c r="C763" s="18"/>
      <c r="D763" s="18"/>
    </row>
    <row r="764" spans="1:4">
      <c r="A764" s="5"/>
      <c r="B764" s="18"/>
      <c r="C764" s="18"/>
      <c r="D764" s="18"/>
    </row>
    <row r="765" spans="1:4">
      <c r="A765" s="5"/>
      <c r="B765" s="18"/>
      <c r="C765" s="18"/>
      <c r="D765" s="18"/>
    </row>
    <row r="766" spans="1:4">
      <c r="A766" s="5"/>
      <c r="B766" s="18"/>
      <c r="C766" s="18"/>
      <c r="D766" s="18"/>
    </row>
    <row r="767" spans="1:4">
      <c r="A767" s="5"/>
      <c r="B767" s="18"/>
      <c r="C767" s="18"/>
      <c r="D767" s="18"/>
    </row>
    <row r="768" spans="1:4">
      <c r="A768" s="5"/>
      <c r="B768" s="18"/>
      <c r="C768" s="18"/>
      <c r="D768" s="18"/>
    </row>
    <row r="769" spans="1:4">
      <c r="A769" s="5"/>
      <c r="B769" s="18"/>
      <c r="C769" s="18"/>
      <c r="D769" s="18"/>
    </row>
    <row r="770" spans="1:4">
      <c r="A770" s="5"/>
      <c r="B770" s="18"/>
      <c r="C770" s="18"/>
      <c r="D770" s="18"/>
    </row>
    <row r="771" spans="1:4">
      <c r="A771" s="5"/>
      <c r="B771" s="18"/>
      <c r="C771" s="18"/>
      <c r="D771" s="18"/>
    </row>
    <row r="772" spans="1:4">
      <c r="A772" s="5"/>
      <c r="B772" s="18"/>
      <c r="C772" s="18"/>
      <c r="D772" s="18"/>
    </row>
    <row r="773" spans="1:4">
      <c r="A773" s="5"/>
      <c r="B773" s="18"/>
      <c r="C773" s="18"/>
      <c r="D773" s="18"/>
    </row>
    <row r="774" spans="1:4">
      <c r="A774" s="5"/>
      <c r="B774" s="18"/>
      <c r="C774" s="18"/>
      <c r="D774" s="18"/>
    </row>
    <row r="775" spans="1:4">
      <c r="A775" s="5"/>
      <c r="B775" s="18"/>
      <c r="C775" s="18"/>
      <c r="D775" s="18"/>
    </row>
    <row r="776" spans="1:4">
      <c r="A776" s="5"/>
      <c r="B776" s="18"/>
      <c r="C776" s="18"/>
      <c r="D776" s="18"/>
    </row>
    <row r="777" spans="1:4">
      <c r="A777" s="5"/>
      <c r="B777" s="18"/>
      <c r="C777" s="18"/>
      <c r="D777" s="18"/>
    </row>
    <row r="778" spans="1:4">
      <c r="A778" s="5"/>
      <c r="B778" s="18"/>
      <c r="C778" s="18"/>
      <c r="D778" s="18"/>
    </row>
    <row r="779" spans="1:4">
      <c r="A779" s="5"/>
      <c r="B779" s="18"/>
      <c r="C779" s="18"/>
      <c r="D779" s="18"/>
    </row>
    <row r="780" spans="1:4">
      <c r="A780" s="5"/>
      <c r="B780" s="18"/>
      <c r="C780" s="18"/>
      <c r="D780" s="18"/>
    </row>
    <row r="781" spans="1:4">
      <c r="A781" s="5"/>
      <c r="B781" s="18"/>
      <c r="C781" s="18"/>
      <c r="D781" s="18"/>
    </row>
    <row r="782" spans="1:4">
      <c r="A782" s="5"/>
      <c r="B782" s="18"/>
      <c r="C782" s="18"/>
      <c r="D782" s="18"/>
    </row>
    <row r="783" spans="1:4">
      <c r="A783" s="5"/>
      <c r="B783" s="18"/>
      <c r="C783" s="18"/>
      <c r="D783" s="18"/>
    </row>
    <row r="784" spans="1:4">
      <c r="A784" s="5"/>
      <c r="B784" s="18"/>
      <c r="C784" s="18"/>
      <c r="D784" s="18"/>
    </row>
    <row r="785" spans="1:4">
      <c r="A785" s="5"/>
      <c r="B785" s="18"/>
      <c r="C785" s="18"/>
      <c r="D785" s="18"/>
    </row>
    <row r="786" spans="1:4">
      <c r="A786" s="5"/>
      <c r="B786" s="18"/>
      <c r="C786" s="18"/>
      <c r="D786" s="18"/>
    </row>
    <row r="787" spans="1:4">
      <c r="A787" s="5"/>
      <c r="B787" s="18"/>
      <c r="C787" s="18"/>
      <c r="D787" s="18"/>
    </row>
    <row r="788" spans="1:4">
      <c r="A788" s="5"/>
      <c r="B788" s="18"/>
      <c r="C788" s="18"/>
      <c r="D788" s="18"/>
    </row>
    <row r="789" spans="1:4">
      <c r="A789" s="5"/>
      <c r="B789" s="18"/>
      <c r="C789" s="18"/>
      <c r="D789" s="18"/>
    </row>
    <row r="790" spans="1:4">
      <c r="A790" s="5"/>
      <c r="B790" s="18"/>
      <c r="C790" s="18"/>
      <c r="D790" s="18"/>
    </row>
    <row r="791" spans="1:4">
      <c r="A791" s="5"/>
      <c r="B791" s="18"/>
      <c r="C791" s="18"/>
      <c r="D791" s="18"/>
    </row>
    <row r="792" spans="1:4">
      <c r="A792" s="5"/>
      <c r="B792" s="18"/>
      <c r="C792" s="18"/>
      <c r="D792" s="18"/>
    </row>
    <row r="793" spans="1:4">
      <c r="A793" s="5"/>
      <c r="B793" s="18"/>
      <c r="C793" s="18"/>
      <c r="D793" s="18"/>
    </row>
    <row r="794" spans="1:4">
      <c r="A794" s="5"/>
      <c r="B794" s="18"/>
      <c r="C794" s="18"/>
      <c r="D794" s="18"/>
    </row>
    <row r="795" spans="1:4">
      <c r="A795" s="5"/>
      <c r="B795" s="18"/>
      <c r="C795" s="18"/>
      <c r="D795" s="18"/>
    </row>
    <row r="796" spans="1:4">
      <c r="A796" s="5"/>
      <c r="B796" s="18"/>
      <c r="C796" s="18"/>
      <c r="D796" s="18"/>
    </row>
    <row r="797" spans="1:4">
      <c r="A797" s="5"/>
      <c r="B797" s="18"/>
      <c r="C797" s="18"/>
      <c r="D797" s="18"/>
    </row>
    <row r="798" spans="1:4">
      <c r="A798" s="5"/>
      <c r="B798" s="18"/>
      <c r="C798" s="18"/>
      <c r="D798" s="18"/>
    </row>
    <row r="799" spans="1:4">
      <c r="A799" s="5"/>
      <c r="B799" s="18"/>
      <c r="C799" s="18"/>
      <c r="D799" s="18"/>
    </row>
    <row r="800" spans="1:4">
      <c r="A800" s="5"/>
      <c r="B800" s="18"/>
      <c r="C800" s="18"/>
      <c r="D800" s="18"/>
    </row>
    <row r="801" spans="1:4">
      <c r="A801" s="5"/>
      <c r="B801" s="18"/>
      <c r="C801" s="18"/>
      <c r="D801" s="18"/>
    </row>
    <row r="802" spans="1:4">
      <c r="A802" s="5"/>
      <c r="B802" s="18"/>
      <c r="C802" s="18"/>
      <c r="D802" s="18"/>
    </row>
    <row r="803" spans="1:4">
      <c r="A803" s="5"/>
      <c r="B803" s="18"/>
      <c r="C803" s="18"/>
      <c r="D803" s="18"/>
    </row>
    <row r="804" spans="1:4">
      <c r="A804" s="5"/>
      <c r="B804" s="18"/>
      <c r="C804" s="18"/>
      <c r="D804" s="18"/>
    </row>
    <row r="805" spans="1:4">
      <c r="A805" s="5"/>
      <c r="B805" s="18"/>
      <c r="C805" s="18"/>
      <c r="D805" s="18"/>
    </row>
    <row r="806" spans="1:4">
      <c r="A806" s="5"/>
      <c r="B806" s="18"/>
      <c r="C806" s="18"/>
      <c r="D806" s="18"/>
    </row>
    <row r="807" spans="1:4">
      <c r="A807" s="5"/>
      <c r="B807" s="18"/>
      <c r="C807" s="18"/>
      <c r="D807" s="18"/>
    </row>
    <row r="808" spans="1:4">
      <c r="A808" s="5"/>
      <c r="B808" s="18"/>
      <c r="C808" s="18"/>
      <c r="D808" s="18"/>
    </row>
    <row r="809" spans="1:4">
      <c r="A809" s="5"/>
      <c r="B809" s="18"/>
      <c r="C809" s="18"/>
      <c r="D809" s="18"/>
    </row>
    <row r="810" spans="1:4">
      <c r="A810" s="5"/>
      <c r="B810" s="18"/>
      <c r="C810" s="18"/>
      <c r="D810" s="18"/>
    </row>
    <row r="811" spans="1:4">
      <c r="A811" s="5"/>
      <c r="B811" s="18"/>
      <c r="C811" s="18"/>
      <c r="D811" s="18"/>
    </row>
    <row r="812" spans="1:4">
      <c r="A812" s="5"/>
      <c r="B812" s="18"/>
      <c r="C812" s="18"/>
      <c r="D812" s="18"/>
    </row>
    <row r="813" spans="1:4">
      <c r="A813" s="5"/>
      <c r="B813" s="18"/>
      <c r="C813" s="18"/>
      <c r="D813" s="18"/>
    </row>
    <row r="814" spans="1:4">
      <c r="A814" s="5"/>
      <c r="B814" s="18"/>
      <c r="C814" s="18"/>
      <c r="D814" s="18"/>
    </row>
    <row r="815" spans="1:4">
      <c r="A815" s="5"/>
      <c r="B815" s="18"/>
      <c r="C815" s="18"/>
      <c r="D815" s="18"/>
    </row>
    <row r="816" spans="1:4">
      <c r="A816" s="5"/>
      <c r="B816" s="18"/>
      <c r="C816" s="18"/>
      <c r="D816" s="18"/>
    </row>
    <row r="817" spans="1:4">
      <c r="A817" s="5"/>
      <c r="B817" s="18"/>
      <c r="C817" s="18"/>
      <c r="D817" s="18"/>
    </row>
    <row r="818" spans="1:4">
      <c r="A818" s="5"/>
      <c r="B818" s="18"/>
      <c r="C818" s="18"/>
      <c r="D818" s="18"/>
    </row>
    <row r="819" spans="1:4">
      <c r="A819" s="5"/>
      <c r="B819" s="18"/>
      <c r="C819" s="18"/>
      <c r="D819" s="18"/>
    </row>
    <row r="820" spans="1:4">
      <c r="A820" s="5"/>
      <c r="B820" s="18"/>
      <c r="C820" s="18"/>
      <c r="D820" s="18"/>
    </row>
    <row r="821" spans="1:4">
      <c r="A821" s="5"/>
      <c r="B821" s="18"/>
      <c r="C821" s="18"/>
      <c r="D821" s="18"/>
    </row>
    <row r="822" spans="1:4">
      <c r="A822" s="5"/>
      <c r="B822" s="18"/>
      <c r="C822" s="18"/>
      <c r="D822" s="18"/>
    </row>
    <row r="823" spans="1:4">
      <c r="A823" s="5"/>
      <c r="B823" s="18"/>
      <c r="C823" s="18"/>
      <c r="D823" s="18"/>
    </row>
    <row r="824" spans="1:4">
      <c r="A824" s="5"/>
      <c r="B824" s="18"/>
      <c r="C824" s="18"/>
      <c r="D824" s="18"/>
    </row>
    <row r="825" spans="1:4">
      <c r="A825" s="5"/>
      <c r="B825" s="18"/>
      <c r="C825" s="18"/>
      <c r="D825" s="18"/>
    </row>
    <row r="826" spans="1:4">
      <c r="A826" s="5"/>
      <c r="B826" s="18"/>
      <c r="C826" s="18"/>
      <c r="D826" s="18"/>
    </row>
    <row r="827" spans="1:4">
      <c r="A827" s="5"/>
      <c r="B827" s="18"/>
      <c r="C827" s="18"/>
      <c r="D827" s="18"/>
    </row>
    <row r="828" spans="1:4">
      <c r="A828" s="5"/>
      <c r="B828" s="18"/>
      <c r="C828" s="18"/>
      <c r="D828" s="18"/>
    </row>
    <row r="829" spans="1:4">
      <c r="A829" s="5"/>
      <c r="B829" s="18"/>
      <c r="C829" s="18"/>
      <c r="D829" s="18"/>
    </row>
    <row r="830" spans="1:4">
      <c r="A830" s="5"/>
      <c r="B830" s="18"/>
      <c r="C830" s="18"/>
      <c r="D830" s="18"/>
    </row>
    <row r="831" spans="1:4">
      <c r="A831" s="5"/>
      <c r="B831" s="18"/>
      <c r="C831" s="18"/>
      <c r="D831" s="18"/>
    </row>
    <row r="832" spans="1:4">
      <c r="A832" s="5"/>
      <c r="B832" s="18"/>
      <c r="C832" s="18"/>
      <c r="D832" s="18"/>
    </row>
    <row r="833" spans="1:4">
      <c r="A833" s="5"/>
      <c r="B833" s="18"/>
      <c r="C833" s="18"/>
      <c r="D833" s="18"/>
    </row>
    <row r="834" spans="1:4">
      <c r="A834" s="5"/>
      <c r="B834" s="18"/>
      <c r="C834" s="18"/>
      <c r="D834" s="18"/>
    </row>
    <row r="835" spans="1:4">
      <c r="A835" s="5"/>
      <c r="B835" s="18"/>
      <c r="C835" s="18"/>
      <c r="D835" s="18"/>
    </row>
    <row r="836" spans="1:4">
      <c r="A836" s="5"/>
      <c r="B836" s="18"/>
      <c r="C836" s="18"/>
      <c r="D836" s="18"/>
    </row>
    <row r="837" spans="1:4">
      <c r="A837" s="5"/>
      <c r="B837" s="18"/>
      <c r="C837" s="18"/>
      <c r="D837" s="18"/>
    </row>
    <row r="838" spans="1:4">
      <c r="A838" s="5"/>
      <c r="B838" s="18"/>
      <c r="C838" s="18"/>
      <c r="D838" s="18"/>
    </row>
    <row r="839" spans="1:4">
      <c r="A839" s="5"/>
      <c r="B839" s="18"/>
      <c r="C839" s="18"/>
      <c r="D839" s="18"/>
    </row>
    <row r="840" spans="1:4">
      <c r="A840" s="5"/>
      <c r="B840" s="18"/>
      <c r="C840" s="18"/>
      <c r="D840" s="18"/>
    </row>
    <row r="841" spans="1:4">
      <c r="A841" s="5"/>
      <c r="B841" s="18"/>
      <c r="C841" s="18"/>
      <c r="D841" s="18"/>
    </row>
    <row r="842" spans="1:4">
      <c r="A842" s="5"/>
      <c r="B842" s="18"/>
      <c r="C842" s="18"/>
      <c r="D842" s="18"/>
    </row>
    <row r="843" spans="1:4">
      <c r="A843" s="5"/>
      <c r="B843" s="18"/>
      <c r="C843" s="18"/>
      <c r="D843" s="18"/>
    </row>
    <row r="844" spans="1:4">
      <c r="A844" s="5"/>
      <c r="B844" s="18"/>
      <c r="C844" s="18"/>
      <c r="D844" s="18"/>
    </row>
    <row r="845" spans="1:4">
      <c r="A845" s="5"/>
      <c r="B845" s="18"/>
      <c r="C845" s="18"/>
      <c r="D845" s="18"/>
    </row>
    <row r="846" spans="1:4">
      <c r="A846" s="5"/>
      <c r="B846" s="18"/>
      <c r="C846" s="18"/>
      <c r="D846" s="18"/>
    </row>
    <row r="847" spans="1:4">
      <c r="A847" s="5"/>
      <c r="B847" s="18"/>
      <c r="C847" s="18"/>
      <c r="D847" s="18"/>
    </row>
    <row r="848" spans="1:4">
      <c r="A848" s="5"/>
      <c r="B848" s="18"/>
      <c r="C848" s="18"/>
      <c r="D848" s="18"/>
    </row>
    <row r="849" spans="1:4">
      <c r="A849" s="5"/>
      <c r="B849" s="18"/>
      <c r="C849" s="18"/>
      <c r="D849" s="18"/>
    </row>
    <row r="850" spans="1:4">
      <c r="A850" s="5"/>
      <c r="B850" s="18"/>
      <c r="C850" s="18"/>
      <c r="D850" s="18"/>
    </row>
    <row r="851" spans="1:4">
      <c r="A851" s="5"/>
      <c r="B851" s="18"/>
      <c r="C851" s="18"/>
      <c r="D851" s="18"/>
    </row>
    <row r="852" spans="1:4">
      <c r="A852" s="5"/>
      <c r="B852" s="18"/>
      <c r="C852" s="18"/>
      <c r="D852" s="18"/>
    </row>
    <row r="853" spans="1:4">
      <c r="A853" s="5"/>
      <c r="B853" s="18"/>
      <c r="C853" s="18"/>
      <c r="D853" s="18"/>
    </row>
    <row r="854" spans="1:4">
      <c r="A854" s="1"/>
      <c r="B854" s="18"/>
      <c r="C854" s="18"/>
      <c r="D854" s="18"/>
    </row>
    <row r="855" spans="1:4">
      <c r="A855" s="1"/>
      <c r="B855" s="18"/>
      <c r="C855" s="18"/>
      <c r="D855" s="18"/>
    </row>
    <row r="856" spans="1:4">
      <c r="A856" s="5"/>
      <c r="B856" s="18"/>
      <c r="C856" s="18"/>
      <c r="D856" s="18"/>
    </row>
    <row r="857" spans="1:4">
      <c r="A857" s="5"/>
      <c r="B857" s="18"/>
      <c r="C857" s="18"/>
      <c r="D857" s="18"/>
    </row>
    <row r="858" spans="1:4">
      <c r="A858" s="5"/>
      <c r="B858" s="18"/>
      <c r="C858" s="18"/>
      <c r="D858" s="18"/>
    </row>
    <row r="859" spans="1:4">
      <c r="A859" s="5"/>
      <c r="B859" s="18"/>
      <c r="C859" s="18"/>
      <c r="D859" s="18"/>
    </row>
    <row r="860" spans="1:4">
      <c r="A860" s="5"/>
      <c r="B860" s="18"/>
      <c r="C860" s="18"/>
      <c r="D860" s="18"/>
    </row>
    <row r="861" spans="1:4">
      <c r="A861" s="5"/>
      <c r="B861" s="18"/>
      <c r="C861" s="18"/>
      <c r="D861" s="18"/>
    </row>
    <row r="862" spans="1:4">
      <c r="A862" s="5"/>
      <c r="B862" s="18"/>
      <c r="C862" s="18"/>
      <c r="D862" s="18"/>
    </row>
    <row r="863" spans="1:4">
      <c r="A863" s="5"/>
      <c r="B863" s="18"/>
      <c r="C863" s="18"/>
      <c r="D863" s="18"/>
    </row>
    <row r="864" spans="1:4">
      <c r="A864" s="5"/>
      <c r="B864" s="18"/>
      <c r="C864" s="18"/>
      <c r="D864" s="18"/>
    </row>
    <row r="865" spans="1:4">
      <c r="A865" s="5"/>
      <c r="B865" s="18"/>
      <c r="C865" s="18"/>
      <c r="D865" s="18"/>
    </row>
    <row r="866" spans="1:4">
      <c r="A866" s="5"/>
      <c r="B866" s="18"/>
      <c r="C866" s="18"/>
      <c r="D866" s="18"/>
    </row>
    <row r="867" spans="1:4">
      <c r="A867" s="5"/>
      <c r="B867" s="18"/>
      <c r="C867" s="18"/>
      <c r="D867" s="18"/>
    </row>
    <row r="868" spans="1:4">
      <c r="A868" s="5"/>
      <c r="B868" s="18"/>
      <c r="C868" s="18"/>
      <c r="D868" s="18"/>
    </row>
    <row r="869" spans="1:4">
      <c r="A869" s="5"/>
      <c r="B869" s="18"/>
      <c r="C869" s="18"/>
      <c r="D869" s="18"/>
    </row>
    <row r="870" spans="1:4">
      <c r="A870" s="5"/>
      <c r="B870" s="18"/>
      <c r="C870" s="18"/>
      <c r="D870" s="18"/>
    </row>
    <row r="871" spans="1:4">
      <c r="A871" s="5"/>
      <c r="B871" s="18"/>
      <c r="C871" s="18"/>
      <c r="D871" s="18"/>
    </row>
    <row r="872" spans="1:4">
      <c r="A872" s="5"/>
      <c r="B872" s="18"/>
      <c r="C872" s="18"/>
      <c r="D872" s="18"/>
    </row>
    <row r="873" spans="1:4">
      <c r="A873" s="5"/>
      <c r="B873" s="18"/>
      <c r="C873" s="18"/>
      <c r="D873" s="18"/>
    </row>
    <row r="874" spans="1:4">
      <c r="A874" s="5"/>
      <c r="B874" s="18"/>
      <c r="C874" s="18"/>
      <c r="D874" s="18"/>
    </row>
    <row r="875" spans="1:4">
      <c r="A875" s="5"/>
      <c r="B875" s="18"/>
      <c r="C875" s="18"/>
      <c r="D875" s="18"/>
    </row>
    <row r="876" spans="1:4">
      <c r="A876" s="5"/>
      <c r="B876" s="18"/>
      <c r="C876" s="18"/>
      <c r="D876" s="18"/>
    </row>
    <row r="877" spans="1:4">
      <c r="A877" s="5"/>
      <c r="B877" s="18"/>
      <c r="C877" s="18"/>
      <c r="D877" s="18"/>
    </row>
    <row r="878" spans="1:4">
      <c r="A878" s="5"/>
      <c r="B878" s="18"/>
      <c r="C878" s="18"/>
      <c r="D878" s="18"/>
    </row>
    <row r="879" spans="1:4">
      <c r="A879" s="5"/>
      <c r="B879" s="18"/>
      <c r="C879" s="18"/>
      <c r="D879" s="18"/>
    </row>
    <row r="880" spans="1:4">
      <c r="A880" s="5"/>
      <c r="B880" s="18"/>
      <c r="C880" s="18"/>
      <c r="D880" s="18"/>
    </row>
    <row r="881" spans="1:4">
      <c r="A881" s="5"/>
      <c r="B881" s="18"/>
      <c r="C881" s="18"/>
      <c r="D881" s="18"/>
    </row>
    <row r="882" spans="1:4">
      <c r="A882" s="5"/>
      <c r="B882" s="18"/>
      <c r="C882" s="18"/>
      <c r="D882" s="18"/>
    </row>
    <row r="883" spans="1:4">
      <c r="A883" s="5"/>
      <c r="B883" s="18"/>
      <c r="C883" s="18"/>
      <c r="D883" s="18"/>
    </row>
    <row r="884" spans="1:4">
      <c r="A884" s="5"/>
      <c r="B884" s="18"/>
      <c r="C884" s="18"/>
      <c r="D884" s="18"/>
    </row>
    <row r="885" spans="1:4">
      <c r="A885" s="5"/>
      <c r="B885" s="18"/>
      <c r="C885" s="18"/>
      <c r="D885" s="18"/>
    </row>
    <row r="886" spans="1:4">
      <c r="A886" s="5"/>
      <c r="B886" s="18"/>
      <c r="C886" s="18"/>
      <c r="D886" s="18"/>
    </row>
    <row r="887" spans="1:4">
      <c r="A887" s="5"/>
      <c r="B887" s="18"/>
      <c r="C887" s="18"/>
      <c r="D887" s="18"/>
    </row>
    <row r="888" spans="1:4">
      <c r="A888" s="5"/>
      <c r="B888" s="18"/>
      <c r="C888" s="18"/>
      <c r="D888" s="18"/>
    </row>
    <row r="889" spans="1:4">
      <c r="A889" s="5"/>
      <c r="B889" s="18"/>
      <c r="C889" s="18"/>
      <c r="D889" s="18"/>
    </row>
    <row r="890" spans="1:4">
      <c r="A890" s="5"/>
      <c r="B890" s="18"/>
      <c r="C890" s="18"/>
      <c r="D890" s="18"/>
    </row>
    <row r="891" spans="1:4">
      <c r="A891" s="5"/>
      <c r="B891" s="18"/>
      <c r="C891" s="18"/>
      <c r="D891" s="18"/>
    </row>
    <row r="892" spans="1:4">
      <c r="A892" s="5"/>
      <c r="B892" s="18"/>
      <c r="C892" s="18"/>
      <c r="D892" s="18"/>
    </row>
    <row r="893" spans="1:4">
      <c r="A893" s="5"/>
      <c r="B893" s="18"/>
      <c r="C893" s="18"/>
      <c r="D893" s="18"/>
    </row>
    <row r="894" spans="1:4">
      <c r="A894" s="5"/>
      <c r="B894" s="18"/>
      <c r="C894" s="18"/>
      <c r="D894" s="18"/>
    </row>
    <row r="895" spans="1:4">
      <c r="A895" s="5"/>
      <c r="B895" s="18"/>
      <c r="C895" s="18"/>
      <c r="D895" s="18"/>
    </row>
    <row r="896" spans="1:4">
      <c r="A896" s="5"/>
      <c r="B896" s="18"/>
      <c r="C896" s="18"/>
      <c r="D896" s="18"/>
    </row>
    <row r="897" spans="1:4">
      <c r="A897" s="5"/>
      <c r="B897" s="18"/>
      <c r="C897" s="18"/>
      <c r="D897" s="18"/>
    </row>
    <row r="898" spans="1:4">
      <c r="A898" s="5"/>
      <c r="B898" s="18"/>
      <c r="C898" s="18"/>
      <c r="D898" s="18"/>
    </row>
    <row r="899" spans="1:4">
      <c r="A899" s="5"/>
      <c r="B899" s="18"/>
      <c r="C899" s="18"/>
      <c r="D899" s="18"/>
    </row>
    <row r="900" spans="1:4">
      <c r="A900" s="5"/>
      <c r="B900" s="18"/>
      <c r="C900" s="18"/>
      <c r="D900" s="18"/>
    </row>
    <row r="901" spans="1:4">
      <c r="A901" s="5"/>
      <c r="B901" s="18"/>
      <c r="C901" s="18"/>
      <c r="D901" s="18"/>
    </row>
    <row r="902" spans="1:4">
      <c r="A902" s="5"/>
      <c r="B902" s="18"/>
      <c r="C902" s="18"/>
      <c r="D902" s="18"/>
    </row>
    <row r="903" spans="1:4">
      <c r="A903" s="5"/>
      <c r="B903" s="18"/>
      <c r="C903" s="18"/>
      <c r="D903" s="18"/>
    </row>
    <row r="904" spans="1:4">
      <c r="A904" s="5"/>
      <c r="B904" s="18"/>
      <c r="C904" s="18"/>
      <c r="D904" s="18"/>
    </row>
    <row r="905" spans="1:4">
      <c r="A905" s="5"/>
      <c r="B905" s="18"/>
      <c r="C905" s="18"/>
      <c r="D905" s="18"/>
    </row>
    <row r="906" spans="1:4">
      <c r="A906" s="5"/>
      <c r="B906" s="18"/>
      <c r="C906" s="18"/>
      <c r="D906" s="18"/>
    </row>
    <row r="907" spans="1:4">
      <c r="A907" s="5"/>
      <c r="B907" s="18"/>
      <c r="C907" s="18"/>
      <c r="D907" s="18"/>
    </row>
    <row r="908" spans="1:4">
      <c r="A908" s="5"/>
      <c r="B908" s="18"/>
      <c r="C908" s="18"/>
      <c r="D908" s="18"/>
    </row>
    <row r="909" spans="1:4">
      <c r="A909" s="5"/>
      <c r="B909" s="18"/>
      <c r="C909" s="18"/>
      <c r="D909" s="18"/>
    </row>
    <row r="910" spans="1:4">
      <c r="A910" s="5"/>
      <c r="B910" s="18"/>
      <c r="C910" s="18"/>
      <c r="D910" s="18"/>
    </row>
    <row r="911" spans="1:4">
      <c r="A911" s="5"/>
      <c r="B911" s="18"/>
      <c r="C911" s="18"/>
      <c r="D911" s="18"/>
    </row>
    <row r="912" spans="1:4">
      <c r="A912" s="5"/>
      <c r="B912" s="18"/>
      <c r="C912" s="18"/>
      <c r="D912" s="18"/>
    </row>
    <row r="913" spans="1:4">
      <c r="A913" s="5"/>
      <c r="B913" s="18"/>
      <c r="C913" s="18"/>
      <c r="D913" s="18"/>
    </row>
    <row r="914" spans="1:4">
      <c r="A914" s="5"/>
      <c r="B914" s="18"/>
      <c r="C914" s="18"/>
      <c r="D914" s="18"/>
    </row>
    <row r="915" spans="1:4">
      <c r="A915" s="5"/>
      <c r="B915" s="18"/>
      <c r="C915" s="18"/>
      <c r="D915" s="18"/>
    </row>
    <row r="916" spans="1:4">
      <c r="A916" s="5"/>
      <c r="B916" s="18"/>
      <c r="C916" s="18"/>
      <c r="D916" s="18"/>
    </row>
    <row r="917" spans="1:4">
      <c r="A917" s="5"/>
      <c r="B917" s="18"/>
      <c r="C917" s="18"/>
      <c r="D917" s="18"/>
    </row>
    <row r="918" spans="1:4">
      <c r="A918" s="5"/>
      <c r="B918" s="18"/>
      <c r="C918" s="18"/>
      <c r="D918" s="18"/>
    </row>
    <row r="919" spans="1:4">
      <c r="A919" s="5"/>
      <c r="B919" s="18"/>
      <c r="C919" s="18"/>
      <c r="D919" s="18"/>
    </row>
    <row r="920" spans="1:4">
      <c r="A920" s="5"/>
      <c r="B920" s="18"/>
      <c r="C920" s="18"/>
      <c r="D920" s="18"/>
    </row>
    <row r="921" spans="1:4">
      <c r="A921" s="5"/>
      <c r="B921" s="18"/>
      <c r="C921" s="18"/>
      <c r="D921" s="18"/>
    </row>
    <row r="922" spans="1:4">
      <c r="A922" s="5"/>
      <c r="B922" s="18"/>
      <c r="C922" s="18"/>
      <c r="D922" s="18"/>
    </row>
    <row r="923" spans="1:4">
      <c r="A923" s="5"/>
      <c r="B923" s="18"/>
      <c r="C923" s="18"/>
      <c r="D923" s="18"/>
    </row>
    <row r="924" spans="1:4">
      <c r="A924" s="5"/>
      <c r="B924" s="18"/>
      <c r="C924" s="18"/>
      <c r="D924" s="18"/>
    </row>
    <row r="925" spans="1:4">
      <c r="A925" s="5"/>
      <c r="B925" s="18"/>
      <c r="C925" s="18"/>
      <c r="D925" s="18"/>
    </row>
    <row r="926" spans="1:4">
      <c r="A926" s="5"/>
      <c r="B926" s="18"/>
      <c r="C926" s="18"/>
      <c r="D926" s="18"/>
    </row>
    <row r="927" spans="1:4">
      <c r="A927" s="5"/>
      <c r="B927" s="18"/>
      <c r="C927" s="18"/>
      <c r="D927" s="18"/>
    </row>
    <row r="928" spans="1:4">
      <c r="A928" s="5"/>
      <c r="B928" s="18"/>
      <c r="C928" s="18"/>
      <c r="D928" s="18"/>
    </row>
    <row r="929" spans="1:4">
      <c r="A929" s="5"/>
      <c r="B929" s="18"/>
      <c r="C929" s="18"/>
      <c r="D929" s="18"/>
    </row>
    <row r="930" spans="1:4">
      <c r="A930" s="5"/>
      <c r="B930" s="18"/>
      <c r="C930" s="18"/>
      <c r="D930" s="18"/>
    </row>
    <row r="931" spans="1:4">
      <c r="A931" s="5"/>
      <c r="B931" s="18"/>
      <c r="C931" s="18"/>
      <c r="D931" s="18"/>
    </row>
    <row r="932" spans="1:4">
      <c r="A932" s="5"/>
      <c r="B932" s="18"/>
      <c r="C932" s="18"/>
      <c r="D932" s="18"/>
    </row>
    <row r="933" spans="1:4">
      <c r="A933" s="5"/>
      <c r="B933" s="18"/>
      <c r="C933" s="18"/>
      <c r="D933" s="18"/>
    </row>
    <row r="934" spans="1:4">
      <c r="A934" s="5"/>
      <c r="B934" s="18"/>
      <c r="C934" s="18"/>
      <c r="D934" s="18"/>
    </row>
    <row r="935" spans="1:4">
      <c r="A935" s="5"/>
      <c r="B935" s="18"/>
      <c r="C935" s="18"/>
      <c r="D935" s="18"/>
    </row>
    <row r="936" spans="1:4">
      <c r="A936" s="5"/>
      <c r="B936" s="18"/>
      <c r="C936" s="18"/>
      <c r="D936" s="18"/>
    </row>
    <row r="937" spans="1:4">
      <c r="A937" s="5"/>
      <c r="B937" s="18"/>
      <c r="C937" s="18"/>
      <c r="D937" s="18"/>
    </row>
    <row r="938" spans="1:4">
      <c r="A938" s="5"/>
      <c r="B938" s="18"/>
      <c r="C938" s="18"/>
      <c r="D938" s="18"/>
    </row>
    <row r="939" spans="1:4">
      <c r="A939" s="5"/>
      <c r="B939" s="18"/>
      <c r="C939" s="18"/>
      <c r="D939" s="18"/>
    </row>
    <row r="940" spans="1:4">
      <c r="A940" s="5"/>
      <c r="B940" s="18"/>
      <c r="C940" s="18"/>
      <c r="D940" s="18"/>
    </row>
    <row r="941" spans="1:4">
      <c r="A941" s="5"/>
      <c r="B941" s="18"/>
      <c r="C941" s="18"/>
      <c r="D941" s="18"/>
    </row>
    <row r="942" spans="1:4">
      <c r="A942" s="5"/>
      <c r="B942" s="18"/>
      <c r="C942" s="18"/>
      <c r="D942" s="18"/>
    </row>
    <row r="943" spans="1:4">
      <c r="A943" s="5"/>
      <c r="B943" s="18"/>
      <c r="C943" s="18"/>
      <c r="D943" s="18"/>
    </row>
    <row r="944" spans="1:4">
      <c r="A944" s="5"/>
      <c r="B944" s="18"/>
      <c r="C944" s="18"/>
      <c r="D944" s="18"/>
    </row>
    <row r="945" spans="1:4">
      <c r="A945" s="5"/>
      <c r="B945" s="18"/>
      <c r="C945" s="18"/>
      <c r="D945" s="18"/>
    </row>
    <row r="946" spans="1:4">
      <c r="A946" s="5"/>
      <c r="B946" s="18"/>
      <c r="C946" s="18"/>
      <c r="D946" s="18"/>
    </row>
    <row r="947" spans="1:4">
      <c r="A947" s="5"/>
      <c r="B947" s="18"/>
      <c r="C947" s="18"/>
      <c r="D947" s="18"/>
    </row>
    <row r="948" spans="1:4">
      <c r="A948" s="5"/>
      <c r="B948" s="18"/>
      <c r="C948" s="18"/>
      <c r="D948" s="18"/>
    </row>
    <row r="949" spans="1:4">
      <c r="A949" s="5"/>
      <c r="B949" s="18"/>
      <c r="C949" s="18"/>
      <c r="D949" s="18"/>
    </row>
    <row r="950" spans="1:4">
      <c r="A950" s="5"/>
      <c r="B950" s="18"/>
      <c r="C950" s="18"/>
      <c r="D950" s="18"/>
    </row>
    <row r="951" spans="1:4">
      <c r="A951" s="5"/>
      <c r="B951" s="18"/>
      <c r="C951" s="18"/>
      <c r="D951" s="18"/>
    </row>
    <row r="952" spans="1:4">
      <c r="A952" s="5"/>
      <c r="B952" s="18"/>
      <c r="C952" s="18"/>
      <c r="D952" s="18"/>
    </row>
    <row r="953" spans="1:4">
      <c r="A953" s="5"/>
      <c r="B953" s="18"/>
      <c r="C953" s="18"/>
      <c r="D953" s="18"/>
    </row>
    <row r="954" spans="1:4">
      <c r="A954" s="5"/>
      <c r="B954" s="18"/>
      <c r="C954" s="18"/>
      <c r="D954" s="18"/>
    </row>
    <row r="955" spans="1:4">
      <c r="A955" s="5"/>
      <c r="B955" s="18"/>
      <c r="C955" s="18"/>
      <c r="D955" s="18"/>
    </row>
    <row r="956" spans="1:4">
      <c r="A956" s="5"/>
      <c r="B956" s="18"/>
      <c r="C956" s="18"/>
      <c r="D956" s="18"/>
    </row>
    <row r="957" spans="1:4">
      <c r="A957" s="5"/>
      <c r="B957" s="18"/>
      <c r="C957" s="18"/>
      <c r="D957" s="18"/>
    </row>
    <row r="958" spans="1:4">
      <c r="A958" s="5"/>
      <c r="B958" s="18"/>
      <c r="C958" s="18"/>
      <c r="D958" s="18"/>
    </row>
    <row r="959" spans="1:4">
      <c r="A959" s="5"/>
      <c r="B959" s="18"/>
      <c r="C959" s="18"/>
      <c r="D959" s="18"/>
    </row>
    <row r="960" spans="1:4">
      <c r="A960" s="5"/>
      <c r="B960" s="18"/>
      <c r="C960" s="18"/>
      <c r="D960" s="18"/>
    </row>
    <row r="961" spans="1:4">
      <c r="A961" s="5"/>
      <c r="B961" s="18"/>
      <c r="C961" s="18"/>
      <c r="D961" s="18"/>
    </row>
    <row r="962" spans="1:4">
      <c r="A962" s="5"/>
      <c r="B962" s="18"/>
      <c r="C962" s="18"/>
      <c r="D962" s="18"/>
    </row>
    <row r="963" spans="1:4">
      <c r="A963" s="5"/>
      <c r="B963" s="18"/>
      <c r="C963" s="18"/>
      <c r="D963" s="18"/>
    </row>
    <row r="964" spans="1:4">
      <c r="A964" s="5"/>
      <c r="B964" s="18"/>
      <c r="C964" s="18"/>
      <c r="D964" s="18"/>
    </row>
    <row r="965" spans="1:4">
      <c r="A965" s="5"/>
      <c r="B965" s="18"/>
      <c r="C965" s="18"/>
      <c r="D965" s="18"/>
    </row>
    <row r="966" spans="1:4">
      <c r="A966" s="5"/>
      <c r="B966" s="18"/>
      <c r="C966" s="18"/>
      <c r="D966" s="18"/>
    </row>
    <row r="967" spans="1:4">
      <c r="A967" s="5"/>
      <c r="B967" s="18"/>
      <c r="C967" s="18"/>
      <c r="D967" s="18"/>
    </row>
    <row r="968" spans="1:4">
      <c r="A968" s="5"/>
      <c r="B968" s="18"/>
      <c r="C968" s="18"/>
      <c r="D968" s="18"/>
    </row>
    <row r="969" spans="1:4">
      <c r="A969" s="5"/>
      <c r="B969" s="18"/>
      <c r="C969" s="18"/>
      <c r="D969" s="18"/>
    </row>
    <row r="970" spans="1:4">
      <c r="A970" s="5"/>
      <c r="B970" s="18"/>
      <c r="C970" s="18"/>
      <c r="D970" s="18"/>
    </row>
    <row r="971" spans="1:4">
      <c r="A971" s="5"/>
      <c r="B971" s="18"/>
      <c r="C971" s="18"/>
      <c r="D971" s="18"/>
    </row>
    <row r="972" spans="1:4">
      <c r="A972" s="5"/>
      <c r="B972" s="18"/>
      <c r="C972" s="18"/>
      <c r="D972" s="18"/>
    </row>
    <row r="973" spans="1:4">
      <c r="A973" s="5"/>
      <c r="B973" s="18"/>
      <c r="C973" s="18"/>
      <c r="D973" s="18"/>
    </row>
    <row r="974" spans="1:4">
      <c r="A974" s="5"/>
      <c r="B974" s="18"/>
      <c r="C974" s="18"/>
      <c r="D974" s="18"/>
    </row>
    <row r="975" spans="1:4">
      <c r="A975" s="5"/>
      <c r="B975" s="18"/>
      <c r="C975" s="18"/>
      <c r="D975" s="18"/>
    </row>
    <row r="976" spans="1:4">
      <c r="A976" s="5"/>
      <c r="B976" s="18"/>
      <c r="C976" s="18"/>
      <c r="D976" s="18"/>
    </row>
    <row r="977" spans="1:4">
      <c r="A977" s="5"/>
      <c r="B977" s="18"/>
      <c r="C977" s="18"/>
      <c r="D977" s="18"/>
    </row>
    <row r="978" spans="1:4">
      <c r="A978" s="5"/>
      <c r="B978" s="18"/>
      <c r="C978" s="18"/>
      <c r="D978" s="18"/>
    </row>
    <row r="979" spans="1:4">
      <c r="A979" s="5"/>
      <c r="B979" s="18"/>
      <c r="C979" s="18"/>
      <c r="D979" s="18"/>
    </row>
    <row r="980" spans="1:4">
      <c r="A980" s="5"/>
      <c r="B980" s="18"/>
      <c r="C980" s="18"/>
      <c r="D980" s="18"/>
    </row>
    <row r="981" spans="1:4">
      <c r="A981" s="5"/>
      <c r="B981" s="18"/>
      <c r="C981" s="18"/>
      <c r="D981" s="18"/>
    </row>
    <row r="982" spans="1:4">
      <c r="A982" s="5"/>
      <c r="B982" s="18"/>
      <c r="C982" s="18"/>
      <c r="D982" s="18"/>
    </row>
    <row r="983" spans="1:4">
      <c r="A983" s="5"/>
      <c r="B983" s="18"/>
      <c r="C983" s="18"/>
      <c r="D983" s="18"/>
    </row>
    <row r="984" spans="1:4">
      <c r="A984" s="5"/>
      <c r="B984" s="18"/>
      <c r="C984" s="18"/>
      <c r="D984" s="18"/>
    </row>
    <row r="985" spans="1:4">
      <c r="A985" s="5"/>
      <c r="B985" s="18"/>
      <c r="C985" s="18"/>
      <c r="D985" s="18"/>
    </row>
    <row r="986" spans="1:4">
      <c r="A986" s="5"/>
      <c r="B986" s="18"/>
      <c r="C986" s="18"/>
      <c r="D986" s="18"/>
    </row>
    <row r="987" spans="1:4">
      <c r="A987" s="5"/>
      <c r="B987" s="18"/>
      <c r="C987" s="18"/>
      <c r="D987" s="18"/>
    </row>
    <row r="988" spans="1:4">
      <c r="A988" s="5"/>
      <c r="B988" s="18"/>
      <c r="C988" s="18"/>
      <c r="D988" s="18"/>
    </row>
    <row r="989" spans="1:4">
      <c r="A989" s="5"/>
      <c r="B989" s="18"/>
      <c r="C989" s="18"/>
      <c r="D989" s="18"/>
    </row>
    <row r="990" spans="1:4">
      <c r="A990" s="5"/>
      <c r="B990" s="18"/>
      <c r="C990" s="18"/>
      <c r="D990" s="18"/>
    </row>
    <row r="991" spans="1:4">
      <c r="A991" s="5"/>
      <c r="B991" s="18"/>
      <c r="C991" s="18"/>
      <c r="D991" s="18"/>
    </row>
    <row r="992" spans="1:4">
      <c r="A992" s="5"/>
      <c r="B992" s="18"/>
      <c r="C992" s="18"/>
      <c r="D992" s="18"/>
    </row>
    <row r="993" spans="1:4">
      <c r="A993" s="5"/>
      <c r="B993" s="18"/>
      <c r="C993" s="18"/>
      <c r="D993" s="18"/>
    </row>
    <row r="994" spans="1:4">
      <c r="A994" s="5"/>
      <c r="B994" s="18"/>
      <c r="C994" s="18"/>
      <c r="D994" s="18"/>
    </row>
    <row r="995" spans="1:4">
      <c r="A995" s="5"/>
      <c r="B995" s="18"/>
      <c r="C995" s="18"/>
      <c r="D995" s="18"/>
    </row>
    <row r="996" spans="1:4">
      <c r="A996" s="5"/>
      <c r="B996" s="18"/>
      <c r="C996" s="18"/>
      <c r="D996" s="18"/>
    </row>
    <row r="997" spans="1:4">
      <c r="A997" s="5"/>
      <c r="B997" s="18"/>
      <c r="C997" s="18"/>
      <c r="D997" s="18"/>
    </row>
    <row r="998" spans="1:4">
      <c r="A998" s="5"/>
      <c r="B998" s="18"/>
      <c r="C998" s="18"/>
      <c r="D998" s="18"/>
    </row>
    <row r="999" spans="1:4">
      <c r="A999" s="5"/>
      <c r="B999" s="18"/>
      <c r="C999" s="18"/>
      <c r="D999" s="18"/>
    </row>
    <row r="1000" spans="1:4">
      <c r="A1000" s="5"/>
      <c r="B1000" s="18"/>
      <c r="C1000" s="18"/>
      <c r="D1000" s="18"/>
    </row>
    <row r="1001" spans="1:4">
      <c r="A1001" s="5"/>
      <c r="B1001" s="18"/>
      <c r="C1001" s="18"/>
      <c r="D1001" s="18"/>
    </row>
    <row r="1002" spans="1:4">
      <c r="A1002" s="5"/>
      <c r="B1002" s="18"/>
      <c r="C1002" s="18"/>
      <c r="D1002" s="18"/>
    </row>
    <row r="1003" spans="1:4">
      <c r="A1003" s="5"/>
      <c r="B1003" s="18"/>
      <c r="C1003" s="18"/>
      <c r="D1003" s="18"/>
    </row>
    <row r="1004" spans="1:4">
      <c r="A1004" s="5"/>
      <c r="B1004" s="18"/>
      <c r="C1004" s="18"/>
      <c r="D1004" s="18"/>
    </row>
    <row r="1005" spans="1:4">
      <c r="A1005" s="5"/>
      <c r="B1005" s="18"/>
      <c r="C1005" s="18"/>
      <c r="D1005" s="18"/>
    </row>
    <row r="1006" spans="1:4">
      <c r="A1006" s="5"/>
      <c r="B1006" s="18"/>
      <c r="C1006" s="18"/>
      <c r="D1006" s="18"/>
    </row>
    <row r="1007" spans="1:4">
      <c r="A1007" s="5"/>
      <c r="B1007" s="18"/>
      <c r="C1007" s="18"/>
      <c r="D1007" s="18"/>
    </row>
    <row r="1008" spans="1:4">
      <c r="A1008" s="5"/>
      <c r="B1008" s="18"/>
      <c r="C1008" s="18"/>
      <c r="D1008" s="18"/>
    </row>
    <row r="1009" spans="1:4">
      <c r="A1009" s="5"/>
      <c r="B1009" s="18"/>
      <c r="C1009" s="18"/>
      <c r="D1009" s="18"/>
    </row>
    <row r="1010" spans="1:4">
      <c r="A1010" s="5"/>
      <c r="B1010" s="18"/>
      <c r="C1010" s="18"/>
      <c r="D1010" s="18"/>
    </row>
    <row r="1011" spans="1:4">
      <c r="A1011" s="5"/>
      <c r="B1011" s="18"/>
      <c r="C1011" s="18"/>
      <c r="D1011" s="18"/>
    </row>
    <row r="1012" spans="1:4">
      <c r="A1012" s="5"/>
      <c r="B1012" s="18"/>
      <c r="C1012" s="18"/>
      <c r="D1012" s="18"/>
    </row>
    <row r="1013" spans="1:4">
      <c r="A1013" s="5"/>
      <c r="B1013" s="18"/>
      <c r="C1013" s="18"/>
      <c r="D1013" s="18"/>
    </row>
    <row r="1014" spans="1:4">
      <c r="A1014" s="5"/>
      <c r="B1014" s="18"/>
      <c r="C1014" s="18"/>
      <c r="D1014" s="18"/>
    </row>
    <row r="1015" spans="1:4">
      <c r="A1015" s="5"/>
      <c r="B1015" s="18"/>
      <c r="C1015" s="18"/>
      <c r="D1015" s="18"/>
    </row>
    <row r="1016" spans="1:4">
      <c r="A1016" s="5"/>
      <c r="B1016" s="18"/>
      <c r="C1016" s="18"/>
      <c r="D1016" s="18"/>
    </row>
    <row r="1017" spans="1:4">
      <c r="A1017" s="5"/>
      <c r="B1017" s="18"/>
      <c r="C1017" s="18"/>
      <c r="D1017" s="18"/>
    </row>
    <row r="1018" spans="1:4">
      <c r="A1018" s="5"/>
      <c r="B1018" s="18"/>
      <c r="C1018" s="18"/>
      <c r="D1018" s="18"/>
    </row>
    <row r="1019" spans="1:4">
      <c r="A1019" s="5"/>
      <c r="B1019" s="18"/>
      <c r="C1019" s="18"/>
      <c r="D1019" s="18"/>
    </row>
    <row r="1020" spans="1:4">
      <c r="A1020" s="5"/>
      <c r="B1020" s="18"/>
      <c r="C1020" s="18"/>
      <c r="D1020" s="18"/>
    </row>
    <row r="1021" spans="1:4">
      <c r="A1021" s="5"/>
      <c r="B1021" s="18"/>
      <c r="C1021" s="18"/>
      <c r="D1021" s="18"/>
    </row>
    <row r="1022" spans="1:4">
      <c r="A1022" s="5"/>
      <c r="B1022" s="18"/>
      <c r="C1022" s="18"/>
      <c r="D1022" s="18"/>
    </row>
    <row r="1023" spans="1:4">
      <c r="A1023" s="5"/>
      <c r="B1023" s="18"/>
      <c r="C1023" s="18"/>
      <c r="D1023" s="18"/>
    </row>
    <row r="1024" spans="1:4">
      <c r="A1024" s="5"/>
      <c r="B1024" s="18"/>
      <c r="C1024" s="18"/>
      <c r="D1024" s="18"/>
    </row>
    <row r="1025" spans="1:4">
      <c r="A1025" s="5"/>
      <c r="B1025" s="18"/>
      <c r="C1025" s="18"/>
      <c r="D1025" s="18"/>
    </row>
    <row r="1026" spans="1:4">
      <c r="A1026" s="5"/>
      <c r="B1026" s="18"/>
      <c r="C1026" s="18"/>
      <c r="D1026" s="18"/>
    </row>
    <row r="1027" spans="1:4">
      <c r="A1027" s="5"/>
      <c r="B1027" s="18"/>
      <c r="C1027" s="18"/>
      <c r="D1027" s="18"/>
    </row>
    <row r="1028" spans="1:4">
      <c r="A1028" s="5"/>
      <c r="B1028" s="18"/>
      <c r="C1028" s="18"/>
      <c r="D1028" s="18"/>
    </row>
    <row r="1029" spans="1:4">
      <c r="A1029" s="5"/>
      <c r="B1029" s="18"/>
      <c r="C1029" s="18"/>
      <c r="D1029" s="18"/>
    </row>
    <row r="1030" spans="1:4">
      <c r="A1030" s="5"/>
      <c r="B1030" s="18"/>
      <c r="C1030" s="18"/>
      <c r="D1030" s="18"/>
    </row>
    <row r="1031" spans="1:4">
      <c r="A1031" s="5"/>
      <c r="B1031" s="18"/>
      <c r="C1031" s="18"/>
      <c r="D1031" s="18"/>
    </row>
    <row r="1032" spans="1:4">
      <c r="A1032" s="5"/>
      <c r="B1032" s="18"/>
      <c r="C1032" s="18"/>
      <c r="D1032" s="18"/>
    </row>
    <row r="1033" spans="1:4">
      <c r="A1033" s="5"/>
      <c r="B1033" s="18"/>
      <c r="C1033" s="18"/>
      <c r="D1033" s="18"/>
    </row>
    <row r="1034" spans="1:4">
      <c r="A1034" s="5"/>
      <c r="B1034" s="18"/>
      <c r="C1034" s="18"/>
      <c r="D1034" s="18"/>
    </row>
    <row r="1035" spans="1:4">
      <c r="A1035" s="5"/>
      <c r="B1035" s="18"/>
      <c r="C1035" s="18"/>
      <c r="D1035" s="18"/>
    </row>
    <row r="1036" spans="1:4">
      <c r="A1036" s="5"/>
      <c r="B1036" s="18"/>
      <c r="C1036" s="18"/>
      <c r="D1036" s="18"/>
    </row>
    <row r="1037" spans="1:4">
      <c r="A1037" s="5"/>
      <c r="B1037" s="18"/>
      <c r="C1037" s="18"/>
      <c r="D1037" s="18"/>
    </row>
    <row r="1038" spans="1:4">
      <c r="A1038" s="5"/>
      <c r="B1038" s="18"/>
      <c r="C1038" s="18"/>
      <c r="D1038" s="18"/>
    </row>
    <row r="1039" spans="1:4">
      <c r="A1039" s="5"/>
      <c r="B1039" s="18"/>
      <c r="C1039" s="18"/>
      <c r="D1039" s="18"/>
    </row>
    <row r="1040" spans="1:4">
      <c r="A1040" s="5"/>
      <c r="B1040" s="18"/>
      <c r="C1040" s="18"/>
      <c r="D1040" s="18"/>
    </row>
    <row r="1041" spans="1:4">
      <c r="A1041" s="5"/>
      <c r="B1041" s="18"/>
      <c r="C1041" s="18"/>
      <c r="D1041" s="18"/>
    </row>
    <row r="1042" spans="1:4">
      <c r="A1042" s="5"/>
      <c r="B1042" s="18"/>
      <c r="C1042" s="18"/>
      <c r="D1042" s="18"/>
    </row>
    <row r="1043" spans="1:4">
      <c r="A1043" s="5"/>
      <c r="B1043" s="18"/>
      <c r="C1043" s="18"/>
      <c r="D1043" s="18"/>
    </row>
    <row r="1044" spans="1:4">
      <c r="A1044" s="5"/>
      <c r="B1044" s="18"/>
      <c r="C1044" s="18"/>
      <c r="D1044" s="18"/>
    </row>
    <row r="1045" spans="1:4">
      <c r="A1045" s="5"/>
      <c r="B1045" s="18"/>
      <c r="C1045" s="18"/>
      <c r="D1045" s="18"/>
    </row>
    <row r="1046" spans="1:4">
      <c r="A1046" s="5"/>
      <c r="B1046" s="18"/>
      <c r="C1046" s="18"/>
      <c r="D1046" s="18"/>
    </row>
    <row r="1047" spans="1:4">
      <c r="A1047" s="5"/>
      <c r="B1047" s="18"/>
      <c r="C1047" s="18"/>
      <c r="D1047" s="18"/>
    </row>
    <row r="1048" spans="1:4">
      <c r="A1048" s="5"/>
      <c r="B1048" s="18"/>
      <c r="C1048" s="18"/>
      <c r="D1048" s="18"/>
    </row>
    <row r="1049" spans="1:4">
      <c r="A1049" s="5"/>
      <c r="B1049" s="18"/>
      <c r="C1049" s="18"/>
      <c r="D1049" s="18"/>
    </row>
    <row r="1050" spans="1:4">
      <c r="A1050" s="5"/>
      <c r="B1050" s="18"/>
      <c r="C1050" s="18"/>
      <c r="D1050" s="18"/>
    </row>
    <row r="1051" spans="1:4">
      <c r="A1051" s="5"/>
      <c r="B1051" s="18"/>
      <c r="C1051" s="18"/>
      <c r="D1051" s="18"/>
    </row>
    <row r="1052" spans="1:4">
      <c r="A1052" s="5"/>
      <c r="B1052" s="18"/>
      <c r="C1052" s="18"/>
      <c r="D1052" s="18"/>
    </row>
    <row r="1053" spans="1:4">
      <c r="A1053" s="5"/>
      <c r="B1053" s="18"/>
      <c r="C1053" s="18"/>
      <c r="D1053" s="18"/>
    </row>
    <row r="1054" spans="1:4">
      <c r="A1054" s="5"/>
      <c r="B1054" s="18"/>
      <c r="C1054" s="18"/>
      <c r="D1054" s="18"/>
    </row>
    <row r="1055" spans="1:4">
      <c r="A1055" s="5"/>
      <c r="B1055" s="18"/>
      <c r="C1055" s="18"/>
      <c r="D1055" s="18"/>
    </row>
    <row r="1056" spans="1:4">
      <c r="A1056" s="5"/>
      <c r="B1056" s="18"/>
      <c r="C1056" s="18"/>
      <c r="D1056" s="18"/>
    </row>
    <row r="1057" spans="1:4">
      <c r="A1057" s="5"/>
      <c r="B1057" s="18"/>
      <c r="C1057" s="18"/>
      <c r="D1057" s="18"/>
    </row>
    <row r="1058" spans="1:4">
      <c r="A1058" s="5"/>
      <c r="B1058" s="18"/>
      <c r="C1058" s="18"/>
      <c r="D1058" s="18"/>
    </row>
    <row r="1059" spans="1:4">
      <c r="A1059" s="5"/>
      <c r="B1059" s="18"/>
      <c r="C1059" s="18"/>
      <c r="D1059" s="18"/>
    </row>
    <row r="1060" spans="1:4">
      <c r="A1060" s="5"/>
      <c r="B1060" s="18"/>
      <c r="C1060" s="18"/>
      <c r="D1060" s="18"/>
    </row>
    <row r="1061" spans="1:4">
      <c r="A1061" s="5"/>
      <c r="B1061" s="18"/>
      <c r="C1061" s="18"/>
      <c r="D1061" s="18"/>
    </row>
    <row r="1062" spans="1:4">
      <c r="A1062" s="5"/>
      <c r="B1062" s="18"/>
      <c r="C1062" s="18"/>
      <c r="D1062" s="18"/>
    </row>
    <row r="1063" spans="1:4">
      <c r="A1063" s="5"/>
      <c r="B1063" s="18"/>
      <c r="C1063" s="18"/>
      <c r="D1063" s="18"/>
    </row>
    <row r="1064" spans="1:4">
      <c r="A1064" s="5"/>
      <c r="B1064" s="18"/>
      <c r="C1064" s="18"/>
      <c r="D1064" s="18"/>
    </row>
    <row r="1065" spans="1:4">
      <c r="A1065" s="5"/>
      <c r="B1065" s="18"/>
      <c r="C1065" s="18"/>
      <c r="D1065" s="18"/>
    </row>
    <row r="1066" spans="1:4">
      <c r="A1066" s="5"/>
      <c r="B1066" s="18"/>
      <c r="C1066" s="18"/>
      <c r="D1066" s="18"/>
    </row>
    <row r="1067" spans="1:4">
      <c r="A1067" s="5"/>
      <c r="B1067" s="18"/>
      <c r="C1067" s="18"/>
      <c r="D1067" s="18"/>
    </row>
    <row r="1068" spans="1:4">
      <c r="A1068" s="5"/>
      <c r="B1068" s="18"/>
      <c r="C1068" s="18"/>
      <c r="D1068" s="18"/>
    </row>
    <row r="1069" spans="1:4">
      <c r="A1069" s="5"/>
      <c r="B1069" s="18"/>
      <c r="C1069" s="18"/>
      <c r="D1069" s="18"/>
    </row>
    <row r="1070" spans="1:4">
      <c r="A1070" s="5"/>
      <c r="B1070" s="18"/>
      <c r="C1070" s="18"/>
      <c r="D1070" s="18"/>
    </row>
    <row r="1071" spans="1:4">
      <c r="A1071" s="5"/>
      <c r="B1071" s="18"/>
      <c r="C1071" s="18"/>
      <c r="D1071" s="18"/>
    </row>
    <row r="1072" spans="1:4">
      <c r="A1072" s="5"/>
      <c r="B1072" s="18"/>
      <c r="C1072" s="18"/>
      <c r="D1072" s="18"/>
    </row>
    <row r="1073" spans="1:4">
      <c r="A1073" s="5"/>
      <c r="B1073" s="18"/>
      <c r="C1073" s="18"/>
      <c r="D1073" s="18"/>
    </row>
    <row r="1074" spans="1:4">
      <c r="A1074" s="5"/>
      <c r="B1074" s="18"/>
      <c r="C1074" s="18"/>
      <c r="D1074" s="18"/>
    </row>
    <row r="1075" spans="1:4">
      <c r="A1075" s="5"/>
      <c r="B1075" s="18"/>
      <c r="C1075" s="18"/>
      <c r="D1075" s="18"/>
    </row>
    <row r="1076" spans="1:4">
      <c r="A1076" s="5"/>
      <c r="B1076" s="18"/>
      <c r="C1076" s="18"/>
      <c r="D1076" s="18"/>
    </row>
    <row r="1077" spans="1:4">
      <c r="A1077" s="5"/>
      <c r="B1077" s="18"/>
      <c r="C1077" s="18"/>
      <c r="D1077" s="18"/>
    </row>
    <row r="1078" spans="1:4">
      <c r="A1078" s="5"/>
      <c r="B1078" s="18"/>
      <c r="C1078" s="18"/>
      <c r="D1078" s="18"/>
    </row>
    <row r="1079" spans="1:4">
      <c r="A1079" s="5"/>
      <c r="B1079" s="18"/>
      <c r="C1079" s="18"/>
      <c r="D1079" s="18"/>
    </row>
    <row r="1080" spans="1:4">
      <c r="A1080" s="5"/>
      <c r="B1080" s="18"/>
      <c r="C1080" s="18"/>
      <c r="D1080" s="18"/>
    </row>
    <row r="1081" spans="1:4">
      <c r="A1081" s="5"/>
      <c r="B1081" s="18"/>
      <c r="C1081" s="18"/>
      <c r="D1081" s="18"/>
    </row>
    <row r="1082" spans="1:4">
      <c r="A1082" s="5"/>
      <c r="B1082" s="18"/>
      <c r="C1082" s="18"/>
      <c r="D1082" s="18"/>
    </row>
    <row r="1083" spans="1:4">
      <c r="A1083" s="5"/>
      <c r="B1083" s="18"/>
      <c r="C1083" s="18"/>
      <c r="D1083" s="18"/>
    </row>
    <row r="1084" spans="1:4">
      <c r="A1084" s="5"/>
      <c r="B1084" s="18"/>
      <c r="C1084" s="18"/>
      <c r="D1084" s="18"/>
    </row>
    <row r="1085" spans="1:4">
      <c r="A1085" s="5"/>
      <c r="B1085" s="18"/>
      <c r="C1085" s="18"/>
      <c r="D1085" s="18"/>
    </row>
    <row r="1086" spans="1:4">
      <c r="A1086" s="5"/>
      <c r="B1086" s="18"/>
      <c r="C1086" s="18"/>
      <c r="D1086" s="18"/>
    </row>
    <row r="1087" spans="1:4">
      <c r="A1087" s="5"/>
      <c r="B1087" s="18"/>
      <c r="C1087" s="18"/>
      <c r="D1087" s="18"/>
    </row>
    <row r="1088" spans="1:4">
      <c r="A1088" s="5"/>
      <c r="B1088" s="18"/>
      <c r="C1088" s="18"/>
      <c r="D1088" s="18"/>
    </row>
    <row r="1089" spans="1:4">
      <c r="A1089" s="5"/>
      <c r="B1089" s="18"/>
      <c r="C1089" s="18"/>
      <c r="D1089" s="18"/>
    </row>
    <row r="1090" spans="1:4">
      <c r="A1090" s="5"/>
      <c r="B1090" s="18"/>
      <c r="C1090" s="18"/>
      <c r="D1090" s="18"/>
    </row>
    <row r="1091" spans="1:4">
      <c r="A1091" s="5"/>
      <c r="B1091" s="18"/>
      <c r="C1091" s="18"/>
      <c r="D1091" s="18"/>
    </row>
    <row r="1092" spans="1:4">
      <c r="A1092" s="5"/>
      <c r="B1092" s="18"/>
      <c r="C1092" s="18"/>
      <c r="D1092" s="18"/>
    </row>
    <row r="1093" spans="1:4">
      <c r="A1093" s="5"/>
      <c r="B1093" s="18"/>
      <c r="C1093" s="18"/>
      <c r="D1093" s="18"/>
    </row>
    <row r="1094" spans="1:4">
      <c r="A1094" s="5"/>
      <c r="B1094" s="18"/>
      <c r="C1094" s="18"/>
      <c r="D1094" s="18"/>
    </row>
    <row r="1095" spans="1:4">
      <c r="A1095" s="5"/>
      <c r="B1095" s="18"/>
      <c r="C1095" s="18"/>
      <c r="D1095" s="18"/>
    </row>
    <row r="1096" spans="1:4">
      <c r="A1096" s="5"/>
      <c r="B1096" s="18"/>
      <c r="C1096" s="18"/>
      <c r="D1096" s="18"/>
    </row>
    <row r="1097" spans="1:4">
      <c r="A1097" s="5"/>
      <c r="B1097" s="18"/>
      <c r="C1097" s="18"/>
      <c r="D1097" s="18"/>
    </row>
    <row r="1098" spans="1:4">
      <c r="A1098" s="5"/>
      <c r="B1098" s="18"/>
      <c r="C1098" s="18"/>
      <c r="D1098" s="18"/>
    </row>
    <row r="1099" spans="1:4">
      <c r="A1099" s="5"/>
      <c r="B1099" s="18"/>
      <c r="C1099" s="18"/>
      <c r="D1099" s="18"/>
    </row>
    <row r="1100" spans="1:4">
      <c r="A1100" s="5"/>
      <c r="B1100" s="18"/>
      <c r="C1100" s="18"/>
      <c r="D1100" s="18"/>
    </row>
    <row r="1101" spans="1:4">
      <c r="A1101" s="5"/>
      <c r="B1101" s="18"/>
      <c r="C1101" s="18"/>
      <c r="D1101" s="18"/>
    </row>
    <row r="1102" spans="1:4">
      <c r="A1102" s="5"/>
      <c r="B1102" s="18"/>
      <c r="C1102" s="18"/>
      <c r="D1102" s="18"/>
    </row>
    <row r="1103" spans="1:4">
      <c r="A1103" s="5"/>
      <c r="B1103" s="18"/>
      <c r="C1103" s="18"/>
      <c r="D1103" s="18"/>
    </row>
    <row r="1104" spans="1:4">
      <c r="A1104" s="5"/>
      <c r="B1104" s="18"/>
      <c r="C1104" s="18"/>
      <c r="D1104" s="18"/>
    </row>
    <row r="1105" spans="1:4">
      <c r="A1105" s="5"/>
      <c r="B1105" s="18"/>
      <c r="C1105" s="18"/>
      <c r="D1105" s="18"/>
    </row>
    <row r="1106" spans="1:4">
      <c r="A1106" s="5"/>
      <c r="B1106" s="18"/>
      <c r="C1106" s="18"/>
      <c r="D1106" s="18"/>
    </row>
    <row r="1107" spans="1:4">
      <c r="A1107" s="5"/>
      <c r="B1107" s="18"/>
      <c r="C1107" s="18"/>
      <c r="D1107" s="18"/>
    </row>
    <row r="1108" spans="1:4">
      <c r="A1108" s="5"/>
      <c r="B1108" s="18"/>
      <c r="C1108" s="18"/>
      <c r="D1108" s="18"/>
    </row>
    <row r="1109" spans="1:4">
      <c r="A1109" s="5"/>
      <c r="B1109" s="18"/>
      <c r="C1109" s="18"/>
      <c r="D1109" s="18"/>
    </row>
    <row r="1110" spans="1:4">
      <c r="A1110" s="5"/>
      <c r="B1110" s="18"/>
      <c r="C1110" s="18"/>
      <c r="D1110" s="18"/>
    </row>
    <row r="1111" spans="1:4">
      <c r="A1111" s="5"/>
      <c r="B1111" s="18"/>
      <c r="C1111" s="18"/>
      <c r="D1111" s="18"/>
    </row>
    <row r="1112" spans="1:4">
      <c r="A1112" s="5"/>
      <c r="B1112" s="18"/>
      <c r="C1112" s="18"/>
      <c r="D1112" s="18"/>
    </row>
    <row r="1113" spans="1:4">
      <c r="A1113" s="5"/>
      <c r="B1113" s="18"/>
      <c r="C1113" s="18"/>
      <c r="D1113" s="18"/>
    </row>
    <row r="1114" spans="1:4">
      <c r="A1114" s="5"/>
      <c r="B1114" s="18"/>
      <c r="C1114" s="18"/>
      <c r="D1114" s="18"/>
    </row>
    <row r="1115" spans="1:4">
      <c r="A1115" s="5"/>
      <c r="B1115" s="18"/>
      <c r="C1115" s="18"/>
      <c r="D1115" s="18"/>
    </row>
    <row r="1116" spans="1:4">
      <c r="A1116" s="5"/>
      <c r="B1116" s="18"/>
      <c r="C1116" s="18"/>
      <c r="D1116" s="18"/>
    </row>
    <row r="1117" spans="1:4">
      <c r="A1117" s="5"/>
      <c r="B1117" s="18"/>
      <c r="C1117" s="18"/>
      <c r="D1117" s="18"/>
    </row>
    <row r="1118" spans="1:4">
      <c r="A1118" s="5"/>
      <c r="B1118" s="18"/>
      <c r="C1118" s="18"/>
      <c r="D1118" s="18"/>
    </row>
    <row r="1119" spans="1:4">
      <c r="A1119" s="5"/>
      <c r="B1119" s="18"/>
      <c r="C1119" s="18"/>
      <c r="D1119" s="18"/>
    </row>
    <row r="1120" spans="1:4">
      <c r="A1120" s="5"/>
      <c r="B1120" s="18"/>
      <c r="C1120" s="18"/>
      <c r="D1120" s="18"/>
    </row>
    <row r="1121" spans="1:4">
      <c r="A1121" s="5"/>
      <c r="B1121" s="18"/>
      <c r="C1121" s="18"/>
      <c r="D1121" s="18"/>
    </row>
    <row r="1122" spans="1:4">
      <c r="A1122" s="5"/>
      <c r="B1122" s="18"/>
      <c r="C1122" s="18"/>
      <c r="D1122" s="18"/>
    </row>
    <row r="1123" spans="1:4">
      <c r="A1123" s="5"/>
      <c r="B1123" s="18"/>
      <c r="C1123" s="18"/>
      <c r="D1123" s="18"/>
    </row>
    <row r="1124" spans="1:4">
      <c r="A1124" s="5"/>
      <c r="B1124" s="18"/>
      <c r="C1124" s="18"/>
      <c r="D1124" s="18"/>
    </row>
    <row r="1125" spans="1:4">
      <c r="A1125" s="5"/>
      <c r="B1125" s="18"/>
      <c r="C1125" s="18"/>
      <c r="D1125" s="18"/>
    </row>
    <row r="1126" spans="1:4">
      <c r="A1126" s="5"/>
      <c r="B1126" s="18"/>
      <c r="C1126" s="18"/>
      <c r="D1126" s="18"/>
    </row>
    <row r="1127" spans="1:4">
      <c r="A1127" s="5"/>
      <c r="B1127" s="18"/>
      <c r="C1127" s="18"/>
      <c r="D1127" s="18"/>
    </row>
    <row r="1128" spans="1:4">
      <c r="A1128" s="5"/>
      <c r="B1128" s="18"/>
      <c r="C1128" s="18"/>
      <c r="D1128" s="18"/>
    </row>
    <row r="1129" spans="1:4">
      <c r="A1129" s="5"/>
      <c r="B1129" s="18"/>
      <c r="C1129" s="18"/>
      <c r="D1129" s="18"/>
    </row>
    <row r="1130" spans="1:4">
      <c r="A1130" s="5"/>
      <c r="B1130" s="18"/>
      <c r="C1130" s="18"/>
      <c r="D1130" s="18"/>
    </row>
    <row r="1131" spans="1:4">
      <c r="A1131" s="5"/>
      <c r="B1131" s="18"/>
      <c r="C1131" s="18"/>
      <c r="D1131" s="18"/>
    </row>
    <row r="1132" spans="1:4">
      <c r="A1132" s="5"/>
      <c r="B1132" s="18"/>
      <c r="C1132" s="18"/>
      <c r="D1132" s="18"/>
    </row>
    <row r="1133" spans="1:4">
      <c r="A1133" s="5"/>
      <c r="B1133" s="18"/>
      <c r="C1133" s="18"/>
      <c r="D1133" s="18"/>
    </row>
    <row r="1134" spans="1:4">
      <c r="A1134" s="5"/>
      <c r="B1134" s="18"/>
      <c r="C1134" s="18"/>
      <c r="D1134" s="18"/>
    </row>
    <row r="1135" spans="1:4">
      <c r="A1135" s="5"/>
      <c r="B1135" s="18"/>
      <c r="C1135" s="18"/>
      <c r="D1135" s="18"/>
    </row>
    <row r="1136" spans="1:4">
      <c r="A1136" s="5"/>
      <c r="B1136" s="18"/>
      <c r="C1136" s="18"/>
      <c r="D1136" s="18"/>
    </row>
    <row r="1137" spans="1:4">
      <c r="A1137" s="5"/>
      <c r="B1137" s="18"/>
      <c r="C1137" s="18"/>
      <c r="D1137" s="18"/>
    </row>
    <row r="1138" spans="1:4">
      <c r="A1138" s="5"/>
      <c r="B1138" s="18"/>
      <c r="C1138" s="18"/>
      <c r="D1138" s="18"/>
    </row>
    <row r="1139" spans="1:4">
      <c r="A1139" s="5"/>
      <c r="B1139" s="18"/>
      <c r="C1139" s="18"/>
      <c r="D1139" s="18"/>
    </row>
    <row r="1140" spans="1:4">
      <c r="A1140" s="5"/>
      <c r="B1140" s="18"/>
      <c r="C1140" s="18"/>
      <c r="D1140" s="18"/>
    </row>
    <row r="1141" spans="1:4">
      <c r="A1141" s="5"/>
      <c r="B1141" s="18"/>
      <c r="C1141" s="18"/>
      <c r="D1141" s="18"/>
    </row>
    <row r="1142" spans="1:4">
      <c r="A1142" s="5"/>
      <c r="B1142" s="18"/>
      <c r="C1142" s="18"/>
      <c r="D1142" s="18"/>
    </row>
    <row r="1143" spans="1:4">
      <c r="A1143" s="5"/>
      <c r="B1143" s="18"/>
      <c r="C1143" s="18"/>
      <c r="D1143" s="18"/>
    </row>
    <row r="1144" spans="1:4">
      <c r="A1144" s="5"/>
      <c r="B1144" s="18"/>
      <c r="C1144" s="18"/>
      <c r="D1144" s="18"/>
    </row>
    <row r="1145" spans="1:4">
      <c r="A1145" s="5"/>
      <c r="B1145" s="18"/>
      <c r="C1145" s="18"/>
      <c r="D1145" s="18"/>
    </row>
    <row r="1146" spans="1:4">
      <c r="A1146" s="5"/>
      <c r="B1146" s="18"/>
      <c r="C1146" s="18"/>
      <c r="D1146" s="18"/>
    </row>
    <row r="1147" spans="1:4">
      <c r="A1147" s="5"/>
      <c r="B1147" s="18"/>
      <c r="C1147" s="18"/>
      <c r="D1147" s="18"/>
    </row>
    <row r="1148" spans="1:4">
      <c r="A1148" s="5"/>
      <c r="B1148" s="18"/>
      <c r="C1148" s="18"/>
      <c r="D1148" s="18"/>
    </row>
    <row r="1149" spans="1:4">
      <c r="A1149" s="5"/>
      <c r="B1149" s="18"/>
      <c r="C1149" s="18"/>
      <c r="D1149" s="18"/>
    </row>
    <row r="1150" spans="1:4">
      <c r="A1150" s="5"/>
      <c r="B1150" s="18"/>
      <c r="C1150" s="18"/>
      <c r="D1150" s="18"/>
    </row>
    <row r="1151" spans="1:4">
      <c r="A1151" s="5"/>
      <c r="B1151" s="18"/>
      <c r="C1151" s="18"/>
      <c r="D1151" s="18"/>
    </row>
    <row r="1152" spans="1:4">
      <c r="A1152" s="5"/>
      <c r="B1152" s="18"/>
      <c r="C1152" s="18"/>
      <c r="D1152" s="18"/>
    </row>
    <row r="1153" spans="1:4">
      <c r="A1153" s="5"/>
      <c r="B1153" s="18"/>
      <c r="C1153" s="18"/>
      <c r="D1153" s="18"/>
    </row>
    <row r="1154" spans="1:4">
      <c r="A1154" s="5"/>
      <c r="B1154" s="18"/>
      <c r="C1154" s="18"/>
      <c r="D1154" s="18"/>
    </row>
    <row r="1155" spans="1:4">
      <c r="A1155" s="5"/>
      <c r="B1155" s="18"/>
      <c r="C1155" s="18"/>
      <c r="D1155" s="18"/>
    </row>
    <row r="1156" spans="1:4">
      <c r="A1156" s="5"/>
      <c r="B1156" s="18"/>
      <c r="C1156" s="18"/>
      <c r="D1156" s="18"/>
    </row>
    <row r="1157" spans="1:4">
      <c r="A1157" s="5"/>
      <c r="B1157" s="18"/>
      <c r="C1157" s="18"/>
      <c r="D1157" s="18"/>
    </row>
    <row r="1158" spans="1:4">
      <c r="A1158" s="5"/>
      <c r="B1158" s="18"/>
      <c r="C1158" s="18"/>
      <c r="D1158" s="18"/>
    </row>
    <row r="1159" spans="1:4">
      <c r="A1159" s="5"/>
      <c r="B1159" s="18"/>
      <c r="C1159" s="18"/>
      <c r="D1159" s="18"/>
    </row>
    <row r="1160" spans="1:4">
      <c r="A1160" s="5"/>
      <c r="B1160" s="18"/>
      <c r="C1160" s="18"/>
      <c r="D1160" s="18"/>
    </row>
    <row r="1161" spans="1:4">
      <c r="A1161" s="5"/>
      <c r="B1161" s="18"/>
      <c r="C1161" s="18"/>
      <c r="D1161" s="18"/>
    </row>
    <row r="1162" spans="1:4">
      <c r="A1162" s="5"/>
      <c r="B1162" s="18"/>
      <c r="C1162" s="18"/>
      <c r="D1162" s="18"/>
    </row>
    <row r="1163" spans="1:4">
      <c r="A1163" s="5"/>
      <c r="B1163" s="18"/>
      <c r="C1163" s="18"/>
      <c r="D1163" s="18"/>
    </row>
    <row r="1164" spans="1:4">
      <c r="A1164" s="5"/>
      <c r="B1164" s="18"/>
      <c r="C1164" s="18"/>
      <c r="D1164" s="18"/>
    </row>
    <row r="1165" spans="1:4">
      <c r="A1165" s="5"/>
      <c r="B1165" s="18"/>
      <c r="C1165" s="18"/>
      <c r="D1165" s="18"/>
    </row>
    <row r="1166" spans="1:4">
      <c r="A1166" s="5"/>
      <c r="B1166" s="18"/>
      <c r="C1166" s="18"/>
      <c r="D1166" s="18"/>
    </row>
    <row r="1167" spans="1:4">
      <c r="A1167" s="5"/>
      <c r="B1167" s="18"/>
      <c r="C1167" s="18"/>
      <c r="D1167" s="18"/>
    </row>
    <row r="1168" spans="1:4">
      <c r="A1168" s="5"/>
      <c r="B1168" s="18"/>
      <c r="C1168" s="18"/>
      <c r="D1168" s="18"/>
    </row>
    <row r="1169" spans="1:4">
      <c r="A1169" s="5"/>
      <c r="B1169" s="18"/>
      <c r="C1169" s="18"/>
      <c r="D1169" s="18"/>
    </row>
    <row r="1170" spans="1:4">
      <c r="A1170" s="5"/>
      <c r="B1170" s="18"/>
      <c r="C1170" s="18"/>
      <c r="D1170" s="18"/>
    </row>
    <row r="1171" spans="1:4">
      <c r="A1171" s="5"/>
      <c r="B1171" s="18"/>
      <c r="C1171" s="18"/>
      <c r="D1171" s="18"/>
    </row>
    <row r="1172" spans="1:4">
      <c r="A1172" s="5"/>
      <c r="B1172" s="18"/>
      <c r="C1172" s="18"/>
      <c r="D1172" s="18"/>
    </row>
    <row r="1173" spans="1:4">
      <c r="A1173" s="5"/>
      <c r="B1173" s="18"/>
      <c r="C1173" s="18"/>
      <c r="D1173" s="18"/>
    </row>
    <row r="1174" spans="1:4">
      <c r="A1174" s="5"/>
      <c r="B1174" s="18"/>
      <c r="C1174" s="18"/>
      <c r="D1174" s="18"/>
    </row>
    <row r="1175" spans="1:4">
      <c r="A1175" s="5"/>
      <c r="B1175" s="18"/>
      <c r="C1175" s="18"/>
      <c r="D1175" s="18"/>
    </row>
    <row r="1176" spans="1:4">
      <c r="A1176" s="5"/>
      <c r="B1176" s="18"/>
      <c r="C1176" s="18"/>
      <c r="D1176" s="18"/>
    </row>
    <row r="1177" spans="1:4">
      <c r="A1177" s="5"/>
      <c r="B1177" s="18"/>
      <c r="C1177" s="18"/>
      <c r="D1177" s="18"/>
    </row>
    <row r="1178" spans="1:4">
      <c r="A1178" s="5"/>
      <c r="B1178" s="18"/>
      <c r="C1178" s="18"/>
      <c r="D1178" s="18"/>
    </row>
    <row r="1179" spans="1:4">
      <c r="A1179" s="5"/>
      <c r="B1179" s="18"/>
      <c r="C1179" s="18"/>
      <c r="D1179" s="18"/>
    </row>
    <row r="1180" spans="1:4">
      <c r="A1180" s="5"/>
      <c r="B1180" s="18"/>
      <c r="C1180" s="18"/>
      <c r="D1180" s="18"/>
    </row>
    <row r="1181" spans="1:4">
      <c r="A1181" s="5"/>
      <c r="B1181" s="18"/>
      <c r="C1181" s="18"/>
      <c r="D1181" s="18"/>
    </row>
    <row r="1182" spans="1:4">
      <c r="A1182" s="5"/>
      <c r="B1182" s="18"/>
      <c r="C1182" s="18"/>
      <c r="D1182" s="18"/>
    </row>
    <row r="1183" spans="1:4">
      <c r="A1183" s="5"/>
      <c r="B1183" s="18"/>
      <c r="C1183" s="18"/>
      <c r="D1183" s="18"/>
    </row>
    <row r="1184" spans="1:4">
      <c r="A1184" s="5"/>
      <c r="B1184" s="18"/>
      <c r="C1184" s="18"/>
      <c r="D1184" s="18"/>
    </row>
    <row r="1185" spans="1:4">
      <c r="A1185" s="5"/>
      <c r="B1185" s="18"/>
      <c r="C1185" s="18"/>
      <c r="D1185" s="18"/>
    </row>
    <row r="1186" spans="1:4">
      <c r="A1186" s="5"/>
      <c r="B1186" s="18"/>
      <c r="C1186" s="18"/>
      <c r="D1186" s="18"/>
    </row>
    <row r="1187" spans="1:4">
      <c r="A1187" s="5"/>
      <c r="B1187" s="18"/>
      <c r="C1187" s="18"/>
      <c r="D1187" s="18"/>
    </row>
    <row r="1188" spans="1:4">
      <c r="A1188" s="5"/>
      <c r="B1188" s="18"/>
      <c r="C1188" s="18"/>
      <c r="D1188" s="18"/>
    </row>
    <row r="1189" spans="1:4">
      <c r="A1189" s="5"/>
      <c r="B1189" s="18"/>
      <c r="C1189" s="18"/>
      <c r="D1189" s="18"/>
    </row>
    <row r="1190" spans="1:4">
      <c r="A1190" s="5"/>
      <c r="B1190" s="18"/>
      <c r="C1190" s="18"/>
      <c r="D1190" s="18"/>
    </row>
    <row r="1191" spans="1:4">
      <c r="A1191" s="5"/>
      <c r="B1191" s="18"/>
      <c r="C1191" s="18"/>
      <c r="D1191" s="18"/>
    </row>
    <row r="1192" spans="1:4">
      <c r="A1192" s="5"/>
      <c r="B1192" s="18"/>
      <c r="C1192" s="18"/>
      <c r="D1192" s="18"/>
    </row>
    <row r="1193" spans="1:4">
      <c r="A1193" s="5"/>
      <c r="B1193" s="18"/>
      <c r="C1193" s="18"/>
      <c r="D1193" s="18"/>
    </row>
    <row r="1194" spans="1:4">
      <c r="A1194" s="5"/>
      <c r="B1194" s="18"/>
      <c r="C1194" s="18"/>
      <c r="D1194" s="18"/>
    </row>
    <row r="1195" spans="1:4">
      <c r="A1195" s="5"/>
      <c r="B1195" s="18"/>
      <c r="C1195" s="18"/>
      <c r="D1195" s="18"/>
    </row>
    <row r="1196" spans="1:4">
      <c r="A1196" s="5"/>
      <c r="B1196" s="18"/>
      <c r="C1196" s="18"/>
      <c r="D1196" s="18"/>
    </row>
    <row r="1197" spans="1:4">
      <c r="A1197" s="5"/>
      <c r="B1197" s="18"/>
      <c r="C1197" s="18"/>
      <c r="D1197" s="18"/>
    </row>
    <row r="1198" spans="1:4">
      <c r="A1198" s="5"/>
      <c r="B1198" s="18"/>
      <c r="C1198" s="18"/>
      <c r="D1198" s="18"/>
    </row>
    <row r="1199" spans="1:4">
      <c r="A1199" s="5"/>
      <c r="B1199" s="18"/>
      <c r="C1199" s="18"/>
      <c r="D1199" s="18"/>
    </row>
    <row r="1200" spans="1:4">
      <c r="A1200" s="5"/>
      <c r="B1200" s="18"/>
      <c r="C1200" s="18"/>
      <c r="D1200" s="18"/>
    </row>
    <row r="1201" spans="1:4">
      <c r="A1201" s="5"/>
      <c r="B1201" s="18"/>
      <c r="C1201" s="18"/>
      <c r="D1201" s="18"/>
    </row>
    <row r="1202" spans="1:4">
      <c r="A1202" s="5"/>
      <c r="B1202" s="18"/>
      <c r="C1202" s="18"/>
      <c r="D1202" s="18"/>
    </row>
    <row r="1203" spans="1:4">
      <c r="A1203" s="5"/>
      <c r="B1203" s="18"/>
      <c r="C1203" s="18"/>
      <c r="D1203" s="18"/>
    </row>
    <row r="1204" spans="1:4">
      <c r="A1204" s="5"/>
      <c r="B1204" s="18"/>
      <c r="C1204" s="18"/>
      <c r="D1204" s="18"/>
    </row>
    <row r="1205" spans="1:4">
      <c r="A1205" s="5"/>
      <c r="B1205" s="18"/>
      <c r="C1205" s="18"/>
      <c r="D1205" s="18"/>
    </row>
    <row r="1206" spans="1:4">
      <c r="A1206" s="5"/>
      <c r="B1206" s="18"/>
      <c r="C1206" s="18"/>
      <c r="D1206" s="18"/>
    </row>
    <row r="1207" spans="1:4">
      <c r="A1207" s="5"/>
      <c r="B1207" s="18"/>
      <c r="C1207" s="18"/>
      <c r="D1207" s="18"/>
    </row>
    <row r="1208" spans="1:4">
      <c r="A1208" s="5"/>
      <c r="B1208" s="18"/>
      <c r="C1208" s="18"/>
      <c r="D1208" s="18"/>
    </row>
    <row r="1209" spans="1:4">
      <c r="A1209" s="5"/>
      <c r="B1209" s="18"/>
      <c r="C1209" s="18"/>
      <c r="D1209" s="18"/>
    </row>
    <row r="1210" spans="1:4">
      <c r="A1210" s="5"/>
      <c r="B1210" s="18"/>
      <c r="C1210" s="18"/>
      <c r="D1210" s="18"/>
    </row>
    <row r="1211" spans="1:4">
      <c r="A1211" s="5"/>
      <c r="B1211" s="18"/>
      <c r="C1211" s="18"/>
      <c r="D1211" s="18"/>
    </row>
    <row r="1212" spans="1:4">
      <c r="A1212" s="5"/>
      <c r="B1212" s="18"/>
      <c r="C1212" s="18"/>
      <c r="D1212" s="18"/>
    </row>
    <row r="1213" spans="1:4">
      <c r="A1213" s="5"/>
      <c r="B1213" s="18"/>
      <c r="C1213" s="18"/>
      <c r="D1213" s="18"/>
    </row>
    <row r="1214" spans="1:4">
      <c r="A1214" s="5"/>
      <c r="B1214" s="18"/>
      <c r="C1214" s="18"/>
      <c r="D1214" s="18"/>
    </row>
    <row r="1215" spans="1:4">
      <c r="A1215" s="5"/>
      <c r="B1215" s="18"/>
      <c r="C1215" s="18"/>
      <c r="D1215" s="18"/>
    </row>
    <row r="1216" spans="1:4">
      <c r="A1216" s="5"/>
      <c r="B1216" s="18"/>
      <c r="C1216" s="18"/>
      <c r="D1216" s="18"/>
    </row>
    <row r="1217" spans="1:4">
      <c r="A1217" s="5"/>
      <c r="B1217" s="18"/>
      <c r="C1217" s="18"/>
      <c r="D1217" s="18"/>
    </row>
    <row r="1218" spans="1:4">
      <c r="A1218" s="5"/>
      <c r="B1218" s="18"/>
      <c r="C1218" s="18"/>
      <c r="D1218" s="18"/>
    </row>
    <row r="1219" spans="1:4">
      <c r="A1219" s="5"/>
      <c r="B1219" s="18"/>
      <c r="C1219" s="18"/>
      <c r="D1219" s="18"/>
    </row>
    <row r="1220" spans="1:4">
      <c r="A1220" s="5"/>
      <c r="B1220" s="18"/>
      <c r="C1220" s="18"/>
      <c r="D1220" s="18"/>
    </row>
    <row r="1221" spans="1:4">
      <c r="A1221" s="5"/>
      <c r="B1221" s="18"/>
      <c r="C1221" s="18"/>
      <c r="D1221" s="18"/>
    </row>
    <row r="1222" spans="1:4">
      <c r="A1222" s="5"/>
      <c r="B1222" s="18"/>
      <c r="C1222" s="18"/>
      <c r="D1222" s="18"/>
    </row>
    <row r="1223" spans="1:4">
      <c r="A1223" s="5"/>
      <c r="B1223" s="18"/>
      <c r="C1223" s="18"/>
      <c r="D1223" s="18"/>
    </row>
    <row r="1224" spans="1:4">
      <c r="A1224" s="5"/>
      <c r="B1224" s="18"/>
      <c r="C1224" s="18"/>
      <c r="D1224" s="18"/>
    </row>
    <row r="1225" spans="1:4">
      <c r="A1225" s="5"/>
      <c r="B1225" s="18"/>
      <c r="C1225" s="18"/>
      <c r="D1225" s="18"/>
    </row>
    <row r="1226" spans="1:4">
      <c r="A1226" s="5"/>
      <c r="B1226" s="18"/>
      <c r="C1226" s="18"/>
      <c r="D1226" s="18"/>
    </row>
    <row r="1227" spans="1:4">
      <c r="A1227" s="5"/>
      <c r="B1227" s="18"/>
      <c r="C1227" s="18"/>
      <c r="D1227" s="18"/>
    </row>
    <row r="1228" spans="1:4">
      <c r="A1228" s="5"/>
      <c r="B1228" s="18"/>
      <c r="C1228" s="18"/>
      <c r="D1228" s="18"/>
    </row>
    <row r="1229" spans="1:4">
      <c r="A1229" s="5"/>
      <c r="B1229" s="18"/>
      <c r="C1229" s="18"/>
      <c r="D1229" s="18"/>
    </row>
    <row r="1230" spans="1:4">
      <c r="A1230" s="5"/>
      <c r="B1230" s="18"/>
      <c r="C1230" s="18"/>
      <c r="D1230" s="18"/>
    </row>
    <row r="1231" spans="1:4">
      <c r="A1231" s="5"/>
      <c r="B1231" s="18"/>
      <c r="C1231" s="18"/>
      <c r="D1231" s="18"/>
    </row>
    <row r="1232" spans="1:4">
      <c r="A1232" s="5"/>
      <c r="B1232" s="18"/>
      <c r="C1232" s="18"/>
      <c r="D1232" s="18"/>
    </row>
    <row r="1233" spans="1:4">
      <c r="A1233" s="5"/>
      <c r="B1233" s="18"/>
      <c r="C1233" s="18"/>
      <c r="D1233" s="18"/>
    </row>
    <row r="1234" spans="1:4">
      <c r="A1234" s="5"/>
      <c r="B1234" s="18"/>
      <c r="C1234" s="18"/>
      <c r="D1234" s="18"/>
    </row>
    <row r="1235" spans="1:4">
      <c r="A1235" s="5"/>
      <c r="B1235" s="18"/>
      <c r="C1235" s="18"/>
      <c r="D1235" s="18"/>
    </row>
    <row r="1236" spans="1:4">
      <c r="A1236" s="5"/>
      <c r="B1236" s="18"/>
      <c r="C1236" s="18"/>
      <c r="D1236" s="18"/>
    </row>
    <row r="1237" spans="1:4">
      <c r="A1237" s="5"/>
      <c r="B1237" s="18"/>
      <c r="C1237" s="18"/>
      <c r="D1237" s="18"/>
    </row>
    <row r="1238" spans="1:4">
      <c r="A1238" s="5"/>
      <c r="B1238" s="18"/>
      <c r="C1238" s="18"/>
      <c r="D1238" s="18"/>
    </row>
    <row r="1239" spans="1:4">
      <c r="A1239" s="5"/>
      <c r="B1239" s="18"/>
      <c r="C1239" s="18"/>
      <c r="D1239" s="18"/>
    </row>
    <row r="1240" spans="1:4">
      <c r="A1240" s="5"/>
      <c r="B1240" s="18"/>
      <c r="C1240" s="18"/>
      <c r="D1240" s="18"/>
    </row>
    <row r="1241" spans="1:4">
      <c r="A1241" s="5"/>
      <c r="B1241" s="18"/>
      <c r="C1241" s="18"/>
      <c r="D1241" s="18"/>
    </row>
    <row r="1242" spans="1:4">
      <c r="A1242" s="5"/>
      <c r="B1242" s="18"/>
      <c r="C1242" s="18"/>
      <c r="D1242" s="18"/>
    </row>
    <row r="1243" spans="1:4">
      <c r="A1243" s="5"/>
      <c r="B1243" s="18"/>
      <c r="C1243" s="18"/>
      <c r="D1243" s="18"/>
    </row>
    <row r="1244" spans="1:4">
      <c r="A1244" s="5"/>
      <c r="B1244" s="18"/>
      <c r="C1244" s="18"/>
      <c r="D1244" s="18"/>
    </row>
    <row r="1245" spans="1:4">
      <c r="A1245" s="5"/>
      <c r="B1245" s="18"/>
      <c r="C1245" s="18"/>
      <c r="D1245" s="18"/>
    </row>
    <row r="1246" spans="1:4">
      <c r="A1246" s="5"/>
      <c r="B1246" s="18"/>
      <c r="C1246" s="18"/>
      <c r="D1246" s="18"/>
    </row>
    <row r="1247" spans="1:4">
      <c r="A1247" s="5"/>
      <c r="B1247" s="18"/>
      <c r="C1247" s="18"/>
      <c r="D1247" s="18"/>
    </row>
    <row r="1248" spans="1:4">
      <c r="A1248" s="5"/>
      <c r="B1248" s="18"/>
      <c r="C1248" s="18"/>
      <c r="D1248" s="18"/>
    </row>
    <row r="1249" spans="1:4">
      <c r="A1249" s="5"/>
      <c r="B1249" s="18"/>
      <c r="C1249" s="18"/>
      <c r="D1249" s="18"/>
    </row>
    <row r="1250" spans="1:4">
      <c r="A1250" s="5"/>
      <c r="B1250" s="18"/>
      <c r="C1250" s="18"/>
      <c r="D1250" s="18"/>
    </row>
    <row r="1251" spans="1:4">
      <c r="A1251" s="5"/>
      <c r="B1251" s="18"/>
      <c r="C1251" s="18"/>
      <c r="D1251" s="18"/>
    </row>
    <row r="1252" spans="1:4">
      <c r="A1252" s="5"/>
      <c r="B1252" s="18"/>
      <c r="C1252" s="18"/>
      <c r="D1252" s="18"/>
    </row>
    <row r="1253" spans="1:4">
      <c r="A1253" s="5"/>
      <c r="B1253" s="18"/>
      <c r="C1253" s="18"/>
      <c r="D1253" s="18"/>
    </row>
    <row r="1254" spans="1:4">
      <c r="A1254" s="5"/>
      <c r="B1254" s="18"/>
      <c r="C1254" s="18"/>
      <c r="D1254" s="18"/>
    </row>
    <row r="1255" spans="1:4">
      <c r="A1255" s="5"/>
      <c r="B1255" s="18"/>
      <c r="C1255" s="18"/>
      <c r="D1255" s="18"/>
    </row>
    <row r="1256" spans="1:4">
      <c r="A1256" s="5"/>
      <c r="B1256" s="18"/>
      <c r="C1256" s="18"/>
      <c r="D1256" s="18"/>
    </row>
    <row r="1257" spans="1:4">
      <c r="A1257" s="5"/>
      <c r="B1257" s="18"/>
      <c r="C1257" s="18"/>
      <c r="D1257" s="18"/>
    </row>
    <row r="1258" spans="1:4">
      <c r="A1258" s="5"/>
      <c r="B1258" s="18"/>
      <c r="C1258" s="18"/>
      <c r="D1258" s="18"/>
    </row>
    <row r="1259" spans="1:4">
      <c r="A1259" s="5"/>
      <c r="B1259" s="18"/>
      <c r="C1259" s="18"/>
      <c r="D1259" s="18"/>
    </row>
    <row r="1260" spans="1:4">
      <c r="A1260" s="5"/>
      <c r="B1260" s="18"/>
      <c r="C1260" s="18"/>
      <c r="D1260" s="18"/>
    </row>
    <row r="1261" spans="1:4">
      <c r="A1261" s="5"/>
      <c r="B1261" s="18"/>
      <c r="C1261" s="18"/>
      <c r="D1261" s="18"/>
    </row>
    <row r="1262" spans="1:4">
      <c r="A1262" s="5"/>
      <c r="B1262" s="18"/>
      <c r="C1262" s="18"/>
      <c r="D1262" s="18"/>
    </row>
    <row r="1263" spans="1:4">
      <c r="A1263" s="5"/>
      <c r="B1263" s="18"/>
      <c r="C1263" s="18"/>
      <c r="D1263" s="18"/>
    </row>
    <row r="1264" spans="1:4">
      <c r="A1264" s="5"/>
      <c r="B1264" s="18"/>
      <c r="C1264" s="18"/>
      <c r="D1264" s="18"/>
    </row>
    <row r="1265" spans="1:4">
      <c r="A1265" s="5"/>
      <c r="B1265" s="18"/>
      <c r="C1265" s="18"/>
      <c r="D1265" s="18"/>
    </row>
    <row r="1266" spans="1:4">
      <c r="A1266" s="5"/>
      <c r="B1266" s="18"/>
      <c r="C1266" s="18"/>
      <c r="D1266" s="18"/>
    </row>
    <row r="1267" spans="1:4">
      <c r="A1267" s="5"/>
      <c r="B1267" s="18"/>
      <c r="C1267" s="18"/>
      <c r="D1267" s="18"/>
    </row>
    <row r="1268" spans="1:4">
      <c r="A1268" s="5"/>
      <c r="B1268" s="18"/>
      <c r="C1268" s="18"/>
      <c r="D1268" s="18"/>
    </row>
    <row r="1269" spans="1:4">
      <c r="A1269" s="5"/>
      <c r="B1269" s="18"/>
      <c r="C1269" s="18"/>
      <c r="D1269" s="18"/>
    </row>
    <row r="1270" spans="1:4">
      <c r="A1270" s="5"/>
      <c r="B1270" s="18"/>
      <c r="C1270" s="18"/>
      <c r="D1270" s="18"/>
    </row>
    <row r="1271" spans="1:4">
      <c r="A1271" s="5"/>
      <c r="B1271" s="18"/>
      <c r="C1271" s="18"/>
      <c r="D1271" s="18"/>
    </row>
    <row r="1272" spans="1:4">
      <c r="A1272" s="5"/>
      <c r="B1272" s="18"/>
      <c r="C1272" s="18"/>
      <c r="D1272" s="18"/>
    </row>
    <row r="1273" spans="1:4">
      <c r="A1273" s="5"/>
      <c r="B1273" s="18"/>
      <c r="C1273" s="18"/>
      <c r="D1273" s="18"/>
    </row>
    <row r="1274" spans="1:4">
      <c r="A1274" s="5"/>
      <c r="B1274" s="18"/>
      <c r="C1274" s="18"/>
      <c r="D1274" s="18"/>
    </row>
    <row r="1275" spans="1:4">
      <c r="A1275" s="5"/>
      <c r="B1275" s="18"/>
      <c r="C1275" s="18"/>
      <c r="D1275" s="18"/>
    </row>
    <row r="1276" spans="1:4">
      <c r="A1276" s="5"/>
      <c r="B1276" s="18"/>
      <c r="C1276" s="18"/>
      <c r="D1276" s="18"/>
    </row>
    <row r="1277" spans="1:4">
      <c r="A1277" s="5"/>
      <c r="B1277" s="18"/>
      <c r="C1277" s="18"/>
      <c r="D1277" s="18"/>
    </row>
    <row r="1278" spans="1:4">
      <c r="A1278" s="5"/>
      <c r="B1278" s="18"/>
      <c r="C1278" s="18"/>
      <c r="D1278" s="18"/>
    </row>
    <row r="1279" spans="1:4">
      <c r="A1279" s="5"/>
      <c r="B1279" s="18"/>
      <c r="C1279" s="18"/>
      <c r="D1279" s="18"/>
    </row>
    <row r="1280" spans="1:4">
      <c r="A1280" s="5"/>
      <c r="B1280" s="18"/>
      <c r="C1280" s="18"/>
      <c r="D1280" s="18"/>
    </row>
    <row r="1281" spans="1:4">
      <c r="A1281" s="5"/>
      <c r="B1281" s="18"/>
      <c r="C1281" s="18"/>
      <c r="D1281" s="18"/>
    </row>
    <row r="1282" spans="1:4">
      <c r="A1282" s="5"/>
      <c r="B1282" s="18"/>
      <c r="C1282" s="18"/>
      <c r="D1282" s="18"/>
    </row>
    <row r="1283" spans="1:4">
      <c r="A1283" s="5"/>
      <c r="B1283" s="18"/>
      <c r="C1283" s="18"/>
      <c r="D1283" s="18"/>
    </row>
    <row r="1284" spans="1:4">
      <c r="A1284" s="5"/>
      <c r="B1284" s="18"/>
      <c r="C1284" s="18"/>
      <c r="D1284" s="18"/>
    </row>
    <row r="1285" spans="1:4">
      <c r="A1285" s="5"/>
      <c r="B1285" s="18"/>
      <c r="C1285" s="18"/>
      <c r="D1285" s="18"/>
    </row>
    <row r="1286" spans="1:4">
      <c r="A1286" s="5"/>
      <c r="B1286" s="18"/>
      <c r="C1286" s="18"/>
      <c r="D1286" s="18"/>
    </row>
    <row r="1287" spans="1:4">
      <c r="A1287" s="5"/>
      <c r="B1287" s="18"/>
      <c r="C1287" s="18"/>
      <c r="D1287" s="18"/>
    </row>
    <row r="1288" spans="1:4">
      <c r="A1288" s="5"/>
      <c r="B1288" s="18"/>
      <c r="C1288" s="18"/>
      <c r="D1288" s="18"/>
    </row>
    <row r="1289" spans="1:4">
      <c r="A1289" s="5"/>
      <c r="B1289" s="18"/>
      <c r="C1289" s="18"/>
      <c r="D1289" s="18"/>
    </row>
    <row r="1290" spans="1:4">
      <c r="A1290" s="5"/>
      <c r="B1290" s="18"/>
      <c r="C1290" s="18"/>
      <c r="D1290" s="18"/>
    </row>
    <row r="1291" spans="1:4">
      <c r="A1291" s="5"/>
      <c r="B1291" s="18"/>
      <c r="C1291" s="18"/>
      <c r="D1291" s="18"/>
    </row>
    <row r="1292" spans="1:4">
      <c r="A1292" s="5"/>
      <c r="B1292" s="18"/>
      <c r="C1292" s="18"/>
      <c r="D1292" s="18"/>
    </row>
    <row r="1293" spans="1:4">
      <c r="A1293" s="5"/>
      <c r="B1293" s="18"/>
      <c r="C1293" s="18"/>
      <c r="D1293" s="18"/>
    </row>
    <row r="1294" spans="1:4">
      <c r="A1294" s="5"/>
      <c r="B1294" s="18"/>
      <c r="C1294" s="18"/>
      <c r="D1294" s="18"/>
    </row>
    <row r="1295" spans="1:4">
      <c r="A1295" s="5"/>
      <c r="B1295" s="18"/>
      <c r="C1295" s="18"/>
      <c r="D1295" s="18"/>
    </row>
    <row r="1296" spans="1:4">
      <c r="A1296" s="5"/>
      <c r="B1296" s="18"/>
      <c r="C1296" s="18"/>
      <c r="D1296" s="18"/>
    </row>
    <row r="1297" spans="1:4">
      <c r="A1297" s="5"/>
      <c r="B1297" s="18"/>
      <c r="C1297" s="18"/>
      <c r="D1297" s="18"/>
    </row>
    <row r="1298" spans="1:4">
      <c r="A1298" s="5"/>
      <c r="B1298" s="18"/>
      <c r="C1298" s="18"/>
      <c r="D1298" s="18"/>
    </row>
    <row r="1299" spans="1:4">
      <c r="A1299" s="5"/>
      <c r="B1299" s="18"/>
      <c r="C1299" s="18"/>
      <c r="D1299" s="18"/>
    </row>
    <row r="1300" spans="1:4">
      <c r="A1300" s="5"/>
      <c r="B1300" s="18"/>
      <c r="C1300" s="18"/>
      <c r="D1300" s="18"/>
    </row>
    <row r="1301" spans="1:4">
      <c r="A1301" s="5"/>
      <c r="B1301" s="18"/>
      <c r="C1301" s="18"/>
      <c r="D1301" s="18"/>
    </row>
    <row r="1302" spans="1:4">
      <c r="A1302" s="5"/>
      <c r="B1302" s="18"/>
      <c r="C1302" s="18"/>
      <c r="D1302" s="18"/>
    </row>
    <row r="1303" spans="1:4">
      <c r="A1303" s="5"/>
      <c r="B1303" s="18"/>
      <c r="C1303" s="18"/>
      <c r="D1303" s="18"/>
    </row>
    <row r="1304" spans="1:4">
      <c r="A1304" s="5"/>
      <c r="B1304" s="18"/>
      <c r="C1304" s="18"/>
      <c r="D1304" s="18"/>
    </row>
    <row r="1305" spans="1:4">
      <c r="A1305" s="5"/>
      <c r="B1305" s="18"/>
      <c r="C1305" s="18"/>
      <c r="D1305" s="18"/>
    </row>
    <row r="1306" spans="1:4">
      <c r="A1306" s="5"/>
      <c r="B1306" s="18"/>
      <c r="C1306" s="18"/>
      <c r="D1306" s="18"/>
    </row>
    <row r="1307" spans="1:4">
      <c r="A1307" s="5"/>
      <c r="B1307" s="18"/>
      <c r="C1307" s="18"/>
      <c r="D1307" s="18"/>
    </row>
    <row r="1308" spans="1:4">
      <c r="A1308" s="5"/>
      <c r="B1308" s="18"/>
      <c r="C1308" s="18"/>
      <c r="D1308" s="18"/>
    </row>
    <row r="1309" spans="1:4">
      <c r="A1309" s="5"/>
      <c r="B1309" s="18"/>
      <c r="C1309" s="18"/>
      <c r="D1309" s="18"/>
    </row>
    <row r="1310" spans="1:4">
      <c r="A1310" s="5"/>
      <c r="B1310" s="18"/>
      <c r="C1310" s="18"/>
      <c r="D1310" s="18"/>
    </row>
    <row r="1311" spans="1:4">
      <c r="A1311" s="5"/>
      <c r="B1311" s="18"/>
      <c r="C1311" s="18"/>
      <c r="D1311" s="18"/>
    </row>
    <row r="1312" spans="1:4">
      <c r="A1312" s="5"/>
      <c r="B1312" s="18"/>
      <c r="C1312" s="18"/>
      <c r="D1312" s="18"/>
    </row>
    <row r="1313" spans="1:4">
      <c r="A1313" s="5"/>
      <c r="B1313" s="18"/>
      <c r="C1313" s="18"/>
      <c r="D1313" s="18"/>
    </row>
    <row r="1314" spans="1:4">
      <c r="A1314" s="5"/>
      <c r="B1314" s="18"/>
      <c r="C1314" s="18"/>
      <c r="D1314" s="18"/>
    </row>
    <row r="1315" spans="1:4">
      <c r="A1315" s="5"/>
      <c r="B1315" s="18"/>
      <c r="C1315" s="18"/>
      <c r="D1315" s="18"/>
    </row>
    <row r="1316" spans="1:4">
      <c r="A1316" s="5"/>
      <c r="B1316" s="18"/>
      <c r="C1316" s="18"/>
      <c r="D1316" s="18"/>
    </row>
    <row r="1317" spans="1:4">
      <c r="A1317" s="5"/>
      <c r="B1317" s="18"/>
      <c r="D1317" s="18"/>
    </row>
    <row r="1318" spans="1:4">
      <c r="A1318" s="5"/>
      <c r="B1318" s="18"/>
      <c r="D1318" s="18"/>
    </row>
    <row r="1319" spans="1:4">
      <c r="A1319" s="5"/>
      <c r="B1319" s="18"/>
      <c r="D1319" s="18"/>
    </row>
    <row r="1320" spans="1:4">
      <c r="A1320" s="5"/>
      <c r="B1320" s="18"/>
      <c r="D1320" s="18"/>
    </row>
    <row r="1321" spans="1:4">
      <c r="A1321" s="5"/>
      <c r="B1321" s="18"/>
      <c r="D1321" s="18"/>
    </row>
    <row r="1322" spans="1:4">
      <c r="A1322" s="5"/>
      <c r="B1322" s="18"/>
      <c r="D1322" s="18"/>
    </row>
    <row r="1323" spans="1:4">
      <c r="A1323" s="5"/>
      <c r="B1323" s="18"/>
      <c r="D1323" s="18"/>
    </row>
    <row r="1324" spans="1:4">
      <c r="A1324" s="5"/>
      <c r="B1324" s="18"/>
      <c r="D1324" s="18"/>
    </row>
    <row r="1325" spans="1:4">
      <c r="A1325" s="5"/>
      <c r="B1325" s="18"/>
      <c r="D1325" s="18"/>
    </row>
    <row r="1326" spans="1:4">
      <c r="A1326" s="5"/>
      <c r="B1326" s="18"/>
      <c r="D1326" s="18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2" width="18.88671875" customWidth="1"/>
  </cols>
  <sheetData>
    <row r="1" spans="1:6">
      <c r="A1" s="24" t="s">
        <v>11</v>
      </c>
      <c r="B1" s="25" t="s">
        <v>12</v>
      </c>
      <c r="C1" s="25" t="s">
        <v>13</v>
      </c>
      <c r="D1" s="24" t="s">
        <v>14</v>
      </c>
      <c r="E1" s="25" t="s">
        <v>15</v>
      </c>
      <c r="F1" s="25" t="s">
        <v>16</v>
      </c>
    </row>
    <row r="2" spans="1:6">
      <c r="A2" s="26"/>
    </row>
    <row r="3" spans="1:6">
      <c r="A3" s="26"/>
    </row>
    <row r="4" spans="1:6">
      <c r="A4" s="26"/>
    </row>
    <row r="5" spans="1:6">
      <c r="A5" s="26">
        <v>44825.858286782408</v>
      </c>
      <c r="B5" s="4" t="s">
        <v>17</v>
      </c>
      <c r="C5" s="4" t="s">
        <v>18</v>
      </c>
      <c r="D5" s="4" t="s">
        <v>19</v>
      </c>
      <c r="E5" s="4" t="s">
        <v>20</v>
      </c>
    </row>
    <row r="6" spans="1:6">
      <c r="A6" s="26">
        <v>44825.860185439815</v>
      </c>
      <c r="B6" s="4" t="s">
        <v>21</v>
      </c>
      <c r="C6" s="4" t="s">
        <v>22</v>
      </c>
      <c r="D6" s="4" t="s">
        <v>23</v>
      </c>
      <c r="E6" s="4" t="s">
        <v>24</v>
      </c>
      <c r="F6" s="4" t="s">
        <v>25</v>
      </c>
    </row>
    <row r="7" spans="1:6">
      <c r="A7" s="26">
        <v>44825.860670428243</v>
      </c>
      <c r="B7" s="4" t="s">
        <v>21</v>
      </c>
      <c r="C7" s="4" t="s">
        <v>22</v>
      </c>
      <c r="D7" s="4" t="s">
        <v>26</v>
      </c>
      <c r="E7" s="4" t="s">
        <v>27</v>
      </c>
    </row>
    <row r="8" spans="1:6">
      <c r="A8" s="26">
        <v>44825.861865266204</v>
      </c>
      <c r="B8" s="4" t="s">
        <v>21</v>
      </c>
      <c r="C8" s="4" t="s">
        <v>22</v>
      </c>
      <c r="D8" s="4" t="s">
        <v>28</v>
      </c>
    </row>
    <row r="9" spans="1:6">
      <c r="A9" s="27"/>
      <c r="B9" s="27"/>
      <c r="C9" s="27"/>
      <c r="D9" s="27"/>
      <c r="E9" s="27"/>
      <c r="F9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20"/>
  <sheetViews>
    <sheetView workbookViewId="0"/>
  </sheetViews>
  <sheetFormatPr defaultColWidth="12.6640625" defaultRowHeight="15.75" customHeight="1"/>
  <sheetData>
    <row r="1" spans="1:8">
      <c r="A1" s="28" t="s">
        <v>29</v>
      </c>
      <c r="C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</row>
    <row r="2" spans="1:8">
      <c r="A2" s="3" t="str">
        <f ca="1">IFERROR(__xludf.DUMMYFUNCTION("UNIQUE({'Guys List'!C1:C1001;'Guys List'!D1:D1001;'Guys List'!E1:E1001})"),"Guest 1")</f>
        <v>Guest 1</v>
      </c>
      <c r="C2" s="3" t="str">
        <f ca="1">IFERROR(__xludf.DUMMYFUNCTION("UNIQUE({'Creampie Mens list'!D2:D1001;'Creampie Mens list'!E2:E1001;'Creampie Mens list'!F2:F1001})"),"")</f>
        <v/>
      </c>
      <c r="E2" s="29">
        <f ca="1">COUNTA(A4:A1001)</f>
        <v>117</v>
      </c>
      <c r="F2" s="29">
        <f ca="1">COUNTA(C3:C1001)</f>
        <v>8</v>
      </c>
      <c r="G2" s="29">
        <f ca="1">E2+F2</f>
        <v>125</v>
      </c>
      <c r="H2" s="4">
        <v>234</v>
      </c>
    </row>
    <row r="3" spans="1:8">
      <c r="A3" s="29"/>
      <c r="C3" s="29" t="str">
        <f ca="1">IFERROR(__xludf.DUMMYFUNCTION("""COMPUTED_VALUE"""),"Paul Cleary")</f>
        <v>Paul Cleary</v>
      </c>
    </row>
    <row r="4" spans="1:8">
      <c r="A4" s="29" t="str">
        <f ca="1">IFERROR(__xludf.DUMMYFUNCTION("""COMPUTED_VALUE"""),"Kernan Lee")</f>
        <v>Kernan Lee</v>
      </c>
      <c r="C4" s="29" t="str">
        <f ca="1">IFERROR(__xludf.DUMMYFUNCTION("""COMPUTED_VALUE"""),"Tyler Pessler")</f>
        <v>Tyler Pessler</v>
      </c>
    </row>
    <row r="5" spans="1:8">
      <c r="A5" s="29" t="str">
        <f ca="1">IFERROR(__xludf.DUMMYFUNCTION("""COMPUTED_VALUE"""),"Christian Rudolph")</f>
        <v>Christian Rudolph</v>
      </c>
      <c r="C5" s="29" t="str">
        <f ca="1">IFERROR(__xludf.DUMMYFUNCTION("""COMPUTED_VALUE"""),"Joe Lahmann")</f>
        <v>Joe Lahmann</v>
      </c>
    </row>
    <row r="6" spans="1:8">
      <c r="A6" s="29" t="str">
        <f ca="1">IFERROR(__xludf.DUMMYFUNCTION("""COMPUTED_VALUE"""),"Brandon Taylor")</f>
        <v>Brandon Taylor</v>
      </c>
      <c r="C6" s="29" t="str">
        <f ca="1">IFERROR(__xludf.DUMMYFUNCTION("""COMPUTED_VALUE"""),"Edward Wolski")</f>
        <v>Edward Wolski</v>
      </c>
    </row>
    <row r="7" spans="1:8">
      <c r="A7" s="29" t="str">
        <f ca="1">IFERROR(__xludf.DUMMYFUNCTION("""COMPUTED_VALUE"""),"Luke Dawdy")</f>
        <v>Luke Dawdy</v>
      </c>
      <c r="C7" s="29" t="str">
        <f ca="1">IFERROR(__xludf.DUMMYFUNCTION("""COMPUTED_VALUE"""),"Christian Duh")</f>
        <v>Christian Duh</v>
      </c>
    </row>
    <row r="8" spans="1:8">
      <c r="A8" s="29" t="str">
        <f ca="1">IFERROR(__xludf.DUMMYFUNCTION("""COMPUTED_VALUE"""),"Zane Blair")</f>
        <v>Zane Blair</v>
      </c>
      <c r="C8" s="29" t="str">
        <f ca="1">IFERROR(__xludf.DUMMYFUNCTION("""COMPUTED_VALUE"""),"Alec O'Connor")</f>
        <v>Alec O'Connor</v>
      </c>
    </row>
    <row r="9" spans="1:8">
      <c r="A9" s="29" t="str">
        <f ca="1">IFERROR(__xludf.DUMMYFUNCTION("""COMPUTED_VALUE"""),"Gabe Corridore")</f>
        <v>Gabe Corridore</v>
      </c>
      <c r="C9" s="29" t="str">
        <f ca="1">IFERROR(__xludf.DUMMYFUNCTION("""COMPUTED_VALUE"""),"Blake Johnson")</f>
        <v>Blake Johnson</v>
      </c>
    </row>
    <row r="10" spans="1:8">
      <c r="A10" s="29" t="str">
        <f ca="1">IFERROR(__xludf.DUMMYFUNCTION("""COMPUTED_VALUE"""),"Alex Paul")</f>
        <v>Alex Paul</v>
      </c>
      <c r="C10" s="29" t="str">
        <f ca="1">IFERROR(__xludf.DUMMYFUNCTION("""COMPUTED_VALUE"""),"Scott Hennarty")</f>
        <v>Scott Hennarty</v>
      </c>
    </row>
    <row r="11" spans="1:8">
      <c r="A11" s="29" t="str">
        <f ca="1">IFERROR(__xludf.DUMMYFUNCTION("""COMPUTED_VALUE"""),"Prescott Brackett")</f>
        <v>Prescott Brackett</v>
      </c>
    </row>
    <row r="12" spans="1:8">
      <c r="A12" s="29" t="str">
        <f ca="1">IFERROR(__xludf.DUMMYFUNCTION("""COMPUTED_VALUE"""),"Nikola")</f>
        <v>Nikola</v>
      </c>
    </row>
    <row r="13" spans="1:8">
      <c r="A13" s="29" t="str">
        <f ca="1">IFERROR(__xludf.DUMMYFUNCTION("""COMPUTED_VALUE"""),"Chris Hanus")</f>
        <v>Chris Hanus</v>
      </c>
    </row>
    <row r="14" spans="1:8">
      <c r="A14" s="29" t="str">
        <f ca="1">IFERROR(__xludf.DUMMYFUNCTION("""COMPUTED_VALUE"""),"Nate Turner")</f>
        <v>Nate Turner</v>
      </c>
    </row>
    <row r="15" spans="1:8">
      <c r="A15" s="29" t="str">
        <f ca="1">IFERROR(__xludf.DUMMYFUNCTION("""COMPUTED_VALUE"""),"Reid Morris")</f>
        <v>Reid Morris</v>
      </c>
    </row>
    <row r="16" spans="1:8">
      <c r="A16" s="29" t="str">
        <f ca="1">IFERROR(__xludf.DUMMYFUNCTION("""COMPUTED_VALUE"""),"Vishrut Patwari")</f>
        <v>Vishrut Patwari</v>
      </c>
    </row>
    <row r="17" spans="1:1">
      <c r="A17" s="29" t="str">
        <f ca="1">IFERROR(__xludf.DUMMYFUNCTION("""COMPUTED_VALUE"""),"Kaleb Harris")</f>
        <v>Kaleb Harris</v>
      </c>
    </row>
    <row r="18" spans="1:1">
      <c r="A18" s="29" t="str">
        <f ca="1">IFERROR(__xludf.DUMMYFUNCTION("""COMPUTED_VALUE"""),"Gavin Meier")</f>
        <v>Gavin Meier</v>
      </c>
    </row>
    <row r="19" spans="1:1">
      <c r="A19" s="29" t="str">
        <f ca="1">IFERROR(__xludf.DUMMYFUNCTION("""COMPUTED_VALUE"""),"Mike Webb")</f>
        <v>Mike Webb</v>
      </c>
    </row>
    <row r="20" spans="1:1">
      <c r="A20" s="29" t="str">
        <f ca="1">IFERROR(__xludf.DUMMYFUNCTION("""COMPUTED_VALUE"""),"Nolan Houvener")</f>
        <v>Nolan Houvener</v>
      </c>
    </row>
    <row r="21" spans="1:1">
      <c r="A21" s="29" t="str">
        <f ca="1">IFERROR(__xludf.DUMMYFUNCTION("""COMPUTED_VALUE"""),"Deric Duncan")</f>
        <v>Deric Duncan</v>
      </c>
    </row>
    <row r="22" spans="1:1">
      <c r="A22" s="29" t="str">
        <f ca="1">IFERROR(__xludf.DUMMYFUNCTION("""COMPUTED_VALUE"""),"Caden McClure")</f>
        <v>Caden McClure</v>
      </c>
    </row>
    <row r="23" spans="1:1">
      <c r="A23" s="29" t="str">
        <f ca="1">IFERROR(__xludf.DUMMYFUNCTION("""COMPUTED_VALUE"""),"Matthew Gerona")</f>
        <v>Matthew Gerona</v>
      </c>
    </row>
    <row r="24" spans="1:1">
      <c r="A24" s="29" t="str">
        <f ca="1">IFERROR(__xludf.DUMMYFUNCTION("""COMPUTED_VALUE"""),"Carter Lindfelt ")</f>
        <v xml:space="preserve">Carter Lindfelt </v>
      </c>
    </row>
    <row r="25" spans="1:1">
      <c r="A25" s="29" t="str">
        <f ca="1">IFERROR(__xludf.DUMMYFUNCTION("""COMPUTED_VALUE"""),"Blake Miersch")</f>
        <v>Blake Miersch</v>
      </c>
    </row>
    <row r="26" spans="1:1">
      <c r="A26" s="29" t="str">
        <f ca="1">IFERROR(__xludf.DUMMYFUNCTION("""COMPUTED_VALUE"""),"Tyler Pessler")</f>
        <v>Tyler Pessler</v>
      </c>
    </row>
    <row r="27" spans="1:1">
      <c r="A27" s="29" t="str">
        <f ca="1">IFERROR(__xludf.DUMMYFUNCTION("""COMPUTED_VALUE"""),"Aidan Morris")</f>
        <v>Aidan Morris</v>
      </c>
    </row>
    <row r="28" spans="1:1">
      <c r="A28" s="29" t="str">
        <f ca="1">IFERROR(__xludf.DUMMYFUNCTION("""COMPUTED_VALUE"""),"David Lincoln")</f>
        <v>David Lincoln</v>
      </c>
    </row>
    <row r="29" spans="1:1">
      <c r="A29" s="29" t="str">
        <f ca="1">IFERROR(__xludf.DUMMYFUNCTION("""COMPUTED_VALUE"""),"Ryan Krieghbaum")</f>
        <v>Ryan Krieghbaum</v>
      </c>
    </row>
    <row r="30" spans="1:1">
      <c r="A30" s="29" t="str">
        <f ca="1">IFERROR(__xludf.DUMMYFUNCTION("""COMPUTED_VALUE"""),"Justin Lin")</f>
        <v>Justin Lin</v>
      </c>
    </row>
    <row r="31" spans="1:1">
      <c r="A31" s="29" t="str">
        <f ca="1">IFERROR(__xludf.DUMMYFUNCTION("""COMPUTED_VALUE"""),"Max Sage")</f>
        <v>Max Sage</v>
      </c>
    </row>
    <row r="32" spans="1:1">
      <c r="A32" s="29" t="str">
        <f ca="1">IFERROR(__xludf.DUMMYFUNCTION("""COMPUTED_VALUE"""),"Thomas Tullius")</f>
        <v>Thomas Tullius</v>
      </c>
    </row>
    <row r="33" spans="1:1">
      <c r="A33" s="29" t="str">
        <f ca="1">IFERROR(__xludf.DUMMYFUNCTION("""COMPUTED_VALUE"""),"Daniel Gove")</f>
        <v>Daniel Gove</v>
      </c>
    </row>
    <row r="34" spans="1:1">
      <c r="A34" s="29" t="str">
        <f ca="1">IFERROR(__xludf.DUMMYFUNCTION("""COMPUTED_VALUE"""),"Freddie Uriostegui")</f>
        <v>Freddie Uriostegui</v>
      </c>
    </row>
    <row r="35" spans="1:1">
      <c r="A35" s="29" t="str">
        <f ca="1">IFERROR(__xludf.DUMMYFUNCTION("""COMPUTED_VALUE"""),"Tanner France")</f>
        <v>Tanner France</v>
      </c>
    </row>
    <row r="36" spans="1:1">
      <c r="A36" s="29" t="str">
        <f ca="1">IFERROR(__xludf.DUMMYFUNCTION("""COMPUTED_VALUE"""),"Preston boling")</f>
        <v>Preston boling</v>
      </c>
    </row>
    <row r="37" spans="1:1">
      <c r="A37" s="29" t="str">
        <f ca="1">IFERROR(__xludf.DUMMYFUNCTION("""COMPUTED_VALUE"""),"Cole Weyer")</f>
        <v>Cole Weyer</v>
      </c>
    </row>
    <row r="38" spans="1:1">
      <c r="A38" s="29" t="str">
        <f ca="1">IFERROR(__xludf.DUMMYFUNCTION("""COMPUTED_VALUE"""),"Manav Ahuja")</f>
        <v>Manav Ahuja</v>
      </c>
    </row>
    <row r="39" spans="1:1">
      <c r="A39" s="29" t="str">
        <f ca="1">IFERROR(__xludf.DUMMYFUNCTION("""COMPUTED_VALUE"""),"Ari rosen")</f>
        <v>Ari rosen</v>
      </c>
    </row>
    <row r="40" spans="1:1">
      <c r="A40" s="29" t="str">
        <f ca="1">IFERROR(__xludf.DUMMYFUNCTION("""COMPUTED_VALUE"""),"Andy Jacobi")</f>
        <v>Andy Jacobi</v>
      </c>
    </row>
    <row r="41" spans="1:1">
      <c r="A41" s="29" t="str">
        <f ca="1">IFERROR(__xludf.DUMMYFUNCTION("""COMPUTED_VALUE"""),"Sam Munro")</f>
        <v>Sam Munro</v>
      </c>
    </row>
    <row r="42" spans="1:1">
      <c r="A42" s="29" t="str">
        <f ca="1">IFERROR(__xludf.DUMMYFUNCTION("""COMPUTED_VALUE"""),"Advait Pandharkar")</f>
        <v>Advait Pandharkar</v>
      </c>
    </row>
    <row r="43" spans="1:1">
      <c r="A43" s="29" t="str">
        <f ca="1">IFERROR(__xludf.DUMMYFUNCTION("""COMPUTED_VALUE"""),"David Manche ")</f>
        <v xml:space="preserve">David Manche </v>
      </c>
    </row>
    <row r="44" spans="1:1">
      <c r="A44" s="29" t="str">
        <f ca="1">IFERROR(__xludf.DUMMYFUNCTION("""COMPUTED_VALUE"""),"Clark Tilton")</f>
        <v>Clark Tilton</v>
      </c>
    </row>
    <row r="45" spans="1:1">
      <c r="A45" s="29" t="str">
        <f ca="1">IFERROR(__xludf.DUMMYFUNCTION("""COMPUTED_VALUE"""),"Corey Pollard")</f>
        <v>Corey Pollard</v>
      </c>
    </row>
    <row r="46" spans="1:1">
      <c r="A46" s="29" t="str">
        <f ca="1">IFERROR(__xludf.DUMMYFUNCTION("""COMPUTED_VALUE"""),"Ryan Egan")</f>
        <v>Ryan Egan</v>
      </c>
    </row>
    <row r="47" spans="1:1">
      <c r="A47" s="29" t="str">
        <f ca="1">IFERROR(__xludf.DUMMYFUNCTION("""COMPUTED_VALUE"""),"Nikita Egorov")</f>
        <v>Nikita Egorov</v>
      </c>
    </row>
    <row r="48" spans="1:1">
      <c r="A48" s="29" t="str">
        <f ca="1">IFERROR(__xludf.DUMMYFUNCTION("""COMPUTED_VALUE"""),"Paul Durell")</f>
        <v>Paul Durell</v>
      </c>
    </row>
    <row r="49" spans="1:1">
      <c r="A49" s="29" t="str">
        <f ca="1">IFERROR(__xludf.DUMMYFUNCTION("""COMPUTED_VALUE"""),"Antonio Ventresca")</f>
        <v>Antonio Ventresca</v>
      </c>
    </row>
    <row r="50" spans="1:1">
      <c r="A50" s="29" t="str">
        <f ca="1">IFERROR(__xludf.DUMMYFUNCTION("""COMPUTED_VALUE"""),"Nick Von Bulow")</f>
        <v>Nick Von Bulow</v>
      </c>
    </row>
    <row r="51" spans="1:1">
      <c r="A51" s="29" t="str">
        <f ca="1">IFERROR(__xludf.DUMMYFUNCTION("""COMPUTED_VALUE"""),"Trent Rider")</f>
        <v>Trent Rider</v>
      </c>
    </row>
    <row r="52" spans="1:1">
      <c r="A52" s="29" t="str">
        <f ca="1">IFERROR(__xludf.DUMMYFUNCTION("""COMPUTED_VALUE"""),"Kyzer Bowen")</f>
        <v>Kyzer Bowen</v>
      </c>
    </row>
    <row r="53" spans="1:1">
      <c r="A53" s="29" t="str">
        <f ca="1">IFERROR(__xludf.DUMMYFUNCTION("""COMPUTED_VALUE"""),"Guest 2")</f>
        <v>Guest 2</v>
      </c>
    </row>
    <row r="54" spans="1:1">
      <c r="A54" s="29" t="str">
        <f ca="1">IFERROR(__xludf.DUMMYFUNCTION("""COMPUTED_VALUE"""),"Andrew Cless")</f>
        <v>Andrew Cless</v>
      </c>
    </row>
    <row r="55" spans="1:1">
      <c r="A55" s="29" t="str">
        <f ca="1">IFERROR(__xludf.DUMMYFUNCTION("""COMPUTED_VALUE"""),"Oscar Almeida")</f>
        <v>Oscar Almeida</v>
      </c>
    </row>
    <row r="56" spans="1:1">
      <c r="A56" s="29" t="str">
        <f ca="1">IFERROR(__xludf.DUMMYFUNCTION("""COMPUTED_VALUE"""),"Logan Ramon")</f>
        <v>Logan Ramon</v>
      </c>
    </row>
    <row r="57" spans="1:1">
      <c r="A57" s="29" t="str">
        <f ca="1">IFERROR(__xludf.DUMMYFUNCTION("""COMPUTED_VALUE"""),"Spencer Ames")</f>
        <v>Spencer Ames</v>
      </c>
    </row>
    <row r="58" spans="1:1">
      <c r="A58" s="29" t="str">
        <f ca="1">IFERROR(__xludf.DUMMYFUNCTION("""COMPUTED_VALUE"""),"Aditya Mehra")</f>
        <v>Aditya Mehra</v>
      </c>
    </row>
    <row r="59" spans="1:1">
      <c r="A59" s="29" t="str">
        <f ca="1">IFERROR(__xludf.DUMMYFUNCTION("""COMPUTED_VALUE"""),"James Koh")</f>
        <v>James Koh</v>
      </c>
    </row>
    <row r="60" spans="1:1">
      <c r="A60" s="29" t="str">
        <f ca="1">IFERROR(__xludf.DUMMYFUNCTION("""COMPUTED_VALUE"""),"Troy Hungerford")</f>
        <v>Troy Hungerford</v>
      </c>
    </row>
    <row r="61" spans="1:1">
      <c r="A61" s="29" t="str">
        <f ca="1">IFERROR(__xludf.DUMMYFUNCTION("""COMPUTED_VALUE"""),"Justin Turner")</f>
        <v>Justin Turner</v>
      </c>
    </row>
    <row r="62" spans="1:1">
      <c r="A62" s="29" t="str">
        <f ca="1">IFERROR(__xludf.DUMMYFUNCTION("""COMPUTED_VALUE"""),"Aron Murnane")</f>
        <v>Aron Murnane</v>
      </c>
    </row>
    <row r="63" spans="1:1">
      <c r="A63" s="29" t="str">
        <f ca="1">IFERROR(__xludf.DUMMYFUNCTION("""COMPUTED_VALUE"""),"James Morehouse")</f>
        <v>James Morehouse</v>
      </c>
    </row>
    <row r="64" spans="1:1">
      <c r="A64" s="29" t="str">
        <f ca="1">IFERROR(__xludf.DUMMYFUNCTION("""COMPUTED_VALUE"""),"Christopher Reichel")</f>
        <v>Christopher Reichel</v>
      </c>
    </row>
    <row r="65" spans="1:1">
      <c r="A65" s="29" t="str">
        <f ca="1">IFERROR(__xludf.DUMMYFUNCTION("""COMPUTED_VALUE"""),"Connor Vinyard")</f>
        <v>Connor Vinyard</v>
      </c>
    </row>
    <row r="66" spans="1:1">
      <c r="A66" s="29" t="str">
        <f ca="1">IFERROR(__xludf.DUMMYFUNCTION("""COMPUTED_VALUE"""),"Alex Lefever")</f>
        <v>Alex Lefever</v>
      </c>
    </row>
    <row r="67" spans="1:1">
      <c r="A67" s="29" t="str">
        <f ca="1">IFERROR(__xludf.DUMMYFUNCTION("""COMPUTED_VALUE"""),"Andrew Hubbard")</f>
        <v>Andrew Hubbard</v>
      </c>
    </row>
    <row r="68" spans="1:1">
      <c r="A68" s="29" t="str">
        <f ca="1">IFERROR(__xludf.DUMMYFUNCTION("""COMPUTED_VALUE"""),"Marco Saucedo")</f>
        <v>Marco Saucedo</v>
      </c>
    </row>
    <row r="69" spans="1:1">
      <c r="A69" s="29" t="str">
        <f ca="1">IFERROR(__xludf.DUMMYFUNCTION("""COMPUTED_VALUE"""),"Avery Brown")</f>
        <v>Avery Brown</v>
      </c>
    </row>
    <row r="70" spans="1:1">
      <c r="A70" s="29" t="str">
        <f ca="1">IFERROR(__xludf.DUMMYFUNCTION("""COMPUTED_VALUE"""),"Cole Chmielewski")</f>
        <v>Cole Chmielewski</v>
      </c>
    </row>
    <row r="71" spans="1:1">
      <c r="A71" s="29" t="str">
        <f ca="1">IFERROR(__xludf.DUMMYFUNCTION("""COMPUTED_VALUE"""),"Patrick Townsend")</f>
        <v>Patrick Townsend</v>
      </c>
    </row>
    <row r="72" spans="1:1">
      <c r="A72" s="29" t="str">
        <f ca="1">IFERROR(__xludf.DUMMYFUNCTION("""COMPUTED_VALUE"""),"Collin Gueswelle")</f>
        <v>Collin Gueswelle</v>
      </c>
    </row>
    <row r="73" spans="1:1">
      <c r="A73" s="29" t="str">
        <f ca="1">IFERROR(__xludf.DUMMYFUNCTION("""COMPUTED_VALUE"""),"Isaac Robbins")</f>
        <v>Isaac Robbins</v>
      </c>
    </row>
    <row r="74" spans="1:1">
      <c r="A74" s="29" t="str">
        <f ca="1">IFERROR(__xludf.DUMMYFUNCTION("""COMPUTED_VALUE"""),"Owen Reynolds")</f>
        <v>Owen Reynolds</v>
      </c>
    </row>
    <row r="75" spans="1:1">
      <c r="A75" s="29" t="str">
        <f ca="1">IFERROR(__xludf.DUMMYFUNCTION("""COMPUTED_VALUE"""),"Emmanuel Diaz")</f>
        <v>Emmanuel Diaz</v>
      </c>
    </row>
    <row r="76" spans="1:1">
      <c r="A76" s="29" t="str">
        <f ca="1">IFERROR(__xludf.DUMMYFUNCTION("""COMPUTED_VALUE"""),"Sean Hyacinthe")</f>
        <v>Sean Hyacinthe</v>
      </c>
    </row>
    <row r="77" spans="1:1">
      <c r="A77" s="29" t="str">
        <f ca="1">IFERROR(__xludf.DUMMYFUNCTION("""COMPUTED_VALUE"""),"Alex herzog")</f>
        <v>Alex herzog</v>
      </c>
    </row>
    <row r="78" spans="1:1">
      <c r="A78" s="29" t="str">
        <f ca="1">IFERROR(__xludf.DUMMYFUNCTION("""COMPUTED_VALUE"""),"Taylor DiSalvo")</f>
        <v>Taylor DiSalvo</v>
      </c>
    </row>
    <row r="79" spans="1:1">
      <c r="A79" s="29" t="str">
        <f ca="1">IFERROR(__xludf.DUMMYFUNCTION("""COMPUTED_VALUE"""),"Taisuke Sugiyama")</f>
        <v>Taisuke Sugiyama</v>
      </c>
    </row>
    <row r="80" spans="1:1">
      <c r="A80" s="29" t="str">
        <f ca="1">IFERROR(__xludf.DUMMYFUNCTION("""COMPUTED_VALUE"""),"Patrick hottle")</f>
        <v>Patrick hottle</v>
      </c>
    </row>
    <row r="81" spans="1:1">
      <c r="A81" s="29" t="str">
        <f ca="1">IFERROR(__xludf.DUMMYFUNCTION("""COMPUTED_VALUE"""),"Brendan Perez")</f>
        <v>Brendan Perez</v>
      </c>
    </row>
    <row r="82" spans="1:1">
      <c r="A82" s="29" t="str">
        <f ca="1">IFERROR(__xludf.DUMMYFUNCTION("""COMPUTED_VALUE"""),"Aidan Zumbolo")</f>
        <v>Aidan Zumbolo</v>
      </c>
    </row>
    <row r="83" spans="1:1">
      <c r="A83" s="29" t="str">
        <f ca="1">IFERROR(__xludf.DUMMYFUNCTION("""COMPUTED_VALUE"""),"Connor Stapleton")</f>
        <v>Connor Stapleton</v>
      </c>
    </row>
    <row r="84" spans="1:1">
      <c r="A84" s="29" t="str">
        <f ca="1">IFERROR(__xludf.DUMMYFUNCTION("""COMPUTED_VALUE"""),"Hammond Law")</f>
        <v>Hammond Law</v>
      </c>
    </row>
    <row r="85" spans="1:1">
      <c r="A85" s="29" t="str">
        <f ca="1">IFERROR(__xludf.DUMMYFUNCTION("""COMPUTED_VALUE"""),"Caden Mcclure")</f>
        <v>Caden Mcclure</v>
      </c>
    </row>
    <row r="86" spans="1:1">
      <c r="A86" s="29" t="str">
        <f ca="1">IFERROR(__xludf.DUMMYFUNCTION("""COMPUTED_VALUE"""),"Grant Paradowski")</f>
        <v>Grant Paradowski</v>
      </c>
    </row>
    <row r="87" spans="1:1">
      <c r="A87" s="29" t="str">
        <f ca="1">IFERROR(__xludf.DUMMYFUNCTION("""COMPUTED_VALUE"""),"Darshan Patel")</f>
        <v>Darshan Patel</v>
      </c>
    </row>
    <row r="88" spans="1:1">
      <c r="A88" s="29" t="str">
        <f ca="1">IFERROR(__xludf.DUMMYFUNCTION("""COMPUTED_VALUE"""),"Nasser Hegar")</f>
        <v>Nasser Hegar</v>
      </c>
    </row>
    <row r="89" spans="1:1">
      <c r="A89" s="29" t="str">
        <f ca="1">IFERROR(__xludf.DUMMYFUNCTION("""COMPUTED_VALUE"""),"Caivonn Spencer")</f>
        <v>Caivonn Spencer</v>
      </c>
    </row>
    <row r="90" spans="1:1">
      <c r="A90" s="29" t="str">
        <f ca="1">IFERROR(__xludf.DUMMYFUNCTION("""COMPUTED_VALUE"""),"Graham Hepworth")</f>
        <v>Graham Hepworth</v>
      </c>
    </row>
    <row r="91" spans="1:1">
      <c r="A91" s="29" t="str">
        <f ca="1">IFERROR(__xludf.DUMMYFUNCTION("""COMPUTED_VALUE"""),"Avery wagner")</f>
        <v>Avery wagner</v>
      </c>
    </row>
    <row r="92" spans="1:1">
      <c r="A92" s="29" t="str">
        <f ca="1">IFERROR(__xludf.DUMMYFUNCTION("""COMPUTED_VALUE"""),"Kenny Gipson")</f>
        <v>Kenny Gipson</v>
      </c>
    </row>
    <row r="93" spans="1:1">
      <c r="A93" s="29" t="str">
        <f ca="1">IFERROR(__xludf.DUMMYFUNCTION("""COMPUTED_VALUE"""),"Guest 3")</f>
        <v>Guest 3</v>
      </c>
    </row>
    <row r="94" spans="1:1">
      <c r="A94" s="29" t="str">
        <f ca="1">IFERROR(__xludf.DUMMYFUNCTION("""COMPUTED_VALUE"""),"Evan Wassman")</f>
        <v>Evan Wassman</v>
      </c>
    </row>
    <row r="95" spans="1:1">
      <c r="A95" s="29" t="str">
        <f ca="1">IFERROR(__xludf.DUMMYFUNCTION("""COMPUTED_VALUE"""),"Brandon Kinnick")</f>
        <v>Brandon Kinnick</v>
      </c>
    </row>
    <row r="96" spans="1:1">
      <c r="A96" s="29" t="str">
        <f ca="1">IFERROR(__xludf.DUMMYFUNCTION("""COMPUTED_VALUE"""),"Alexander Tabuyo ")</f>
        <v xml:space="preserve">Alexander Tabuyo </v>
      </c>
    </row>
    <row r="97" spans="1:1">
      <c r="A97" s="29" t="str">
        <f ca="1">IFERROR(__xludf.DUMMYFUNCTION("""COMPUTED_VALUE"""),"Matt Miller")</f>
        <v>Matt Miller</v>
      </c>
    </row>
    <row r="98" spans="1:1">
      <c r="A98" s="29" t="str">
        <f ca="1">IFERROR(__xludf.DUMMYFUNCTION("""COMPUTED_VALUE"""),"Ken Hannum")</f>
        <v>Ken Hannum</v>
      </c>
    </row>
    <row r="99" spans="1:1">
      <c r="A99" s="29" t="str">
        <f ca="1">IFERROR(__xludf.DUMMYFUNCTION("""COMPUTED_VALUE"""),"Zach Stolberg")</f>
        <v>Zach Stolberg</v>
      </c>
    </row>
    <row r="100" spans="1:1">
      <c r="A100" s="29" t="str">
        <f ca="1">IFERROR(__xludf.DUMMYFUNCTION("""COMPUTED_VALUE"""),"Clark Ren")</f>
        <v>Clark Ren</v>
      </c>
    </row>
    <row r="101" spans="1:1">
      <c r="A101" s="29" t="str">
        <f ca="1">IFERROR(__xludf.DUMMYFUNCTION("""COMPUTED_VALUE"""),"Andrew Tufto")</f>
        <v>Andrew Tufto</v>
      </c>
    </row>
    <row r="102" spans="1:1">
      <c r="A102" s="29" t="str">
        <f ca="1">IFERROR(__xludf.DUMMYFUNCTION("""COMPUTED_VALUE"""),"Aaron Nadharajan")</f>
        <v>Aaron Nadharajan</v>
      </c>
    </row>
    <row r="103" spans="1:1">
      <c r="A103" s="29" t="str">
        <f ca="1">IFERROR(__xludf.DUMMYFUNCTION("""COMPUTED_VALUE"""),"Sam West ")</f>
        <v xml:space="preserve">Sam West </v>
      </c>
    </row>
    <row r="104" spans="1:1">
      <c r="A104" s="29" t="str">
        <f ca="1">IFERROR(__xludf.DUMMYFUNCTION("""COMPUTED_VALUE"""),"Kyle Favre")</f>
        <v>Kyle Favre</v>
      </c>
    </row>
    <row r="105" spans="1:1">
      <c r="A105" s="29" t="str">
        <f ca="1">IFERROR(__xludf.DUMMYFUNCTION("""COMPUTED_VALUE"""),"Aidan Matthews")</f>
        <v>Aidan Matthews</v>
      </c>
    </row>
    <row r="106" spans="1:1">
      <c r="A106" s="29" t="str">
        <f ca="1">IFERROR(__xludf.DUMMYFUNCTION("""COMPUTED_VALUE"""),"Nick Jurkowski")</f>
        <v>Nick Jurkowski</v>
      </c>
    </row>
    <row r="107" spans="1:1">
      <c r="A107" s="29" t="str">
        <f ca="1">IFERROR(__xludf.DUMMYFUNCTION("""COMPUTED_VALUE"""),"Landen Kerns")</f>
        <v>Landen Kerns</v>
      </c>
    </row>
    <row r="108" spans="1:1">
      <c r="A108" s="29" t="str">
        <f ca="1">IFERROR(__xludf.DUMMYFUNCTION("""COMPUTED_VALUE"""),"Ryan Egan ")</f>
        <v xml:space="preserve">Ryan Egan </v>
      </c>
    </row>
    <row r="109" spans="1:1">
      <c r="A109" s="29" t="str">
        <f ca="1">IFERROR(__xludf.DUMMYFUNCTION("""COMPUTED_VALUE"""),"Miles McGowen")</f>
        <v>Miles McGowen</v>
      </c>
    </row>
    <row r="110" spans="1:1">
      <c r="A110" s="29" t="str">
        <f ca="1">IFERROR(__xludf.DUMMYFUNCTION("""COMPUTED_VALUE"""),"TianXiang Zheng")</f>
        <v>TianXiang Zheng</v>
      </c>
    </row>
    <row r="111" spans="1:1">
      <c r="A111" s="29" t="str">
        <f ca="1">IFERROR(__xludf.DUMMYFUNCTION("""COMPUTED_VALUE"""),"Curtiss davis")</f>
        <v>Curtiss davis</v>
      </c>
    </row>
    <row r="112" spans="1:1">
      <c r="A112" s="29" t="str">
        <f ca="1">IFERROR(__xludf.DUMMYFUNCTION("""COMPUTED_VALUE"""),"Cole Patton")</f>
        <v>Cole Patton</v>
      </c>
    </row>
    <row r="113" spans="1:1">
      <c r="A113" s="29" t="str">
        <f ca="1">IFERROR(__xludf.DUMMYFUNCTION("""COMPUTED_VALUE"""),"Taha Benmoussa")</f>
        <v>Taha Benmoussa</v>
      </c>
    </row>
    <row r="114" spans="1:1">
      <c r="A114" s="29" t="str">
        <f ca="1">IFERROR(__xludf.DUMMYFUNCTION("""COMPUTED_VALUE"""),"Ben Brown")</f>
        <v>Ben Brown</v>
      </c>
    </row>
    <row r="115" spans="1:1">
      <c r="A115" s="29" t="str">
        <f ca="1">IFERROR(__xludf.DUMMYFUNCTION("""COMPUTED_VALUE"""),"Cameron Watson")</f>
        <v>Cameron Watson</v>
      </c>
    </row>
    <row r="116" spans="1:1">
      <c r="A116" s="29" t="str">
        <f ca="1">IFERROR(__xludf.DUMMYFUNCTION("""COMPUTED_VALUE"""),"Sebastien Placide")</f>
        <v>Sebastien Placide</v>
      </c>
    </row>
    <row r="117" spans="1:1">
      <c r="A117" s="29" t="str">
        <f ca="1">IFERROR(__xludf.DUMMYFUNCTION("""COMPUTED_VALUE"""),"Hunter Cloyd")</f>
        <v>Hunter Cloyd</v>
      </c>
    </row>
    <row r="118" spans="1:1">
      <c r="A118" s="29" t="str">
        <f ca="1">IFERROR(__xludf.DUMMYFUNCTION("""COMPUTED_VALUE"""),"Princeton Obeto")</f>
        <v>Princeton Obeto</v>
      </c>
    </row>
    <row r="119" spans="1:1">
      <c r="A119" s="29" t="str">
        <f ca="1">IFERROR(__xludf.DUMMYFUNCTION("""COMPUTED_VALUE"""),"Kiet Ngo")</f>
        <v>Kiet Ngo</v>
      </c>
    </row>
    <row r="120" spans="1:1">
      <c r="A120" s="29" t="str">
        <f ca="1">IFERROR(__xludf.DUMMYFUNCTION("""COMPUTED_VALUE"""),"Dalton Bumb ")</f>
        <v xml:space="preserve">Dalton Bumb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370"/>
  <sheetViews>
    <sheetView workbookViewId="0"/>
  </sheetViews>
  <sheetFormatPr defaultColWidth="12.6640625" defaultRowHeight="15.75" customHeight="1"/>
  <cols>
    <col min="1" max="11" width="18.88671875" customWidth="1"/>
  </cols>
  <sheetData>
    <row r="1" spans="1:5">
      <c r="A1" s="29" t="s">
        <v>11</v>
      </c>
      <c r="B1" s="29" t="s">
        <v>35</v>
      </c>
      <c r="C1" s="29" t="s">
        <v>14</v>
      </c>
      <c r="D1" s="29" t="s">
        <v>15</v>
      </c>
      <c r="E1" s="29" t="s">
        <v>16</v>
      </c>
    </row>
    <row r="3" spans="1:5">
      <c r="A3" s="26"/>
      <c r="B3" s="29"/>
      <c r="C3" s="29"/>
      <c r="D3" s="29"/>
      <c r="E3" s="29"/>
    </row>
    <row r="4" spans="1:5">
      <c r="A4" s="26">
        <v>44823.957757175929</v>
      </c>
      <c r="B4" s="4" t="s">
        <v>36</v>
      </c>
      <c r="C4" s="4" t="s">
        <v>37</v>
      </c>
      <c r="D4" s="4" t="s">
        <v>38</v>
      </c>
      <c r="E4" s="4" t="s">
        <v>39</v>
      </c>
    </row>
    <row r="5" spans="1:5">
      <c r="A5" s="26"/>
      <c r="B5" s="29"/>
      <c r="C5" s="29"/>
      <c r="D5" s="29"/>
      <c r="E5" s="29"/>
    </row>
    <row r="6" spans="1:5">
      <c r="A6" s="26">
        <v>44821.960073993054</v>
      </c>
      <c r="B6" s="4" t="s">
        <v>40</v>
      </c>
      <c r="C6" s="4" t="s">
        <v>41</v>
      </c>
      <c r="D6" s="4" t="s">
        <v>42</v>
      </c>
    </row>
    <row r="7" spans="1:5">
      <c r="A7" s="26">
        <v>44821.077977337962</v>
      </c>
      <c r="B7" s="4" t="s">
        <v>43</v>
      </c>
      <c r="C7" s="4" t="s">
        <v>44</v>
      </c>
      <c r="D7" s="4" t="s">
        <v>45</v>
      </c>
      <c r="E7" s="4" t="s">
        <v>46</v>
      </c>
    </row>
    <row r="8" spans="1:5">
      <c r="A8" s="26"/>
      <c r="B8" s="29"/>
      <c r="C8" s="29"/>
      <c r="D8" s="29"/>
    </row>
    <row r="9" spans="1:5">
      <c r="A9" s="26">
        <v>44822.951678761572</v>
      </c>
      <c r="B9" s="4" t="s">
        <v>47</v>
      </c>
      <c r="C9" s="4" t="s">
        <v>48</v>
      </c>
      <c r="D9" s="4" t="s">
        <v>49</v>
      </c>
      <c r="E9" s="4" t="s">
        <v>50</v>
      </c>
    </row>
    <row r="10" spans="1:5">
      <c r="A10" s="26"/>
      <c r="B10" s="29"/>
      <c r="C10" s="29"/>
      <c r="D10" s="29"/>
      <c r="E10" s="29"/>
    </row>
    <row r="11" spans="1:5">
      <c r="A11" s="26">
        <v>44821.960569560186</v>
      </c>
      <c r="B11" s="4" t="s">
        <v>51</v>
      </c>
      <c r="C11" s="4" t="s">
        <v>52</v>
      </c>
      <c r="D11" s="4" t="s">
        <v>53</v>
      </c>
    </row>
    <row r="13" spans="1:5">
      <c r="A13" s="26">
        <v>44824.436912002318</v>
      </c>
      <c r="B13" s="4" t="s">
        <v>54</v>
      </c>
      <c r="C13" s="4" t="s">
        <v>55</v>
      </c>
      <c r="D13" s="4" t="s">
        <v>56</v>
      </c>
      <c r="E13" s="4"/>
    </row>
    <row r="14" spans="1:5">
      <c r="A14" s="26">
        <v>44822.59436787037</v>
      </c>
      <c r="B14" s="4" t="s">
        <v>57</v>
      </c>
      <c r="C14" s="4" t="s">
        <v>58</v>
      </c>
      <c r="D14" s="4" t="s">
        <v>59</v>
      </c>
      <c r="E14" s="4" t="s">
        <v>60</v>
      </c>
    </row>
    <row r="15" spans="1:5">
      <c r="A15" s="26"/>
      <c r="B15" s="29"/>
      <c r="C15" s="29"/>
      <c r="D15" s="29"/>
      <c r="E15" s="29"/>
    </row>
    <row r="16" spans="1:5">
      <c r="A16" s="26"/>
      <c r="B16" s="29"/>
      <c r="C16" s="29"/>
      <c r="D16" s="29"/>
    </row>
    <row r="18" spans="1:5">
      <c r="A18" s="26"/>
      <c r="B18" s="29"/>
      <c r="C18" s="29"/>
      <c r="D18" s="29"/>
      <c r="E18" s="29"/>
    </row>
    <row r="21" spans="1:5">
      <c r="A21" s="26">
        <v>44824.470939409723</v>
      </c>
      <c r="B21" s="4" t="s">
        <v>61</v>
      </c>
      <c r="C21" s="4" t="s">
        <v>62</v>
      </c>
      <c r="D21" s="29"/>
      <c r="E21" s="29"/>
    </row>
    <row r="24" spans="1:5">
      <c r="A24" s="26"/>
      <c r="B24" s="29"/>
      <c r="C24" s="29"/>
      <c r="D24" s="29"/>
    </row>
    <row r="25" spans="1:5">
      <c r="A25" s="26"/>
      <c r="B25" s="29"/>
      <c r="C25" s="29"/>
      <c r="D25" s="29"/>
    </row>
    <row r="26" spans="1:5">
      <c r="A26" s="26"/>
      <c r="B26" s="29"/>
      <c r="C26" s="29"/>
    </row>
    <row r="28" spans="1:5">
      <c r="A28" s="26"/>
      <c r="B28" s="29"/>
      <c r="C28" s="29"/>
      <c r="D28" s="29"/>
      <c r="E28" s="29"/>
    </row>
    <row r="30" spans="1:5">
      <c r="A30" s="26"/>
      <c r="B30" s="29"/>
      <c r="C30" s="29"/>
      <c r="D30" s="29"/>
      <c r="E30" s="29"/>
    </row>
    <row r="32" spans="1:5">
      <c r="A32" s="26"/>
      <c r="B32" s="29"/>
      <c r="C32" s="29"/>
      <c r="D32" s="29"/>
      <c r="E32" s="29"/>
    </row>
    <row r="34" spans="1:5">
      <c r="A34" s="26">
        <v>44823.578971249997</v>
      </c>
      <c r="B34" s="4" t="s">
        <v>63</v>
      </c>
      <c r="C34" s="4" t="s">
        <v>64</v>
      </c>
      <c r="D34" s="29"/>
      <c r="E34" s="29"/>
    </row>
    <row r="36" spans="1:5">
      <c r="A36" s="26">
        <v>44825.859444918984</v>
      </c>
      <c r="B36" s="4" t="s">
        <v>65</v>
      </c>
      <c r="C36" s="4" t="s">
        <v>66</v>
      </c>
      <c r="D36" s="4" t="s">
        <v>67</v>
      </c>
    </row>
    <row r="37" spans="1:5">
      <c r="A37" s="26">
        <v>44825.609913356486</v>
      </c>
      <c r="B37" s="4" t="s">
        <v>68</v>
      </c>
      <c r="C37" s="4" t="s">
        <v>69</v>
      </c>
      <c r="D37" s="29"/>
      <c r="E37" s="29"/>
    </row>
    <row r="39" spans="1:5">
      <c r="A39" s="26"/>
      <c r="B39" s="29"/>
      <c r="C39" s="29"/>
      <c r="D39" s="29"/>
      <c r="E39" s="29"/>
    </row>
    <row r="40" spans="1:5">
      <c r="A40" s="26">
        <v>44822.977729513892</v>
      </c>
      <c r="B40" s="4" t="s">
        <v>70</v>
      </c>
      <c r="C40" s="4" t="s">
        <v>71</v>
      </c>
      <c r="D40" s="4" t="s">
        <v>72</v>
      </c>
      <c r="E40" s="4" t="s">
        <v>73</v>
      </c>
    </row>
    <row r="43" spans="1:5">
      <c r="A43" s="26"/>
      <c r="B43" s="29"/>
      <c r="C43" s="29"/>
      <c r="D43" s="29"/>
      <c r="E43" s="29"/>
    </row>
    <row r="46" spans="1:5">
      <c r="A46" s="26"/>
      <c r="B46" s="29"/>
      <c r="C46" s="29"/>
    </row>
    <row r="47" spans="1:5">
      <c r="A47" s="26"/>
      <c r="B47" s="29"/>
      <c r="C47" s="29"/>
      <c r="D47" s="29"/>
      <c r="E47" s="29"/>
    </row>
    <row r="48" spans="1:5">
      <c r="A48" s="26"/>
      <c r="B48" s="29"/>
      <c r="C48" s="29"/>
    </row>
    <row r="50" spans="1:5">
      <c r="A50" s="26"/>
      <c r="B50" s="29"/>
      <c r="C50" s="29"/>
      <c r="D50" s="29"/>
      <c r="E50" s="29"/>
    </row>
    <row r="51" spans="1:5">
      <c r="A51" s="26"/>
      <c r="B51" s="29"/>
      <c r="C51" s="29"/>
      <c r="D51" s="29"/>
      <c r="E51" s="29"/>
    </row>
    <row r="52" spans="1:5">
      <c r="A52" s="26"/>
      <c r="B52" s="29"/>
      <c r="C52" s="29"/>
      <c r="D52" s="29"/>
      <c r="E52" s="29"/>
    </row>
    <row r="53" spans="1:5">
      <c r="A53" s="26">
        <v>44821.824704756946</v>
      </c>
      <c r="B53" s="4" t="s">
        <v>74</v>
      </c>
      <c r="C53" s="4" t="s">
        <v>75</v>
      </c>
      <c r="D53" s="4" t="s">
        <v>76</v>
      </c>
      <c r="E53" s="4" t="s">
        <v>77</v>
      </c>
    </row>
    <row r="54" spans="1:5">
      <c r="A54" s="26">
        <v>44818.944513148148</v>
      </c>
      <c r="B54" s="4" t="s">
        <v>21</v>
      </c>
      <c r="C54" s="4" t="s">
        <v>78</v>
      </c>
      <c r="D54" s="4" t="s">
        <v>79</v>
      </c>
      <c r="E54" s="4" t="s">
        <v>80</v>
      </c>
    </row>
    <row r="56" spans="1:5">
      <c r="A56" s="26">
        <v>44821.787851597226</v>
      </c>
      <c r="B56" s="4" t="s">
        <v>81</v>
      </c>
      <c r="C56" s="4" t="s">
        <v>82</v>
      </c>
      <c r="D56" s="4" t="s">
        <v>83</v>
      </c>
      <c r="E56" s="4" t="s">
        <v>84</v>
      </c>
    </row>
    <row r="57" spans="1:5">
      <c r="A57" s="26"/>
      <c r="B57" s="29"/>
      <c r="C57" s="29"/>
      <c r="D57" s="29"/>
      <c r="E57" s="29"/>
    </row>
    <row r="59" spans="1:5">
      <c r="A59" s="26">
        <v>44822.128587592597</v>
      </c>
      <c r="B59" s="4" t="s">
        <v>85</v>
      </c>
      <c r="C59" s="4" t="s">
        <v>86</v>
      </c>
      <c r="D59" s="4" t="s">
        <v>87</v>
      </c>
      <c r="E59" s="4" t="s">
        <v>88</v>
      </c>
    </row>
    <row r="60" spans="1:5">
      <c r="A60" s="26">
        <v>44821.863606550927</v>
      </c>
      <c r="B60" s="4" t="s">
        <v>89</v>
      </c>
      <c r="C60" s="4" t="s">
        <v>90</v>
      </c>
      <c r="D60" s="4" t="s">
        <v>91</v>
      </c>
      <c r="E60" s="29"/>
    </row>
    <row r="61" spans="1:5">
      <c r="A61" s="26"/>
      <c r="B61" s="29"/>
      <c r="C61" s="29"/>
      <c r="D61" s="29"/>
      <c r="E61" s="29"/>
    </row>
    <row r="62" spans="1:5">
      <c r="A62" s="26"/>
      <c r="B62" s="29"/>
      <c r="C62" s="29"/>
      <c r="D62" s="29"/>
      <c r="E62" s="29"/>
    </row>
    <row r="64" spans="1:5">
      <c r="A64" s="26"/>
      <c r="B64" s="29"/>
      <c r="C64" s="29"/>
    </row>
    <row r="65" spans="1:5">
      <c r="A65" s="26">
        <v>44824.850419791663</v>
      </c>
      <c r="B65" s="4" t="s">
        <v>92</v>
      </c>
      <c r="C65" s="4" t="s">
        <v>93</v>
      </c>
      <c r="D65" s="4" t="s">
        <v>94</v>
      </c>
    </row>
    <row r="66" spans="1:5">
      <c r="A66" s="26">
        <v>44822.841148541665</v>
      </c>
      <c r="B66" s="4" t="s">
        <v>95</v>
      </c>
      <c r="C66" s="4" t="s">
        <v>96</v>
      </c>
      <c r="D66" s="4" t="s">
        <v>97</v>
      </c>
    </row>
    <row r="67" spans="1:5">
      <c r="A67" s="26">
        <v>44824.565981145832</v>
      </c>
      <c r="B67" s="4" t="s">
        <v>98</v>
      </c>
      <c r="C67" s="4" t="s">
        <v>99</v>
      </c>
      <c r="D67" s="4" t="s">
        <v>100</v>
      </c>
      <c r="E67" s="4" t="s">
        <v>101</v>
      </c>
    </row>
    <row r="68" spans="1:5">
      <c r="A68" s="26">
        <v>44821.864087881942</v>
      </c>
      <c r="B68" s="4" t="s">
        <v>102</v>
      </c>
      <c r="C68" s="4" t="s">
        <v>103</v>
      </c>
      <c r="D68" s="4" t="s">
        <v>104</v>
      </c>
      <c r="E68" s="4" t="s">
        <v>105</v>
      </c>
    </row>
    <row r="69" spans="1:5">
      <c r="A69" s="26"/>
      <c r="B69" s="29"/>
      <c r="C69" s="29"/>
      <c r="D69" s="29"/>
      <c r="E69" s="29"/>
    </row>
    <row r="70" spans="1:5">
      <c r="A70" s="26"/>
      <c r="B70" s="29"/>
      <c r="C70" s="29"/>
      <c r="D70" s="29"/>
      <c r="E70" s="29"/>
    </row>
    <row r="72" spans="1:5">
      <c r="A72" s="26">
        <v>44821.058887847219</v>
      </c>
      <c r="B72" s="4" t="s">
        <v>106</v>
      </c>
      <c r="C72" s="4" t="s">
        <v>107</v>
      </c>
      <c r="D72" s="4" t="s">
        <v>108</v>
      </c>
      <c r="E72" s="4" t="s">
        <v>109</v>
      </c>
    </row>
    <row r="73" spans="1:5">
      <c r="A73" s="26">
        <v>44824.719946122685</v>
      </c>
      <c r="B73" s="4" t="s">
        <v>95</v>
      </c>
      <c r="C73" s="4" t="s">
        <v>23</v>
      </c>
    </row>
    <row r="74" spans="1:5">
      <c r="A74" s="26">
        <v>44822.552794293981</v>
      </c>
      <c r="B74" s="4" t="s">
        <v>110</v>
      </c>
      <c r="C74" s="4" t="s">
        <v>111</v>
      </c>
      <c r="D74" s="4" t="s">
        <v>112</v>
      </c>
      <c r="E74" s="4" t="s">
        <v>113</v>
      </c>
    </row>
    <row r="75" spans="1:5">
      <c r="A75" s="26">
        <v>44822.483573761579</v>
      </c>
      <c r="B75" s="4" t="s">
        <v>114</v>
      </c>
      <c r="C75" s="4" t="s">
        <v>115</v>
      </c>
      <c r="D75" s="29"/>
    </row>
    <row r="76" spans="1:5">
      <c r="A76" s="26">
        <v>44825.778232604163</v>
      </c>
      <c r="B76" s="4" t="s">
        <v>116</v>
      </c>
      <c r="C76" s="4" t="s">
        <v>117</v>
      </c>
      <c r="D76" s="4" t="s">
        <v>118</v>
      </c>
      <c r="E76" s="4" t="s">
        <v>119</v>
      </c>
    </row>
    <row r="77" spans="1:5">
      <c r="A77" s="26"/>
      <c r="B77" s="29"/>
      <c r="C77" s="29"/>
      <c r="D77" s="29"/>
      <c r="E77" s="29"/>
    </row>
    <row r="78" spans="1:5">
      <c r="A78" s="26">
        <v>44823.99604726852</v>
      </c>
      <c r="B78" s="4" t="s">
        <v>17</v>
      </c>
      <c r="C78" s="4" t="s">
        <v>120</v>
      </c>
      <c r="D78" s="4" t="s">
        <v>121</v>
      </c>
      <c r="E78" s="4" t="s">
        <v>122</v>
      </c>
    </row>
    <row r="79" spans="1:5">
      <c r="A79" s="26">
        <v>44820.457615231484</v>
      </c>
      <c r="B79" s="4" t="s">
        <v>123</v>
      </c>
      <c r="C79" s="4" t="s">
        <v>124</v>
      </c>
      <c r="D79" s="4" t="s">
        <v>125</v>
      </c>
      <c r="E79" s="4" t="s">
        <v>126</v>
      </c>
    </row>
    <row r="80" spans="1:5">
      <c r="A80" s="26">
        <v>44823.798168761576</v>
      </c>
      <c r="B80" s="4" t="s">
        <v>127</v>
      </c>
      <c r="C80" s="4" t="s">
        <v>128</v>
      </c>
      <c r="D80" s="4" t="s">
        <v>129</v>
      </c>
      <c r="E80" s="4" t="s">
        <v>130</v>
      </c>
    </row>
    <row r="81" spans="1:5">
      <c r="A81" s="26">
        <v>44822.963483935186</v>
      </c>
      <c r="B81" s="4" t="s">
        <v>131</v>
      </c>
      <c r="C81" s="4" t="s">
        <v>132</v>
      </c>
      <c r="D81" s="4" t="s">
        <v>133</v>
      </c>
      <c r="E81" s="4" t="s">
        <v>134</v>
      </c>
    </row>
    <row r="85" spans="1:5">
      <c r="A85" s="26"/>
      <c r="B85" s="29"/>
      <c r="C85" s="29"/>
      <c r="D85" s="29"/>
    </row>
    <row r="86" spans="1:5">
      <c r="A86" s="26">
        <v>44825.816309398149</v>
      </c>
      <c r="B86" s="4" t="s">
        <v>135</v>
      </c>
      <c r="C86" s="4" t="s">
        <v>136</v>
      </c>
      <c r="D86" s="4" t="s">
        <v>137</v>
      </c>
      <c r="E86" s="29"/>
    </row>
    <row r="87" spans="1:5">
      <c r="A87" s="26">
        <v>44822.965553958333</v>
      </c>
      <c r="B87" s="4" t="s">
        <v>138</v>
      </c>
      <c r="C87" s="4" t="s">
        <v>84</v>
      </c>
      <c r="D87" s="29"/>
      <c r="E87" s="29"/>
    </row>
    <row r="89" spans="1:5">
      <c r="A89" s="26"/>
      <c r="B89" s="29"/>
      <c r="C89" s="29"/>
      <c r="D89" s="29"/>
      <c r="E89" s="29"/>
    </row>
    <row r="90" spans="1:5">
      <c r="A90" s="26"/>
      <c r="B90" s="29"/>
      <c r="C90" s="29"/>
      <c r="D90" s="29"/>
      <c r="E90" s="29"/>
    </row>
    <row r="91" spans="1:5">
      <c r="A91" s="26">
        <v>44825.023319537038</v>
      </c>
      <c r="B91" s="4" t="s">
        <v>139</v>
      </c>
      <c r="C91" s="4" t="s">
        <v>140</v>
      </c>
      <c r="D91" s="4" t="s">
        <v>141</v>
      </c>
      <c r="E91" s="4" t="s">
        <v>142</v>
      </c>
    </row>
    <row r="92" spans="1:5">
      <c r="A92" s="26">
        <v>44822.532348391207</v>
      </c>
      <c r="B92" s="4" t="s">
        <v>143</v>
      </c>
      <c r="C92" s="4" t="s">
        <v>144</v>
      </c>
      <c r="D92" s="4" t="s">
        <v>145</v>
      </c>
      <c r="E92" s="4" t="s">
        <v>146</v>
      </c>
    </row>
    <row r="93" spans="1:5">
      <c r="A93" s="26"/>
      <c r="B93" s="29"/>
      <c r="C93" s="29"/>
      <c r="D93" s="29"/>
      <c r="E93" s="29"/>
    </row>
    <row r="94" spans="1:5">
      <c r="A94" s="26">
        <v>44820.45565802083</v>
      </c>
      <c r="B94" s="4" t="s">
        <v>147</v>
      </c>
      <c r="C94" s="4" t="s">
        <v>148</v>
      </c>
      <c r="D94" s="29"/>
      <c r="E94" s="29"/>
    </row>
    <row r="96" spans="1:5">
      <c r="A96" s="26">
        <v>44824.010376874998</v>
      </c>
      <c r="B96" s="4" t="s">
        <v>149</v>
      </c>
      <c r="C96" s="4" t="s">
        <v>150</v>
      </c>
      <c r="D96" s="29"/>
    </row>
    <row r="97" spans="1:5">
      <c r="A97" s="26">
        <v>44822.598329895831</v>
      </c>
      <c r="B97" s="4" t="s">
        <v>151</v>
      </c>
      <c r="C97" s="4" t="s">
        <v>152</v>
      </c>
      <c r="D97" s="4" t="s">
        <v>153</v>
      </c>
      <c r="E97" s="4" t="s">
        <v>154</v>
      </c>
    </row>
    <row r="98" spans="1:5">
      <c r="A98" s="26">
        <v>44819.465928993057</v>
      </c>
      <c r="B98" s="4" t="s">
        <v>155</v>
      </c>
      <c r="C98" s="4" t="s">
        <v>156</v>
      </c>
      <c r="D98" s="4" t="s">
        <v>157</v>
      </c>
      <c r="E98" s="29"/>
    </row>
    <row r="99" spans="1:5">
      <c r="A99" s="26">
        <v>44819.544801006945</v>
      </c>
      <c r="B99" s="4" t="s">
        <v>158</v>
      </c>
      <c r="C99" s="4" t="s">
        <v>159</v>
      </c>
      <c r="D99" s="29"/>
      <c r="E99" s="29"/>
    </row>
    <row r="100" spans="1:5">
      <c r="A100" s="26"/>
    </row>
    <row r="101" spans="1:5">
      <c r="A101" s="26"/>
      <c r="E101" s="29"/>
    </row>
    <row r="102" spans="1:5">
      <c r="A102" s="26"/>
    </row>
    <row r="103" spans="1:5">
      <c r="A103" s="26">
        <v>44824.530963425925</v>
      </c>
      <c r="B103" s="4" t="s">
        <v>160</v>
      </c>
      <c r="C103" s="4" t="s">
        <v>161</v>
      </c>
      <c r="D103" s="4" t="s">
        <v>162</v>
      </c>
      <c r="E103" s="4" t="s">
        <v>163</v>
      </c>
    </row>
    <row r="104" spans="1:5">
      <c r="A104" s="26">
        <v>44825.005411747683</v>
      </c>
      <c r="B104" s="4" t="s">
        <v>164</v>
      </c>
      <c r="C104" s="4" t="s">
        <v>165</v>
      </c>
      <c r="D104" s="4" t="s">
        <v>166</v>
      </c>
    </row>
    <row r="105" spans="1:5">
      <c r="A105" s="26">
        <v>44818.94408267361</v>
      </c>
      <c r="B105" s="4" t="s">
        <v>167</v>
      </c>
      <c r="C105" s="4" t="s">
        <v>168</v>
      </c>
      <c r="D105" s="4" t="s">
        <v>169</v>
      </c>
      <c r="E105" s="4" t="s">
        <v>170</v>
      </c>
    </row>
    <row r="106" spans="1:5">
      <c r="A106" s="26"/>
    </row>
    <row r="107" spans="1:5">
      <c r="A107" s="26">
        <v>44822.839176493057</v>
      </c>
      <c r="B107" s="4" t="s">
        <v>171</v>
      </c>
      <c r="C107" s="4" t="s">
        <v>172</v>
      </c>
      <c r="D107" s="4" t="s">
        <v>173</v>
      </c>
      <c r="E107" s="4" t="s">
        <v>174</v>
      </c>
    </row>
    <row r="108" spans="1:5">
      <c r="A108" s="26">
        <v>44823.56033857639</v>
      </c>
      <c r="B108" s="4" t="s">
        <v>175</v>
      </c>
      <c r="C108" s="4" t="s">
        <v>176</v>
      </c>
      <c r="D108" s="4" t="s">
        <v>177</v>
      </c>
      <c r="E108" s="4" t="s">
        <v>178</v>
      </c>
    </row>
    <row r="109" spans="1:5">
      <c r="A109" s="26"/>
    </row>
    <row r="110" spans="1:5">
      <c r="A110" s="26"/>
      <c r="D110" s="29"/>
      <c r="E110" s="29"/>
    </row>
    <row r="111" spans="1:5">
      <c r="A111" s="26"/>
    </row>
    <row r="112" spans="1:5">
      <c r="A112" s="26"/>
    </row>
    <row r="113" spans="1:5">
      <c r="A113" s="26"/>
      <c r="D113" s="29"/>
      <c r="E113" s="29"/>
    </row>
    <row r="114" spans="1:5">
      <c r="A114" s="26">
        <v>44823.871941168982</v>
      </c>
      <c r="B114" s="4" t="s">
        <v>179</v>
      </c>
      <c r="C114" s="4" t="s">
        <v>180</v>
      </c>
    </row>
    <row r="115" spans="1:5">
      <c r="A115" s="26">
        <v>44819.576437604162</v>
      </c>
      <c r="B115" s="4" t="s">
        <v>181</v>
      </c>
      <c r="C115" s="4" t="s">
        <v>182</v>
      </c>
      <c r="D115" s="4" t="s">
        <v>183</v>
      </c>
      <c r="E115" s="4" t="s">
        <v>184</v>
      </c>
    </row>
    <row r="116" spans="1:5">
      <c r="A116" s="26">
        <v>44820.540928935181</v>
      </c>
      <c r="B116" s="4" t="s">
        <v>185</v>
      </c>
      <c r="C116" s="4" t="s">
        <v>186</v>
      </c>
      <c r="D116" s="4" t="s">
        <v>187</v>
      </c>
      <c r="E116" s="4" t="s">
        <v>188</v>
      </c>
    </row>
    <row r="117" spans="1:5">
      <c r="A117" s="26">
        <v>44822.755757812498</v>
      </c>
      <c r="B117" s="4" t="s">
        <v>189</v>
      </c>
      <c r="C117" s="4" t="s">
        <v>190</v>
      </c>
      <c r="D117" s="4" t="s">
        <v>191</v>
      </c>
      <c r="E117" s="4" t="s">
        <v>192</v>
      </c>
    </row>
    <row r="118" spans="1:5">
      <c r="A118" s="26">
        <v>44825.679625810182</v>
      </c>
      <c r="B118" s="4" t="s">
        <v>193</v>
      </c>
      <c r="C118" s="4" t="s">
        <v>194</v>
      </c>
      <c r="D118" s="4" t="s">
        <v>195</v>
      </c>
    </row>
    <row r="122" spans="1:5">
      <c r="D122" s="30"/>
    </row>
    <row r="123" spans="1:5">
      <c r="D123" s="30"/>
    </row>
    <row r="124" spans="1:5">
      <c r="D124" s="30"/>
    </row>
    <row r="125" spans="1:5">
      <c r="D125" s="30"/>
    </row>
    <row r="126" spans="1:5">
      <c r="D126" s="30"/>
    </row>
    <row r="127" spans="1:5">
      <c r="D127" s="30"/>
    </row>
    <row r="128" spans="1:5">
      <c r="D128" s="30"/>
    </row>
    <row r="129" spans="4:8">
      <c r="D129" s="30"/>
    </row>
    <row r="130" spans="4:8">
      <c r="D130" s="30"/>
    </row>
    <row r="131" spans="4:8">
      <c r="D131" s="30"/>
    </row>
    <row r="132" spans="4:8">
      <c r="D132" s="30"/>
    </row>
    <row r="133" spans="4:8">
      <c r="D133" s="30"/>
    </row>
    <row r="134" spans="4:8" ht="15.75" customHeight="1">
      <c r="D134" s="30"/>
      <c r="H134" s="31"/>
    </row>
    <row r="135" spans="4:8">
      <c r="D135" s="30"/>
    </row>
    <row r="136" spans="4:8">
      <c r="D136" s="30"/>
    </row>
    <row r="137" spans="4:8">
      <c r="D137" s="30"/>
    </row>
    <row r="138" spans="4:8">
      <c r="D138" s="30"/>
    </row>
    <row r="139" spans="4:8">
      <c r="D139" s="30"/>
    </row>
    <row r="140" spans="4:8">
      <c r="D140" s="30"/>
    </row>
    <row r="141" spans="4:8">
      <c r="D141" s="30"/>
    </row>
    <row r="142" spans="4:8">
      <c r="D142" s="30"/>
    </row>
    <row r="143" spans="4:8">
      <c r="D143" s="30"/>
    </row>
    <row r="144" spans="4:8">
      <c r="D144" s="30"/>
    </row>
    <row r="145" spans="4:7">
      <c r="D145" s="30"/>
      <c r="G145" s="8"/>
    </row>
    <row r="146" spans="4:7">
      <c r="D146" s="30"/>
      <c r="G146" s="8"/>
    </row>
    <row r="147" spans="4:7">
      <c r="D147" s="30"/>
      <c r="G147" s="8"/>
    </row>
    <row r="148" spans="4:7">
      <c r="D148" s="30"/>
      <c r="G148" s="8"/>
    </row>
    <row r="149" spans="4:7">
      <c r="D149" s="30"/>
      <c r="G149" s="8"/>
    </row>
    <row r="150" spans="4:7">
      <c r="D150" s="30"/>
      <c r="G150" s="8"/>
    </row>
    <row r="151" spans="4:7">
      <c r="D151" s="30"/>
      <c r="G151" s="8"/>
    </row>
    <row r="152" spans="4:7">
      <c r="D152" s="30"/>
      <c r="G152" s="8"/>
    </row>
    <row r="153" spans="4:7">
      <c r="D153" s="30"/>
      <c r="G153" s="8"/>
    </row>
    <row r="154" spans="4:7">
      <c r="D154" s="30"/>
      <c r="G154" s="8"/>
    </row>
    <row r="155" spans="4:7">
      <c r="D155" s="30"/>
      <c r="G155" s="8"/>
    </row>
    <row r="156" spans="4:7">
      <c r="D156" s="30"/>
      <c r="G156" s="8"/>
    </row>
    <row r="157" spans="4:7">
      <c r="D157" s="30"/>
      <c r="G157" s="8"/>
    </row>
    <row r="158" spans="4:7">
      <c r="D158" s="30"/>
      <c r="G158" s="8"/>
    </row>
    <row r="159" spans="4:7">
      <c r="D159" s="30"/>
      <c r="G159" s="8"/>
    </row>
    <row r="160" spans="4:7">
      <c r="D160" s="30"/>
      <c r="G160" s="8"/>
    </row>
    <row r="161" spans="4:7">
      <c r="D161" s="30"/>
      <c r="G161" s="8"/>
    </row>
    <row r="162" spans="4:7">
      <c r="D162" s="30"/>
      <c r="G162" s="8"/>
    </row>
    <row r="163" spans="4:7">
      <c r="D163" s="30"/>
      <c r="G163" s="8"/>
    </row>
    <row r="164" spans="4:7">
      <c r="D164" s="32"/>
      <c r="G164" s="8"/>
    </row>
    <row r="165" spans="4:7">
      <c r="D165" s="30"/>
      <c r="G165" s="8"/>
    </row>
    <row r="166" spans="4:7">
      <c r="D166" s="30"/>
      <c r="G166" s="8"/>
    </row>
    <row r="167" spans="4:7">
      <c r="D167" s="30"/>
      <c r="G167" s="8"/>
    </row>
    <row r="168" spans="4:7">
      <c r="D168" s="30"/>
      <c r="G168" s="8"/>
    </row>
    <row r="169" spans="4:7">
      <c r="D169" s="30"/>
      <c r="G169" s="8"/>
    </row>
    <row r="170" spans="4:7">
      <c r="D170" s="30"/>
      <c r="G170" s="8"/>
    </row>
    <row r="171" spans="4:7">
      <c r="D171" s="30"/>
      <c r="G171" s="8"/>
    </row>
    <row r="172" spans="4:7">
      <c r="D172" s="30"/>
      <c r="G172" s="8"/>
    </row>
    <row r="173" spans="4:7">
      <c r="D173" s="30"/>
      <c r="G173" s="8"/>
    </row>
    <row r="174" spans="4:7">
      <c r="D174" s="30"/>
      <c r="G174" s="8"/>
    </row>
    <row r="175" spans="4:7">
      <c r="D175" s="30"/>
    </row>
    <row r="176" spans="4:7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3:6">
      <c r="D193" s="30"/>
    </row>
    <row r="194" spans="3:6">
      <c r="D194" s="30"/>
    </row>
    <row r="195" spans="3:6">
      <c r="D195" s="30"/>
    </row>
    <row r="196" spans="3:6">
      <c r="D196" s="30"/>
    </row>
    <row r="197" spans="3:6">
      <c r="D197" s="30"/>
    </row>
    <row r="199" spans="3:6">
      <c r="C199" s="8"/>
      <c r="D199" s="8"/>
      <c r="E199" s="8"/>
      <c r="F199" s="8"/>
    </row>
    <row r="200" spans="3:6">
      <c r="D200" s="8"/>
      <c r="E200" s="8"/>
      <c r="F200" s="8"/>
    </row>
    <row r="201" spans="3:6">
      <c r="C201" s="8"/>
      <c r="D201" s="8"/>
      <c r="E201" s="8"/>
      <c r="F201" s="8"/>
    </row>
    <row r="202" spans="3:6">
      <c r="C202" s="8"/>
      <c r="D202" s="8"/>
      <c r="E202" s="8"/>
      <c r="F202" s="8"/>
    </row>
    <row r="203" spans="3:6">
      <c r="C203" s="8"/>
      <c r="D203" s="8"/>
      <c r="E203" s="8"/>
      <c r="F203" s="8"/>
    </row>
    <row r="204" spans="3:6">
      <c r="C204" s="8"/>
      <c r="D204" s="8"/>
      <c r="E204" s="8"/>
      <c r="F204" s="8"/>
    </row>
    <row r="205" spans="3:6">
      <c r="C205" s="8"/>
      <c r="D205" s="8"/>
      <c r="E205" s="8"/>
      <c r="F205" s="8"/>
    </row>
    <row r="206" spans="3:6">
      <c r="C206" s="8"/>
      <c r="D206" s="8"/>
      <c r="E206" s="8"/>
      <c r="F206" s="8"/>
    </row>
    <row r="207" spans="3:6">
      <c r="C207" s="8"/>
      <c r="D207" s="8"/>
      <c r="E207" s="8"/>
      <c r="F207" s="8"/>
    </row>
    <row r="208" spans="3:6">
      <c r="C208" s="8"/>
      <c r="D208" s="8"/>
      <c r="E208" s="8"/>
    </row>
    <row r="209" spans="3:5">
      <c r="C209" s="8"/>
      <c r="D209" s="8"/>
      <c r="E209" s="8"/>
    </row>
    <row r="210" spans="3:5">
      <c r="C210" s="8"/>
      <c r="D210" s="8"/>
      <c r="E210" s="8"/>
    </row>
    <row r="211" spans="3:5">
      <c r="C211" s="8"/>
      <c r="D211" s="8"/>
      <c r="E211" s="8"/>
    </row>
    <row r="212" spans="3:5">
      <c r="C212" s="8"/>
      <c r="D212" s="8"/>
      <c r="E212" s="8"/>
    </row>
    <row r="214" spans="3:5">
      <c r="C214" s="8"/>
      <c r="D214" s="8"/>
      <c r="E214" s="8"/>
    </row>
    <row r="215" spans="3:5">
      <c r="C215" s="8"/>
      <c r="D215" s="8"/>
      <c r="E215" s="8"/>
    </row>
    <row r="216" spans="3:5">
      <c r="C216" s="8"/>
      <c r="D216" s="8"/>
      <c r="E216" s="8"/>
    </row>
    <row r="217" spans="3:5">
      <c r="C217" s="8"/>
      <c r="D217" s="8"/>
      <c r="E217" s="8"/>
    </row>
    <row r="218" spans="3:5">
      <c r="C218" s="8"/>
      <c r="D218" s="8"/>
      <c r="E218" s="8"/>
    </row>
    <row r="219" spans="3:5">
      <c r="C219" s="8"/>
      <c r="D219" s="8"/>
      <c r="E219" s="8"/>
    </row>
    <row r="220" spans="3:5">
      <c r="C220" s="8"/>
      <c r="D220" s="8"/>
      <c r="E220" s="8"/>
    </row>
    <row r="221" spans="3:5">
      <c r="C221" s="8"/>
      <c r="D221" s="8"/>
      <c r="E221" s="8"/>
    </row>
    <row r="222" spans="3:5">
      <c r="C222" s="8"/>
      <c r="D222" s="8"/>
      <c r="E222" s="8"/>
    </row>
    <row r="223" spans="3:5">
      <c r="C223" s="8"/>
      <c r="D223" s="8"/>
      <c r="E223" s="8"/>
    </row>
    <row r="224" spans="3:5">
      <c r="C224" s="8"/>
      <c r="D224" s="8"/>
      <c r="E224" s="8"/>
    </row>
    <row r="225" spans="3:6">
      <c r="C225" s="8"/>
      <c r="D225" s="8"/>
      <c r="E225" s="8"/>
    </row>
    <row r="226" spans="3:6">
      <c r="C226" s="8"/>
      <c r="D226" s="8"/>
      <c r="E226" s="8"/>
    </row>
    <row r="227" spans="3:6">
      <c r="C227" s="8"/>
      <c r="D227" s="8"/>
      <c r="E227" s="8"/>
    </row>
    <row r="228" spans="3:6">
      <c r="C228" s="8"/>
      <c r="D228" s="8"/>
      <c r="E228" s="33"/>
    </row>
    <row r="229" spans="3:6">
      <c r="C229" s="8"/>
      <c r="D229" s="8"/>
      <c r="E229" s="8"/>
    </row>
    <row r="230" spans="3:6">
      <c r="C230" s="8"/>
      <c r="D230" s="8"/>
      <c r="E230" s="8"/>
    </row>
    <row r="231" spans="3:6">
      <c r="C231" s="8"/>
      <c r="D231" s="8"/>
      <c r="E231" s="8"/>
    </row>
    <row r="232" spans="3:6">
      <c r="C232" s="8"/>
      <c r="D232" s="8"/>
      <c r="E232" s="8"/>
    </row>
    <row r="233" spans="3:6">
      <c r="C233" s="8"/>
      <c r="D233" s="8"/>
      <c r="E233" s="8"/>
    </row>
    <row r="234" spans="3:6">
      <c r="C234" s="8"/>
      <c r="D234" s="8"/>
      <c r="E234" s="8"/>
    </row>
    <row r="235" spans="3:6">
      <c r="C235" s="8"/>
      <c r="D235" s="8"/>
    </row>
    <row r="236" spans="3:6">
      <c r="D236" s="33"/>
      <c r="E236" s="33"/>
    </row>
    <row r="237" spans="3:6">
      <c r="C237" s="8"/>
      <c r="D237" s="8"/>
      <c r="E237" s="8"/>
      <c r="F237" s="8"/>
    </row>
    <row r="238" spans="3:6">
      <c r="C238" s="8"/>
      <c r="D238" s="8"/>
      <c r="E238" s="8"/>
      <c r="F238" s="8"/>
    </row>
    <row r="239" spans="3:6">
      <c r="C239" s="8"/>
      <c r="D239" s="8"/>
      <c r="E239" s="8"/>
      <c r="F239" s="8"/>
    </row>
    <row r="240" spans="3:6">
      <c r="C240" s="8"/>
      <c r="D240" s="8"/>
      <c r="E240" s="8"/>
      <c r="F240" s="8"/>
    </row>
    <row r="241" spans="3:6">
      <c r="C241" s="8"/>
      <c r="D241" s="8"/>
      <c r="E241" s="8"/>
      <c r="F241" s="8"/>
    </row>
    <row r="242" spans="3:6">
      <c r="C242" s="8"/>
    </row>
    <row r="243" spans="3:6">
      <c r="C243" s="8"/>
    </row>
    <row r="244" spans="3:6">
      <c r="C244" s="8"/>
    </row>
    <row r="245" spans="3:6">
      <c r="C245" s="8"/>
    </row>
    <row r="246" spans="3:6">
      <c r="C246" s="8"/>
    </row>
    <row r="248" spans="3:6">
      <c r="C248" s="8"/>
    </row>
    <row r="249" spans="3:6">
      <c r="C249" s="8"/>
    </row>
    <row r="250" spans="3:6">
      <c r="C250" s="8"/>
    </row>
    <row r="251" spans="3:6">
      <c r="C251" s="8"/>
    </row>
    <row r="252" spans="3:6">
      <c r="C252" s="8"/>
    </row>
    <row r="253" spans="3:6">
      <c r="C253" s="33"/>
    </row>
    <row r="254" spans="3:6">
      <c r="C254" s="8"/>
    </row>
    <row r="255" spans="3:6">
      <c r="C255" s="33"/>
    </row>
    <row r="256" spans="3:6">
      <c r="C256" s="33"/>
    </row>
    <row r="257" spans="3:3">
      <c r="C257" s="33"/>
    </row>
    <row r="260" spans="3:3">
      <c r="C260" s="33"/>
    </row>
    <row r="261" spans="3:3">
      <c r="C261" s="33"/>
    </row>
    <row r="262" spans="3:3">
      <c r="C262" s="8"/>
    </row>
    <row r="263" spans="3:3">
      <c r="C263" s="8"/>
    </row>
    <row r="265" spans="3:3">
      <c r="C265" s="8"/>
    </row>
    <row r="266" spans="3:3">
      <c r="C266" s="8"/>
    </row>
    <row r="267" spans="3:3">
      <c r="C267" s="8"/>
    </row>
    <row r="270" spans="3:3">
      <c r="C270" s="8"/>
    </row>
    <row r="271" spans="3:3">
      <c r="C271" s="8"/>
    </row>
    <row r="272" spans="3:3">
      <c r="C272" s="8"/>
    </row>
    <row r="273" spans="3:3">
      <c r="C273" s="8"/>
    </row>
    <row r="274" spans="3:3">
      <c r="C274" s="8"/>
    </row>
    <row r="275" spans="3:3">
      <c r="C275" s="8"/>
    </row>
    <row r="276" spans="3:3">
      <c r="C276" s="8"/>
    </row>
    <row r="277" spans="3:3">
      <c r="C277" s="8"/>
    </row>
    <row r="278" spans="3:3">
      <c r="C278" s="8"/>
    </row>
    <row r="279" spans="3:3">
      <c r="C279" s="8"/>
    </row>
    <row r="280" spans="3:3">
      <c r="C280" s="8"/>
    </row>
    <row r="281" spans="3:3">
      <c r="C281" s="8"/>
    </row>
    <row r="282" spans="3:3">
      <c r="C282" s="8"/>
    </row>
    <row r="283" spans="3:3">
      <c r="C283" s="8"/>
    </row>
    <row r="284" spans="3:3">
      <c r="C284" s="8"/>
    </row>
    <row r="285" spans="3:3">
      <c r="C285" s="8"/>
    </row>
    <row r="286" spans="3:3">
      <c r="C286" s="8"/>
    </row>
    <row r="287" spans="3:3">
      <c r="C287" s="8"/>
    </row>
    <row r="288" spans="3:3">
      <c r="C288" s="8"/>
    </row>
    <row r="289" spans="3:3">
      <c r="C289" s="8"/>
    </row>
    <row r="290" spans="3:3">
      <c r="C290" s="8"/>
    </row>
    <row r="291" spans="3:3">
      <c r="C291" s="8"/>
    </row>
    <row r="292" spans="3:3">
      <c r="C292" s="8"/>
    </row>
    <row r="293" spans="3:3">
      <c r="C293" s="8"/>
    </row>
    <row r="294" spans="3:3">
      <c r="C294" s="8"/>
    </row>
    <row r="295" spans="3:3">
      <c r="C295" s="8"/>
    </row>
    <row r="296" spans="3:3">
      <c r="C296" s="8"/>
    </row>
    <row r="297" spans="3:3">
      <c r="C297" s="8"/>
    </row>
    <row r="298" spans="3:3">
      <c r="C298" s="8"/>
    </row>
    <row r="299" spans="3:3">
      <c r="C299" s="8"/>
    </row>
    <row r="300" spans="3:3">
      <c r="C300" s="8"/>
    </row>
    <row r="301" spans="3:3">
      <c r="C301" s="8"/>
    </row>
    <row r="302" spans="3:3">
      <c r="C302" s="8"/>
    </row>
    <row r="303" spans="3:3">
      <c r="C303" s="8"/>
    </row>
    <row r="304" spans="3:3">
      <c r="C304" s="8"/>
    </row>
    <row r="305" spans="3:3">
      <c r="C305" s="8"/>
    </row>
    <row r="306" spans="3:3">
      <c r="C306" s="8"/>
    </row>
    <row r="307" spans="3:3">
      <c r="C307" s="8"/>
    </row>
    <row r="308" spans="3:3">
      <c r="C308" s="8"/>
    </row>
    <row r="309" spans="3:3">
      <c r="C309" s="8"/>
    </row>
    <row r="310" spans="3:3">
      <c r="C310" s="8"/>
    </row>
    <row r="311" spans="3:3">
      <c r="C311" s="8"/>
    </row>
    <row r="312" spans="3:3">
      <c r="C312" s="8"/>
    </row>
    <row r="313" spans="3:3">
      <c r="C313" s="8"/>
    </row>
    <row r="314" spans="3:3">
      <c r="C314" s="8"/>
    </row>
    <row r="315" spans="3:3">
      <c r="C315" s="8"/>
    </row>
    <row r="316" spans="3:3">
      <c r="C316" s="8"/>
    </row>
    <row r="317" spans="3:3">
      <c r="C317" s="8"/>
    </row>
    <row r="318" spans="3:3">
      <c r="C318" s="8"/>
    </row>
    <row r="319" spans="3:3">
      <c r="C319" s="8"/>
    </row>
    <row r="320" spans="3:3">
      <c r="C320" s="8"/>
    </row>
    <row r="321" spans="3:3">
      <c r="C321" s="8"/>
    </row>
    <row r="322" spans="3:3">
      <c r="C322" s="8"/>
    </row>
    <row r="323" spans="3:3">
      <c r="C323" s="8"/>
    </row>
    <row r="324" spans="3:3">
      <c r="C324" s="8"/>
    </row>
    <row r="325" spans="3:3">
      <c r="C325" s="8"/>
    </row>
    <row r="326" spans="3:3">
      <c r="C326" s="8"/>
    </row>
    <row r="327" spans="3:3">
      <c r="C327" s="8"/>
    </row>
    <row r="328" spans="3:3">
      <c r="C328" s="8"/>
    </row>
    <row r="329" spans="3:3">
      <c r="C329" s="8"/>
    </row>
    <row r="330" spans="3:3">
      <c r="C330" s="8"/>
    </row>
    <row r="331" spans="3:3">
      <c r="C331" s="8"/>
    </row>
    <row r="332" spans="3:3">
      <c r="C332" s="8"/>
    </row>
    <row r="333" spans="3:3">
      <c r="C333" s="8"/>
    </row>
    <row r="334" spans="3:3">
      <c r="C334" s="8"/>
    </row>
    <row r="335" spans="3:3">
      <c r="C335" s="8"/>
    </row>
    <row r="336" spans="3:3">
      <c r="C336" s="8"/>
    </row>
    <row r="337" spans="3:3">
      <c r="C337" s="8"/>
    </row>
    <row r="338" spans="3:3">
      <c r="C338" s="8"/>
    </row>
    <row r="339" spans="3:3">
      <c r="C339" s="8"/>
    </row>
    <row r="340" spans="3:3">
      <c r="C340" s="8"/>
    </row>
    <row r="341" spans="3:3">
      <c r="C341" s="8"/>
    </row>
    <row r="342" spans="3:3">
      <c r="C342" s="8"/>
    </row>
    <row r="343" spans="3:3">
      <c r="C343" s="8"/>
    </row>
    <row r="344" spans="3:3">
      <c r="C344" s="8"/>
    </row>
    <row r="345" spans="3:3">
      <c r="C345" s="8"/>
    </row>
    <row r="346" spans="3:3">
      <c r="C346" s="8"/>
    </row>
    <row r="347" spans="3:3">
      <c r="C347" s="8"/>
    </row>
    <row r="348" spans="3:3">
      <c r="C348" s="8"/>
    </row>
    <row r="349" spans="3:3">
      <c r="C349" s="8"/>
    </row>
    <row r="350" spans="3:3">
      <c r="C350" s="8"/>
    </row>
    <row r="351" spans="3:3">
      <c r="C351" s="8"/>
    </row>
    <row r="352" spans="3:3">
      <c r="C352" s="8"/>
    </row>
    <row r="353" spans="3:11">
      <c r="C353" s="8"/>
    </row>
    <row r="354" spans="3:11">
      <c r="C354" s="8"/>
    </row>
    <row r="355" spans="3:11">
      <c r="C355" s="8"/>
    </row>
    <row r="356" spans="3:11">
      <c r="C356" s="8"/>
    </row>
    <row r="357" spans="3:11">
      <c r="C357" s="8"/>
    </row>
    <row r="358" spans="3:11">
      <c r="C358" s="8"/>
    </row>
    <row r="359" spans="3:11">
      <c r="C359" s="8"/>
    </row>
    <row r="360" spans="3:11">
      <c r="C360" s="8"/>
    </row>
    <row r="361" spans="3:11">
      <c r="C361" s="8"/>
    </row>
    <row r="362" spans="3:11">
      <c r="C362" s="8"/>
      <c r="H362" s="4" t="s">
        <v>196</v>
      </c>
      <c r="I362" s="4" t="s">
        <v>197</v>
      </c>
      <c r="J362" s="4" t="s">
        <v>198</v>
      </c>
      <c r="K362" s="33" t="s">
        <v>199</v>
      </c>
    </row>
    <row r="363" spans="3:11">
      <c r="C363" s="8"/>
      <c r="I363" s="4" t="s">
        <v>200</v>
      </c>
      <c r="J363" s="4" t="s">
        <v>201</v>
      </c>
      <c r="K363" s="33" t="s">
        <v>202</v>
      </c>
    </row>
    <row r="364" spans="3:11">
      <c r="C364" s="8"/>
      <c r="I364" s="4" t="s">
        <v>203</v>
      </c>
      <c r="J364" s="33" t="s">
        <v>204</v>
      </c>
      <c r="K364" s="33" t="s">
        <v>205</v>
      </c>
    </row>
    <row r="365" spans="3:11">
      <c r="C365" s="8"/>
      <c r="I365" s="4" t="s">
        <v>206</v>
      </c>
      <c r="J365" s="33" t="s">
        <v>76</v>
      </c>
      <c r="K365" s="33" t="s">
        <v>207</v>
      </c>
    </row>
    <row r="366" spans="3:11">
      <c r="C366" s="8"/>
      <c r="I366" s="4" t="s">
        <v>208</v>
      </c>
      <c r="J366" s="33" t="s">
        <v>209</v>
      </c>
      <c r="K366" s="33" t="s">
        <v>210</v>
      </c>
    </row>
    <row r="367" spans="3:11">
      <c r="C367" s="8"/>
      <c r="I367" s="33" t="s">
        <v>211</v>
      </c>
      <c r="J367" s="33" t="s">
        <v>212</v>
      </c>
      <c r="K367" s="33" t="s">
        <v>213</v>
      </c>
    </row>
    <row r="368" spans="3:11">
      <c r="C368" s="8"/>
      <c r="I368" s="33" t="s">
        <v>214</v>
      </c>
      <c r="J368" s="33" t="s">
        <v>215</v>
      </c>
      <c r="K368" s="33" t="s">
        <v>216</v>
      </c>
    </row>
    <row r="369" spans="3:11">
      <c r="C369" s="8"/>
      <c r="I369" s="33" t="s">
        <v>217</v>
      </c>
      <c r="J369" s="33" t="s">
        <v>218</v>
      </c>
      <c r="K369" s="33" t="s">
        <v>82</v>
      </c>
    </row>
    <row r="370" spans="3:11">
      <c r="C370" s="8"/>
      <c r="I370" s="4" t="s">
        <v>219</v>
      </c>
      <c r="J370" s="4" t="s">
        <v>20</v>
      </c>
      <c r="K370" s="4" t="s">
        <v>19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Q708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18.88671875" customWidth="1"/>
    <col min="2" max="2" width="22.6640625" customWidth="1"/>
    <col min="3" max="43" width="18.88671875" customWidth="1"/>
  </cols>
  <sheetData>
    <row r="1" spans="1:10">
      <c r="A1" s="29" t="s">
        <v>11</v>
      </c>
      <c r="B1" s="29" t="s">
        <v>13</v>
      </c>
      <c r="C1" s="29" t="s">
        <v>14</v>
      </c>
      <c r="D1" s="29" t="s">
        <v>15</v>
      </c>
      <c r="E1" s="29" t="s">
        <v>16</v>
      </c>
      <c r="F1" s="29" t="s">
        <v>220</v>
      </c>
    </row>
    <row r="7" spans="1:10">
      <c r="J7" s="34"/>
    </row>
    <row r="11" spans="1:10">
      <c r="J11" s="34"/>
    </row>
    <row r="15" spans="1:10">
      <c r="J15" s="34"/>
    </row>
    <row r="23" spans="10:10">
      <c r="J23" s="34"/>
    </row>
    <row r="27" spans="10:10">
      <c r="J27" s="34"/>
    </row>
    <row r="31" spans="10:10">
      <c r="J31" s="34"/>
    </row>
    <row r="39" spans="10:10">
      <c r="J39" s="34"/>
    </row>
    <row r="43" spans="10:10">
      <c r="J43" s="34"/>
    </row>
    <row r="47" spans="10:10">
      <c r="J47" s="34"/>
    </row>
    <row r="55" spans="10:10">
      <c r="J55" s="34"/>
    </row>
    <row r="59" spans="10:10">
      <c r="J59" s="34"/>
    </row>
    <row r="63" spans="10:10">
      <c r="J63" s="34"/>
    </row>
    <row r="71" spans="10:10">
      <c r="J71" s="34"/>
    </row>
    <row r="75" spans="10:10">
      <c r="J75" s="34"/>
    </row>
    <row r="79" spans="10:10">
      <c r="J79" s="34"/>
    </row>
    <row r="92" spans="13:43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</row>
    <row r="96" spans="13:43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</row>
    <row r="97" spans="13:43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</row>
    <row r="100" spans="13:43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</row>
    <row r="101" spans="13:43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</row>
    <row r="102" spans="13:43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</row>
    <row r="103" spans="13:43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</row>
    <row r="217" spans="1:1">
      <c r="A217" s="26"/>
    </row>
    <row r="218" spans="1:1">
      <c r="A218" s="26"/>
    </row>
    <row r="219" spans="1:1">
      <c r="A219" s="26"/>
    </row>
    <row r="220" spans="1:1">
      <c r="A220" s="26"/>
    </row>
    <row r="221" spans="1:1">
      <c r="A221" s="26"/>
    </row>
    <row r="222" spans="1:1">
      <c r="A222" s="26"/>
    </row>
    <row r="223" spans="1:1">
      <c r="A223" s="26"/>
    </row>
    <row r="224" spans="1:1">
      <c r="A224" s="26"/>
    </row>
    <row r="225" spans="1:1">
      <c r="A225" s="26"/>
    </row>
    <row r="226" spans="1:1">
      <c r="A226" s="26"/>
    </row>
    <row r="227" spans="1:1">
      <c r="A227" s="26"/>
    </row>
    <row r="228" spans="1:1">
      <c r="A228" s="26"/>
    </row>
    <row r="229" spans="1:1">
      <c r="A229" s="26"/>
    </row>
    <row r="230" spans="1:1">
      <c r="A230" s="26"/>
    </row>
    <row r="231" spans="1:1">
      <c r="A231" s="26"/>
    </row>
    <row r="232" spans="1:1">
      <c r="A232" s="26"/>
    </row>
    <row r="233" spans="1:1">
      <c r="A233" s="26"/>
    </row>
    <row r="234" spans="1:1">
      <c r="A234" s="26"/>
    </row>
    <row r="235" spans="1:1">
      <c r="A235" s="26"/>
    </row>
    <row r="236" spans="1:1">
      <c r="A236" s="26"/>
    </row>
    <row r="237" spans="1:1">
      <c r="A237" s="26"/>
    </row>
    <row r="238" spans="1:1">
      <c r="A238" s="26"/>
    </row>
    <row r="239" spans="1:1">
      <c r="A239" s="26"/>
    </row>
    <row r="240" spans="1:1">
      <c r="A240" s="26"/>
    </row>
    <row r="241" spans="1:6">
      <c r="A241" s="26"/>
    </row>
    <row r="242" spans="1:6">
      <c r="A242" s="26"/>
    </row>
    <row r="243" spans="1:6">
      <c r="A243" s="26"/>
    </row>
    <row r="244" spans="1:6">
      <c r="A244" s="26"/>
      <c r="C244" s="8"/>
      <c r="D244" s="8"/>
      <c r="E244" s="8"/>
      <c r="F244" s="8"/>
    </row>
    <row r="245" spans="1:6">
      <c r="A245" s="26"/>
    </row>
    <row r="246" spans="1:6">
      <c r="A246" s="26"/>
    </row>
    <row r="247" spans="1:6">
      <c r="A247" s="26"/>
    </row>
    <row r="248" spans="1:6">
      <c r="A248" s="26"/>
    </row>
    <row r="249" spans="1:6">
      <c r="A249" s="26"/>
    </row>
    <row r="250" spans="1:6">
      <c r="A250" s="26"/>
    </row>
    <row r="251" spans="1:6">
      <c r="A251" s="26"/>
    </row>
    <row r="252" spans="1:6">
      <c r="A252" s="26"/>
    </row>
    <row r="253" spans="1:6">
      <c r="A253" s="26"/>
    </row>
    <row r="254" spans="1:6">
      <c r="A254" s="26"/>
    </row>
    <row r="255" spans="1:6">
      <c r="A255" s="26"/>
    </row>
    <row r="256" spans="1:6">
      <c r="A256" s="26"/>
    </row>
    <row r="257" spans="1:1">
      <c r="A257" s="26"/>
    </row>
    <row r="258" spans="1:1">
      <c r="A258" s="26"/>
    </row>
    <row r="259" spans="1:1">
      <c r="A259" s="26"/>
    </row>
    <row r="260" spans="1:1">
      <c r="A260" s="26"/>
    </row>
    <row r="261" spans="1:1">
      <c r="A261" s="26"/>
    </row>
    <row r="262" spans="1:1">
      <c r="A262" s="26"/>
    </row>
    <row r="263" spans="1:1">
      <c r="A263" s="26"/>
    </row>
    <row r="264" spans="1:1">
      <c r="A264" s="26"/>
    </row>
    <row r="265" spans="1:1">
      <c r="A265" s="26"/>
    </row>
    <row r="266" spans="1:1">
      <c r="A266" s="26"/>
    </row>
    <row r="267" spans="1:1">
      <c r="A267" s="26"/>
    </row>
    <row r="268" spans="1:1">
      <c r="A268" s="26"/>
    </row>
    <row r="269" spans="1:1">
      <c r="A269" s="26"/>
    </row>
    <row r="270" spans="1:1">
      <c r="A270" s="26"/>
    </row>
    <row r="271" spans="1:1">
      <c r="A271" s="26"/>
    </row>
    <row r="272" spans="1:1">
      <c r="A272" s="26"/>
    </row>
    <row r="273" spans="1:1">
      <c r="A273" s="26"/>
    </row>
    <row r="274" spans="1:1">
      <c r="A274" s="26"/>
    </row>
    <row r="275" spans="1:1">
      <c r="A275" s="26"/>
    </row>
    <row r="276" spans="1:1">
      <c r="A276" s="26"/>
    </row>
    <row r="277" spans="1:1">
      <c r="A277" s="26"/>
    </row>
    <row r="278" spans="1:1">
      <c r="A278" s="26"/>
    </row>
    <row r="279" spans="1:1">
      <c r="A279" s="26"/>
    </row>
    <row r="280" spans="1:1">
      <c r="A280" s="26"/>
    </row>
    <row r="281" spans="1:1">
      <c r="A281" s="26"/>
    </row>
    <row r="282" spans="1:1">
      <c r="A282" s="26"/>
    </row>
    <row r="283" spans="1:1">
      <c r="A283" s="26"/>
    </row>
    <row r="284" spans="1:1">
      <c r="A284" s="26"/>
    </row>
    <row r="285" spans="1:1">
      <c r="A285" s="26"/>
    </row>
    <row r="286" spans="1:1">
      <c r="A286" s="26"/>
    </row>
    <row r="287" spans="1:1">
      <c r="A287" s="26"/>
    </row>
    <row r="288" spans="1:1">
      <c r="A288" s="26"/>
    </row>
    <row r="289" spans="1:1">
      <c r="A289" s="26"/>
    </row>
    <row r="290" spans="1:1">
      <c r="A290" s="26"/>
    </row>
    <row r="291" spans="1:1">
      <c r="A291" s="26"/>
    </row>
    <row r="292" spans="1:1">
      <c r="A292" s="26"/>
    </row>
    <row r="293" spans="1:1">
      <c r="A293" s="26"/>
    </row>
    <row r="294" spans="1:1">
      <c r="A294" s="26"/>
    </row>
    <row r="295" spans="1:1">
      <c r="A295" s="26"/>
    </row>
    <row r="296" spans="1:1">
      <c r="A296" s="26"/>
    </row>
    <row r="297" spans="1:1">
      <c r="A297" s="26"/>
    </row>
    <row r="298" spans="1:1">
      <c r="A298" s="26"/>
    </row>
    <row r="299" spans="1:1">
      <c r="A299" s="26"/>
    </row>
    <row r="300" spans="1:1">
      <c r="A300" s="26"/>
    </row>
    <row r="301" spans="1:1">
      <c r="A301" s="26"/>
    </row>
    <row r="302" spans="1:1">
      <c r="A302" s="26"/>
    </row>
    <row r="303" spans="1:1">
      <c r="A303" s="26"/>
    </row>
    <row r="304" spans="1:1">
      <c r="A304" s="26"/>
    </row>
    <row r="305" spans="1:1">
      <c r="A305" s="26"/>
    </row>
    <row r="306" spans="1:1">
      <c r="A306" s="26"/>
    </row>
    <row r="307" spans="1:1">
      <c r="A307" s="26"/>
    </row>
    <row r="308" spans="1:1">
      <c r="A308" s="26"/>
    </row>
    <row r="309" spans="1:1">
      <c r="A309" s="26"/>
    </row>
    <row r="310" spans="1:1">
      <c r="A310" s="26"/>
    </row>
    <row r="311" spans="1:1">
      <c r="A311" s="26"/>
    </row>
    <row r="312" spans="1:1">
      <c r="A312" s="26"/>
    </row>
    <row r="313" spans="1:1">
      <c r="A313" s="26"/>
    </row>
    <row r="314" spans="1:1">
      <c r="A314" s="26"/>
    </row>
    <row r="315" spans="1:1">
      <c r="A315" s="26"/>
    </row>
    <row r="316" spans="1:1">
      <c r="A316" s="26"/>
    </row>
    <row r="317" spans="1:1">
      <c r="A317" s="26"/>
    </row>
    <row r="318" spans="1:1">
      <c r="A318" s="26"/>
    </row>
    <row r="319" spans="1:1">
      <c r="A319" s="26"/>
    </row>
    <row r="320" spans="1:1">
      <c r="A320" s="26"/>
    </row>
    <row r="321" spans="1:3">
      <c r="A321" s="26"/>
    </row>
    <row r="322" spans="1:3">
      <c r="A322" s="26"/>
    </row>
    <row r="323" spans="1:3">
      <c r="A323" s="26"/>
    </row>
    <row r="324" spans="1:3">
      <c r="A324" s="26"/>
    </row>
    <row r="325" spans="1:3">
      <c r="A325" s="26"/>
    </row>
    <row r="326" spans="1:3">
      <c r="A326" s="26"/>
    </row>
    <row r="327" spans="1:3">
      <c r="A327" s="26"/>
    </row>
    <row r="328" spans="1:3">
      <c r="A328" s="26"/>
    </row>
    <row r="329" spans="1:3">
      <c r="A329" s="26"/>
    </row>
    <row r="330" spans="1:3">
      <c r="A330" s="26"/>
    </row>
    <row r="331" spans="1:3">
      <c r="A331" s="26"/>
    </row>
    <row r="332" spans="1:3">
      <c r="A332" s="26">
        <v>44818.820815659725</v>
      </c>
      <c r="B332" s="4" t="s">
        <v>221</v>
      </c>
      <c r="C332" s="4" t="s">
        <v>222</v>
      </c>
    </row>
    <row r="333" spans="1:3">
      <c r="A333" s="26">
        <v>44819.466168981482</v>
      </c>
      <c r="B333" s="4" t="s">
        <v>221</v>
      </c>
      <c r="C333" s="4" t="s">
        <v>223</v>
      </c>
    </row>
    <row r="334" spans="1:3">
      <c r="A334" s="26">
        <v>44819.486929444443</v>
      </c>
      <c r="B334" s="4" t="s">
        <v>224</v>
      </c>
      <c r="C334" s="4" t="s">
        <v>225</v>
      </c>
    </row>
    <row r="335" spans="1:3">
      <c r="A335" s="26">
        <v>44819.545118877315</v>
      </c>
      <c r="B335" s="4" t="s">
        <v>226</v>
      </c>
      <c r="C335" s="4" t="s">
        <v>227</v>
      </c>
    </row>
    <row r="336" spans="1:3">
      <c r="A336" s="26">
        <v>44819.576674837968</v>
      </c>
      <c r="B336" s="4" t="s">
        <v>228</v>
      </c>
      <c r="C336" s="4" t="s">
        <v>229</v>
      </c>
    </row>
    <row r="337" spans="1:6">
      <c r="A337" s="26">
        <v>44819.594779259263</v>
      </c>
      <c r="B337" s="4" t="s">
        <v>230</v>
      </c>
      <c r="C337" s="4" t="s">
        <v>231</v>
      </c>
    </row>
    <row r="338" spans="1:6">
      <c r="A338" s="26">
        <v>44819.634136643523</v>
      </c>
      <c r="B338" s="4" t="s">
        <v>232</v>
      </c>
      <c r="C338" s="4" t="s">
        <v>233</v>
      </c>
    </row>
    <row r="339" spans="1:6">
      <c r="A339" s="26">
        <v>44819.824632662036</v>
      </c>
      <c r="B339" s="4" t="s">
        <v>234</v>
      </c>
      <c r="C339" s="4" t="s">
        <v>235</v>
      </c>
      <c r="D339" s="4" t="s">
        <v>236</v>
      </c>
      <c r="E339" s="4" t="s">
        <v>237</v>
      </c>
      <c r="F339" s="4" t="s">
        <v>238</v>
      </c>
    </row>
    <row r="340" spans="1:6">
      <c r="A340" s="26">
        <v>44819.825545763888</v>
      </c>
      <c r="B340" s="4" t="s">
        <v>234</v>
      </c>
      <c r="C340" s="4" t="s">
        <v>239</v>
      </c>
    </row>
    <row r="341" spans="1:6">
      <c r="A341" s="26">
        <v>44820.045647870371</v>
      </c>
      <c r="B341" s="4" t="s">
        <v>240</v>
      </c>
      <c r="C341" s="4" t="s">
        <v>241</v>
      </c>
    </row>
    <row r="342" spans="1:6">
      <c r="A342" s="26">
        <v>44820.901743854163</v>
      </c>
      <c r="B342" s="4" t="s">
        <v>242</v>
      </c>
      <c r="C342" s="4" t="s">
        <v>243</v>
      </c>
    </row>
    <row r="343" spans="1:6">
      <c r="A343" s="26">
        <v>44821.08438443287</v>
      </c>
      <c r="B343" s="4" t="s">
        <v>244</v>
      </c>
      <c r="C343" s="4" t="s">
        <v>245</v>
      </c>
      <c r="D343" s="4" t="s">
        <v>246</v>
      </c>
      <c r="E343" s="4" t="s">
        <v>247</v>
      </c>
      <c r="F343" s="4" t="s">
        <v>248</v>
      </c>
    </row>
    <row r="344" spans="1:6">
      <c r="A344" s="26">
        <v>44821.821515254633</v>
      </c>
      <c r="B344" s="4" t="s">
        <v>249</v>
      </c>
      <c r="C344" s="4" t="s">
        <v>250</v>
      </c>
      <c r="D344" s="4" t="s">
        <v>251</v>
      </c>
      <c r="E344" s="4" t="s">
        <v>252</v>
      </c>
      <c r="F344" s="4" t="s">
        <v>253</v>
      </c>
    </row>
    <row r="345" spans="1:6">
      <c r="A345" s="26">
        <v>44821.821827187501</v>
      </c>
      <c r="B345" s="4" t="s">
        <v>249</v>
      </c>
      <c r="C345" s="4" t="s">
        <v>254</v>
      </c>
      <c r="D345" s="4" t="s">
        <v>255</v>
      </c>
      <c r="E345" s="4" t="s">
        <v>256</v>
      </c>
      <c r="F345" s="4" t="s">
        <v>257</v>
      </c>
    </row>
    <row r="346" spans="1:6">
      <c r="A346" s="26">
        <v>44821.823581331017</v>
      </c>
      <c r="B346" s="4" t="s">
        <v>249</v>
      </c>
      <c r="C346" s="4" t="s">
        <v>258</v>
      </c>
      <c r="D346" s="4" t="s">
        <v>259</v>
      </c>
      <c r="E346" s="4" t="s">
        <v>260</v>
      </c>
      <c r="F346" s="4" t="s">
        <v>261</v>
      </c>
    </row>
    <row r="347" spans="1:6">
      <c r="A347" s="26">
        <v>44821.865741516202</v>
      </c>
      <c r="B347" s="4" t="s">
        <v>262</v>
      </c>
      <c r="C347" s="4" t="s">
        <v>263</v>
      </c>
      <c r="D347" s="4" t="s">
        <v>264</v>
      </c>
      <c r="E347" s="4" t="s">
        <v>265</v>
      </c>
      <c r="F347" s="4" t="s">
        <v>266</v>
      </c>
    </row>
    <row r="348" spans="1:6">
      <c r="A348" s="26">
        <v>44821.866068900461</v>
      </c>
      <c r="B348" s="4" t="s">
        <v>262</v>
      </c>
      <c r="C348" s="4" t="s">
        <v>267</v>
      </c>
    </row>
    <row r="349" spans="1:6">
      <c r="A349" s="26">
        <v>44821.938967326394</v>
      </c>
      <c r="B349" s="4" t="s">
        <v>268</v>
      </c>
      <c r="C349" s="4" t="s">
        <v>269</v>
      </c>
      <c r="D349" s="4" t="s">
        <v>270</v>
      </c>
      <c r="E349" s="4" t="s">
        <v>271</v>
      </c>
      <c r="F349" s="4" t="s">
        <v>272</v>
      </c>
    </row>
    <row r="350" spans="1:6">
      <c r="A350" s="26">
        <v>44822.128373969907</v>
      </c>
      <c r="B350" s="4" t="s">
        <v>273</v>
      </c>
      <c r="C350" s="4" t="s">
        <v>274</v>
      </c>
      <c r="D350" s="4" t="s">
        <v>275</v>
      </c>
      <c r="E350" s="4" t="s">
        <v>276</v>
      </c>
      <c r="F350" s="4" t="s">
        <v>277</v>
      </c>
    </row>
    <row r="351" spans="1:6">
      <c r="A351" s="26">
        <v>44822.573712314814</v>
      </c>
      <c r="B351" s="4" t="s">
        <v>278</v>
      </c>
      <c r="C351" s="4" t="s">
        <v>279</v>
      </c>
      <c r="D351" s="4" t="s">
        <v>253</v>
      </c>
      <c r="E351" s="4" t="s">
        <v>280</v>
      </c>
    </row>
    <row r="352" spans="1:6">
      <c r="A352" s="26">
        <v>44822.594949432867</v>
      </c>
      <c r="B352" s="4" t="s">
        <v>281</v>
      </c>
      <c r="C352" s="4" t="s">
        <v>282</v>
      </c>
      <c r="D352" s="4" t="s">
        <v>283</v>
      </c>
      <c r="E352" s="4" t="s">
        <v>284</v>
      </c>
      <c r="F352" s="4" t="s">
        <v>285</v>
      </c>
    </row>
    <row r="353" spans="1:6">
      <c r="A353" s="26">
        <v>44822.595420821759</v>
      </c>
      <c r="B353" s="4" t="s">
        <v>281</v>
      </c>
      <c r="C353" s="4" t="s">
        <v>286</v>
      </c>
      <c r="D353" s="4" t="s">
        <v>287</v>
      </c>
      <c r="E353" s="4" t="s">
        <v>288</v>
      </c>
      <c r="F353" s="4" t="s">
        <v>289</v>
      </c>
    </row>
    <row r="354" spans="1:6">
      <c r="A354" s="26">
        <v>44822.663770254629</v>
      </c>
      <c r="B354" s="4" t="s">
        <v>290</v>
      </c>
      <c r="C354" s="4" t="s">
        <v>291</v>
      </c>
    </row>
    <row r="355" spans="1:6">
      <c r="A355" s="26">
        <v>44822.756712569448</v>
      </c>
      <c r="B355" s="4" t="s">
        <v>292</v>
      </c>
      <c r="C355" s="4" t="s">
        <v>293</v>
      </c>
    </row>
    <row r="356" spans="1:6">
      <c r="A356" s="26">
        <v>44822.840538576391</v>
      </c>
      <c r="B356" s="4" t="s">
        <v>281</v>
      </c>
      <c r="C356" s="4" t="s">
        <v>294</v>
      </c>
      <c r="D356" s="4" t="s">
        <v>295</v>
      </c>
      <c r="E356" s="4" t="s">
        <v>296</v>
      </c>
    </row>
    <row r="357" spans="1:6">
      <c r="A357" s="26">
        <v>44822.942460324077</v>
      </c>
      <c r="B357" s="4" t="s">
        <v>297</v>
      </c>
      <c r="C357" s="4" t="s">
        <v>298</v>
      </c>
    </row>
    <row r="358" spans="1:6">
      <c r="A358" s="26">
        <v>44822.965244629631</v>
      </c>
      <c r="B358" s="4" t="s">
        <v>299</v>
      </c>
      <c r="C358" s="4" t="s">
        <v>300</v>
      </c>
      <c r="D358" s="4" t="s">
        <v>301</v>
      </c>
      <c r="E358" s="4" t="s">
        <v>302</v>
      </c>
    </row>
    <row r="359" spans="1:6">
      <c r="A359" s="26">
        <v>44822.97745046296</v>
      </c>
      <c r="B359" s="4" t="s">
        <v>232</v>
      </c>
      <c r="C359" s="4" t="s">
        <v>303</v>
      </c>
      <c r="D359" s="4" t="s">
        <v>304</v>
      </c>
      <c r="E359" s="4" t="s">
        <v>305</v>
      </c>
      <c r="F359" s="4" t="s">
        <v>306</v>
      </c>
    </row>
    <row r="360" spans="1:6">
      <c r="A360" s="26">
        <v>44823.052526018517</v>
      </c>
      <c r="B360" s="4" t="s">
        <v>240</v>
      </c>
      <c r="C360" s="4" t="s">
        <v>307</v>
      </c>
      <c r="D360" s="4" t="s">
        <v>308</v>
      </c>
    </row>
    <row r="361" spans="1:6">
      <c r="A361" s="26">
        <v>44823.568930046298</v>
      </c>
      <c r="B361" s="4" t="s">
        <v>309</v>
      </c>
      <c r="C361" s="4" t="s">
        <v>310</v>
      </c>
      <c r="D361" s="4" t="s">
        <v>300</v>
      </c>
      <c r="E361" s="4" t="s">
        <v>311</v>
      </c>
    </row>
    <row r="362" spans="1:6">
      <c r="A362" s="26">
        <v>44823.932473425928</v>
      </c>
      <c r="B362" s="4" t="s">
        <v>312</v>
      </c>
      <c r="C362" s="4" t="s">
        <v>313</v>
      </c>
      <c r="D362" s="4" t="s">
        <v>314</v>
      </c>
    </row>
    <row r="363" spans="1:6">
      <c r="A363" s="26">
        <v>44823.982346504628</v>
      </c>
      <c r="B363" s="4" t="s">
        <v>234</v>
      </c>
      <c r="C363" s="4" t="s">
        <v>239</v>
      </c>
      <c r="D363" s="4" t="s">
        <v>315</v>
      </c>
      <c r="E363" s="4" t="s">
        <v>316</v>
      </c>
      <c r="F363" s="4" t="s">
        <v>317</v>
      </c>
    </row>
    <row r="364" spans="1:6">
      <c r="A364" s="26">
        <v>44823.996600266204</v>
      </c>
      <c r="B364" s="4" t="s">
        <v>18</v>
      </c>
      <c r="C364" s="4" t="s">
        <v>318</v>
      </c>
      <c r="D364" s="4" t="s">
        <v>319</v>
      </c>
      <c r="E364" s="4" t="s">
        <v>320</v>
      </c>
    </row>
    <row r="365" spans="1:6">
      <c r="A365" s="26">
        <v>44824.010792280096</v>
      </c>
      <c r="B365" s="4" t="s">
        <v>321</v>
      </c>
      <c r="C365" s="4" t="s">
        <v>322</v>
      </c>
      <c r="D365" s="4" t="s">
        <v>323</v>
      </c>
      <c r="E365" s="4" t="s">
        <v>324</v>
      </c>
    </row>
    <row r="366" spans="1:6">
      <c r="A366" s="26">
        <v>44824.437457824075</v>
      </c>
      <c r="B366" s="4" t="s">
        <v>325</v>
      </c>
      <c r="C366" s="4" t="s">
        <v>326</v>
      </c>
    </row>
    <row r="367" spans="1:6">
      <c r="A367" s="26">
        <v>44824.46965324074</v>
      </c>
      <c r="B367" s="4" t="s">
        <v>249</v>
      </c>
      <c r="C367" s="4" t="s">
        <v>327</v>
      </c>
      <c r="D367" s="4" t="s">
        <v>328</v>
      </c>
      <c r="E367" s="4" t="s">
        <v>329</v>
      </c>
      <c r="F367" s="4" t="s">
        <v>330</v>
      </c>
    </row>
    <row r="368" spans="1:6">
      <c r="A368" s="26">
        <v>44824.470021168978</v>
      </c>
      <c r="B368" s="4" t="s">
        <v>249</v>
      </c>
      <c r="C368" s="4" t="s">
        <v>331</v>
      </c>
      <c r="D368" s="4" t="s">
        <v>332</v>
      </c>
      <c r="E368" s="4" t="s">
        <v>333</v>
      </c>
      <c r="F368" s="4" t="s">
        <v>334</v>
      </c>
    </row>
    <row r="369" spans="1:6">
      <c r="A369" s="26">
        <v>44824.470402592589</v>
      </c>
      <c r="B369" s="4" t="s">
        <v>249</v>
      </c>
      <c r="C369" s="4" t="s">
        <v>335</v>
      </c>
      <c r="D369" s="4" t="s">
        <v>336</v>
      </c>
      <c r="E369" s="4" t="s">
        <v>337</v>
      </c>
      <c r="F369" s="4" t="s">
        <v>338</v>
      </c>
    </row>
    <row r="370" spans="1:6">
      <c r="A370" s="26">
        <v>44824.470732870366</v>
      </c>
      <c r="B370" s="4" t="s">
        <v>249</v>
      </c>
      <c r="C370" s="4" t="s">
        <v>339</v>
      </c>
      <c r="D370" s="4" t="s">
        <v>340</v>
      </c>
      <c r="E370" s="4" t="s">
        <v>341</v>
      </c>
      <c r="F370" s="4" t="s">
        <v>342</v>
      </c>
    </row>
    <row r="371" spans="1:6">
      <c r="A371" s="26">
        <v>44824.471344259262</v>
      </c>
      <c r="B371" s="4" t="s">
        <v>249</v>
      </c>
      <c r="C371" s="4" t="s">
        <v>343</v>
      </c>
      <c r="D371" s="4" t="s">
        <v>344</v>
      </c>
      <c r="E371" s="4" t="s">
        <v>345</v>
      </c>
      <c r="F371" s="4" t="s">
        <v>346</v>
      </c>
    </row>
    <row r="372" spans="1:6">
      <c r="A372" s="26">
        <v>44824.688112858799</v>
      </c>
      <c r="B372" s="4" t="s">
        <v>249</v>
      </c>
      <c r="C372" s="4" t="s">
        <v>347</v>
      </c>
      <c r="D372" s="4" t="s">
        <v>348</v>
      </c>
      <c r="E372" s="4" t="s">
        <v>349</v>
      </c>
      <c r="F372" s="4" t="s">
        <v>350</v>
      </c>
    </row>
    <row r="373" spans="1:6">
      <c r="A373" s="26">
        <v>44824.85044765046</v>
      </c>
      <c r="B373" s="4" t="s">
        <v>240</v>
      </c>
      <c r="C373" s="4" t="s">
        <v>351</v>
      </c>
    </row>
    <row r="374" spans="1:6">
      <c r="A374" s="26">
        <v>44824.850769282406</v>
      </c>
      <c r="B374" s="4" t="s">
        <v>352</v>
      </c>
      <c r="C374" s="4" t="s">
        <v>353</v>
      </c>
    </row>
    <row r="375" spans="1:6">
      <c r="A375" s="26">
        <v>44824.94373929398</v>
      </c>
      <c r="B375" s="4" t="s">
        <v>226</v>
      </c>
      <c r="C375" s="4" t="s">
        <v>354</v>
      </c>
    </row>
    <row r="376" spans="1:6">
      <c r="A376" s="26">
        <v>44825.024553287032</v>
      </c>
      <c r="B376" s="4" t="s">
        <v>355</v>
      </c>
      <c r="C376" s="4" t="s">
        <v>356</v>
      </c>
    </row>
    <row r="377" spans="1:6">
      <c r="A377" s="26">
        <v>44825.596575613425</v>
      </c>
      <c r="B377" s="4" t="s">
        <v>249</v>
      </c>
      <c r="C377" s="4" t="s">
        <v>357</v>
      </c>
      <c r="D377" s="4" t="s">
        <v>358</v>
      </c>
      <c r="E377" s="4" t="s">
        <v>359</v>
      </c>
    </row>
    <row r="378" spans="1:6">
      <c r="A378" s="26">
        <v>44825.678196400462</v>
      </c>
      <c r="B378" s="4" t="s">
        <v>360</v>
      </c>
      <c r="C378" s="4" t="s">
        <v>361</v>
      </c>
    </row>
    <row r="379" spans="1:6">
      <c r="A379" s="26">
        <v>44825.680587071758</v>
      </c>
      <c r="B379" s="4" t="s">
        <v>362</v>
      </c>
      <c r="C379" s="4" t="s">
        <v>363</v>
      </c>
      <c r="D379" s="4" t="s">
        <v>364</v>
      </c>
      <c r="E379" s="4" t="s">
        <v>365</v>
      </c>
      <c r="F379" s="4" t="s">
        <v>366</v>
      </c>
    </row>
    <row r="380" spans="1:6">
      <c r="A380" s="26">
        <v>44825.848094004628</v>
      </c>
      <c r="B380" s="4" t="s">
        <v>362</v>
      </c>
      <c r="C380" s="4" t="s">
        <v>367</v>
      </c>
    </row>
    <row r="381" spans="1:6">
      <c r="A381" s="26">
        <v>44825.858665381944</v>
      </c>
      <c r="B381" s="4" t="s">
        <v>368</v>
      </c>
      <c r="C381" s="4" t="s">
        <v>369</v>
      </c>
      <c r="D381" s="4" t="s">
        <v>370</v>
      </c>
      <c r="E381" s="4" t="s">
        <v>371</v>
      </c>
    </row>
    <row r="382" spans="1:6">
      <c r="C382" s="8"/>
      <c r="D382" s="8"/>
      <c r="E382" s="8"/>
    </row>
    <row r="383" spans="1:6">
      <c r="D383" s="30"/>
    </row>
    <row r="384" spans="1:6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2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2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  <row r="504" spans="4:4">
      <c r="D504" s="30"/>
    </row>
    <row r="505" spans="4:4">
      <c r="D505" s="30"/>
    </row>
    <row r="506" spans="4:4">
      <c r="D506" s="30"/>
    </row>
    <row r="507" spans="4:4">
      <c r="D507" s="30"/>
    </row>
    <row r="508" spans="4:4">
      <c r="D508" s="30"/>
    </row>
    <row r="509" spans="4:4">
      <c r="D509" s="30"/>
    </row>
    <row r="510" spans="4:4">
      <c r="D510" s="30"/>
    </row>
    <row r="511" spans="4:4">
      <c r="D511" s="30"/>
    </row>
    <row r="512" spans="4:4">
      <c r="D512" s="30"/>
    </row>
    <row r="513" spans="4:4">
      <c r="D513" s="32"/>
    </row>
    <row r="514" spans="4:4">
      <c r="D514" s="30"/>
    </row>
    <row r="515" spans="4:4">
      <c r="D515" s="30"/>
    </row>
    <row r="516" spans="4:4">
      <c r="D516" s="30"/>
    </row>
    <row r="517" spans="4:4">
      <c r="D517" s="30"/>
    </row>
    <row r="518" spans="4:4">
      <c r="D518" s="30"/>
    </row>
    <row r="519" spans="4:4">
      <c r="D519" s="30"/>
    </row>
    <row r="520" spans="4:4">
      <c r="D520" s="30"/>
    </row>
    <row r="521" spans="4:4">
      <c r="D521" s="30"/>
    </row>
    <row r="522" spans="4:4">
      <c r="D522" s="30"/>
    </row>
    <row r="523" spans="4:4">
      <c r="D523" s="30"/>
    </row>
    <row r="524" spans="4:4">
      <c r="D524" s="30"/>
    </row>
    <row r="525" spans="4:4">
      <c r="D525" s="30"/>
    </row>
    <row r="526" spans="4:4">
      <c r="D526" s="30"/>
    </row>
    <row r="527" spans="4:4">
      <c r="D527" s="30"/>
    </row>
    <row r="528" spans="4:4">
      <c r="D528" s="30"/>
    </row>
    <row r="529" spans="4:4">
      <c r="D529" s="30"/>
    </row>
    <row r="530" spans="4:4">
      <c r="D530" s="30"/>
    </row>
    <row r="531" spans="4:4">
      <c r="D531" s="30"/>
    </row>
    <row r="532" spans="4:4">
      <c r="D532" s="30"/>
    </row>
    <row r="533" spans="4:4">
      <c r="D533" s="30"/>
    </row>
    <row r="534" spans="4:4">
      <c r="D534" s="30"/>
    </row>
    <row r="535" spans="4:4">
      <c r="D535" s="30"/>
    </row>
    <row r="536" spans="4:4">
      <c r="D536" s="30"/>
    </row>
    <row r="537" spans="4:4">
      <c r="D537" s="30"/>
    </row>
    <row r="538" spans="4:4">
      <c r="D538" s="30"/>
    </row>
    <row r="539" spans="4:4">
      <c r="D539" s="30"/>
    </row>
    <row r="540" spans="4:4">
      <c r="D540" s="30"/>
    </row>
    <row r="541" spans="4:4">
      <c r="D541" s="30"/>
    </row>
    <row r="542" spans="4:4">
      <c r="D542" s="30"/>
    </row>
    <row r="543" spans="4:4">
      <c r="D543" s="30"/>
    </row>
    <row r="544" spans="4:4">
      <c r="D544" s="30"/>
    </row>
    <row r="545" spans="4:4">
      <c r="D545" s="30"/>
    </row>
    <row r="546" spans="4:4">
      <c r="D546" s="30"/>
    </row>
    <row r="547" spans="4:4">
      <c r="D547" s="30"/>
    </row>
    <row r="548" spans="4:4">
      <c r="D548" s="30"/>
    </row>
    <row r="549" spans="4:4">
      <c r="D549" s="30"/>
    </row>
    <row r="550" spans="4:4">
      <c r="D550" s="30"/>
    </row>
    <row r="551" spans="4:4">
      <c r="D551" s="30"/>
    </row>
    <row r="552" spans="4:4">
      <c r="D552" s="30"/>
    </row>
    <row r="553" spans="4:4">
      <c r="D553" s="30"/>
    </row>
    <row r="554" spans="4:4">
      <c r="D554" s="30"/>
    </row>
    <row r="555" spans="4:4">
      <c r="D555" s="30"/>
    </row>
    <row r="556" spans="4:4">
      <c r="D556" s="30"/>
    </row>
    <row r="557" spans="4:4">
      <c r="D557" s="32"/>
    </row>
    <row r="558" spans="4:4">
      <c r="D558" s="30"/>
    </row>
    <row r="559" spans="4:4">
      <c r="D559" s="30"/>
    </row>
    <row r="560" spans="4:4">
      <c r="D560" s="30"/>
    </row>
    <row r="561" spans="4:4">
      <c r="D561" s="30"/>
    </row>
    <row r="562" spans="4:4">
      <c r="D562" s="30"/>
    </row>
    <row r="563" spans="4:4">
      <c r="D563" s="30"/>
    </row>
    <row r="564" spans="4:4">
      <c r="D564" s="30"/>
    </row>
    <row r="565" spans="4:4">
      <c r="D565" s="30"/>
    </row>
    <row r="566" spans="4:4">
      <c r="D566" s="30"/>
    </row>
    <row r="567" spans="4:4">
      <c r="D567" s="30"/>
    </row>
    <row r="568" spans="4:4">
      <c r="D568" s="30"/>
    </row>
    <row r="569" spans="4:4">
      <c r="D569" s="30"/>
    </row>
    <row r="570" spans="4:4">
      <c r="D570" s="30"/>
    </row>
    <row r="571" spans="4:4">
      <c r="D571" s="30"/>
    </row>
    <row r="572" spans="4:4">
      <c r="D572" s="30"/>
    </row>
    <row r="573" spans="4:4">
      <c r="D573" s="30"/>
    </row>
    <row r="574" spans="4:4">
      <c r="D574" s="30"/>
    </row>
    <row r="575" spans="4:4">
      <c r="D575" s="30"/>
    </row>
    <row r="576" spans="4:4">
      <c r="D576" s="30"/>
    </row>
    <row r="577" spans="4:4">
      <c r="D577" s="30"/>
    </row>
    <row r="578" spans="4:4">
      <c r="D578" s="30"/>
    </row>
    <row r="579" spans="4:4">
      <c r="D579" s="30"/>
    </row>
    <row r="580" spans="4:4">
      <c r="D580" s="30"/>
    </row>
    <row r="581" spans="4:4">
      <c r="D581" s="30"/>
    </row>
    <row r="582" spans="4:4">
      <c r="D582" s="30"/>
    </row>
    <row r="583" spans="4:4">
      <c r="D583" s="30"/>
    </row>
    <row r="584" spans="4:4">
      <c r="D584" s="30"/>
    </row>
    <row r="585" spans="4:4">
      <c r="D585" s="30"/>
    </row>
    <row r="586" spans="4:4">
      <c r="D586" s="30"/>
    </row>
    <row r="587" spans="4:4">
      <c r="D587" s="30"/>
    </row>
    <row r="588" spans="4:4">
      <c r="D588" s="30"/>
    </row>
    <row r="589" spans="4:4">
      <c r="D589" s="30"/>
    </row>
    <row r="590" spans="4:4">
      <c r="D590" s="30"/>
    </row>
    <row r="591" spans="4:4">
      <c r="D591" s="30"/>
    </row>
    <row r="592" spans="4:4">
      <c r="D592" s="30"/>
    </row>
    <row r="593" spans="4:4">
      <c r="D593" s="30"/>
    </row>
    <row r="594" spans="4:4">
      <c r="D594" s="30"/>
    </row>
    <row r="595" spans="4:4">
      <c r="D595" s="30"/>
    </row>
    <row r="596" spans="4:4">
      <c r="D596" s="30"/>
    </row>
    <row r="597" spans="4:4">
      <c r="D597" s="30"/>
    </row>
    <row r="598" spans="4:4">
      <c r="D598" s="30"/>
    </row>
    <row r="599" spans="4:4">
      <c r="D599" s="30"/>
    </row>
    <row r="600" spans="4:4">
      <c r="D600" s="30"/>
    </row>
    <row r="601" spans="4:4">
      <c r="D601" s="32"/>
    </row>
    <row r="602" spans="4:4">
      <c r="D602" s="30"/>
    </row>
    <row r="603" spans="4:4">
      <c r="D603" s="30"/>
    </row>
    <row r="604" spans="4:4">
      <c r="D604" s="30"/>
    </row>
    <row r="605" spans="4:4">
      <c r="D605" s="30"/>
    </row>
    <row r="606" spans="4:4">
      <c r="D606" s="30"/>
    </row>
    <row r="607" spans="4:4">
      <c r="D607" s="30"/>
    </row>
    <row r="608" spans="4:4"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84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4" width="18.88671875" customWidth="1"/>
  </cols>
  <sheetData>
    <row r="1" spans="1:9">
      <c r="A1" s="29" t="s">
        <v>11</v>
      </c>
      <c r="B1" s="4" t="s">
        <v>14</v>
      </c>
      <c r="C1" s="4" t="s">
        <v>15</v>
      </c>
      <c r="D1" s="4" t="s">
        <v>16</v>
      </c>
      <c r="E1" s="4" t="s">
        <v>220</v>
      </c>
      <c r="F1" s="4" t="s">
        <v>35</v>
      </c>
      <c r="G1" s="4" t="s">
        <v>220</v>
      </c>
      <c r="H1" s="4" t="s">
        <v>372</v>
      </c>
      <c r="I1" s="4" t="s">
        <v>373</v>
      </c>
    </row>
    <row r="2" spans="1:9">
      <c r="A2" s="26"/>
    </row>
    <row r="3" spans="1:9">
      <c r="A3" s="26"/>
    </row>
    <row r="4" spans="1:9">
      <c r="A4" s="26">
        <v>44489.991659016203</v>
      </c>
      <c r="B4" s="4" t="s">
        <v>374</v>
      </c>
      <c r="C4" s="4" t="s">
        <v>375</v>
      </c>
      <c r="D4" s="4" t="s">
        <v>376</v>
      </c>
      <c r="E4" s="29"/>
      <c r="F4" s="4" t="s">
        <v>47</v>
      </c>
      <c r="G4" s="35"/>
      <c r="H4" s="35"/>
    </row>
    <row r="5" spans="1:9">
      <c r="A5" s="26">
        <v>44626.424586018518</v>
      </c>
      <c r="B5" s="4" t="s">
        <v>156</v>
      </c>
      <c r="C5" s="4" t="s">
        <v>86</v>
      </c>
      <c r="D5" s="4" t="s">
        <v>377</v>
      </c>
      <c r="F5" s="4" t="s">
        <v>155</v>
      </c>
      <c r="G5" s="35"/>
      <c r="H5" s="35"/>
    </row>
    <row r="6" spans="1:9">
      <c r="A6" s="26">
        <v>44492.124399525463</v>
      </c>
      <c r="B6" s="4" t="s">
        <v>186</v>
      </c>
      <c r="C6" s="4" t="s">
        <v>79</v>
      </c>
      <c r="D6" s="4" t="s">
        <v>378</v>
      </c>
      <c r="F6" s="4" t="s">
        <v>379</v>
      </c>
      <c r="G6" s="35"/>
    </row>
    <row r="7" spans="1:9">
      <c r="A7" s="26">
        <v>44486.985309270836</v>
      </c>
      <c r="B7" s="4" t="s">
        <v>380</v>
      </c>
      <c r="C7" s="4" t="s">
        <v>381</v>
      </c>
      <c r="E7" s="29"/>
      <c r="F7" s="4" t="s">
        <v>382</v>
      </c>
      <c r="G7" s="35"/>
      <c r="H7" s="35"/>
    </row>
    <row r="8" spans="1:9">
      <c r="A8" s="26"/>
      <c r="C8" s="29"/>
      <c r="D8" s="29"/>
    </row>
    <row r="9" spans="1:9">
      <c r="A9" s="26">
        <v>44490.717322928242</v>
      </c>
      <c r="B9" s="4" t="s">
        <v>383</v>
      </c>
      <c r="C9" s="4" t="s">
        <v>384</v>
      </c>
      <c r="D9" s="4" t="s">
        <v>385</v>
      </c>
      <c r="E9" s="29"/>
      <c r="F9" s="4" t="s">
        <v>386</v>
      </c>
      <c r="G9" s="35"/>
      <c r="H9" s="35"/>
    </row>
    <row r="10" spans="1:9">
      <c r="A10" s="26">
        <v>44490.713726006943</v>
      </c>
      <c r="B10" s="4" t="s">
        <v>58</v>
      </c>
      <c r="C10" s="4" t="s">
        <v>59</v>
      </c>
      <c r="D10" s="4" t="s">
        <v>387</v>
      </c>
      <c r="E10" s="29"/>
      <c r="F10" s="4" t="s">
        <v>57</v>
      </c>
      <c r="G10" s="35"/>
      <c r="H10" s="35"/>
    </row>
    <row r="11" spans="1:9">
      <c r="A11" s="26">
        <v>44492.906159398146</v>
      </c>
      <c r="B11" s="4" t="s">
        <v>388</v>
      </c>
      <c r="C11" s="4" t="s">
        <v>389</v>
      </c>
      <c r="D11" s="4" t="s">
        <v>390</v>
      </c>
      <c r="E11" s="29"/>
      <c r="F11" s="4" t="s">
        <v>193</v>
      </c>
      <c r="G11" s="35"/>
      <c r="H11" s="35"/>
    </row>
    <row r="12" spans="1:9">
      <c r="A12" s="26">
        <v>44490.371359166667</v>
      </c>
      <c r="B12" s="4" t="s">
        <v>391</v>
      </c>
      <c r="C12" s="4" t="s">
        <v>392</v>
      </c>
      <c r="D12" s="4" t="s">
        <v>393</v>
      </c>
      <c r="E12" s="29"/>
      <c r="F12" s="4" t="s">
        <v>394</v>
      </c>
      <c r="G12" s="35"/>
      <c r="H12" s="35"/>
    </row>
    <row r="13" spans="1:9">
      <c r="A13" s="26">
        <v>44491.369677789349</v>
      </c>
      <c r="B13" s="4" t="s">
        <v>395</v>
      </c>
      <c r="C13" s="4" t="s">
        <v>396</v>
      </c>
      <c r="D13" s="4" t="s">
        <v>397</v>
      </c>
      <c r="F13" s="4" t="s">
        <v>398</v>
      </c>
      <c r="G13" s="35"/>
      <c r="H13" s="35"/>
    </row>
    <row r="14" spans="1:9">
      <c r="B14" s="36" t="s">
        <v>399</v>
      </c>
      <c r="C14" s="36" t="s">
        <v>400</v>
      </c>
      <c r="D14" s="36" t="s">
        <v>401</v>
      </c>
      <c r="F14" s="35"/>
      <c r="G14" s="35"/>
      <c r="H14" s="35"/>
    </row>
    <row r="15" spans="1:9">
      <c r="A15" s="26">
        <v>44490.69414133102</v>
      </c>
      <c r="B15" s="4" t="s">
        <v>402</v>
      </c>
      <c r="C15" s="4" t="s">
        <v>403</v>
      </c>
      <c r="D15" s="4" t="s">
        <v>404</v>
      </c>
      <c r="E15" s="29"/>
      <c r="F15" s="4" t="s">
        <v>54</v>
      </c>
      <c r="G15" s="35"/>
      <c r="H15" s="4" t="s">
        <v>405</v>
      </c>
    </row>
    <row r="16" spans="1:9">
      <c r="A16" s="26">
        <v>44488.704625520833</v>
      </c>
      <c r="B16" s="4" t="s">
        <v>406</v>
      </c>
      <c r="C16" s="4" t="s">
        <v>407</v>
      </c>
      <c r="D16" s="4" t="s">
        <v>408</v>
      </c>
      <c r="E16" s="29"/>
      <c r="F16" s="4" t="s">
        <v>409</v>
      </c>
      <c r="G16" s="35"/>
      <c r="H16" s="4" t="s">
        <v>405</v>
      </c>
    </row>
    <row r="17" spans="1:8">
      <c r="A17" s="26">
        <v>44492.626342314819</v>
      </c>
      <c r="B17" s="4" t="s">
        <v>410</v>
      </c>
      <c r="C17" s="4" t="s">
        <v>411</v>
      </c>
      <c r="D17" s="4" t="s">
        <v>412</v>
      </c>
      <c r="F17" s="4" t="s">
        <v>413</v>
      </c>
      <c r="G17" s="35"/>
    </row>
    <row r="18" spans="1:8">
      <c r="A18" s="26">
        <v>44492.7740815625</v>
      </c>
      <c r="B18" s="4" t="s">
        <v>69</v>
      </c>
      <c r="C18" s="4" t="s">
        <v>414</v>
      </c>
      <c r="D18" s="4" t="s">
        <v>415</v>
      </c>
      <c r="E18" s="29"/>
      <c r="F18" s="4" t="s">
        <v>68</v>
      </c>
      <c r="G18" s="35"/>
      <c r="H18" s="35"/>
    </row>
    <row r="19" spans="1:8">
      <c r="A19" s="26">
        <v>44491.918598796299</v>
      </c>
      <c r="B19" s="4" t="s">
        <v>48</v>
      </c>
      <c r="C19" s="4" t="s">
        <v>416</v>
      </c>
      <c r="D19" s="4" t="s">
        <v>417</v>
      </c>
      <c r="F19" s="4" t="s">
        <v>418</v>
      </c>
      <c r="G19" s="35"/>
      <c r="H19" s="4" t="s">
        <v>405</v>
      </c>
    </row>
    <row r="20" spans="1:8">
      <c r="A20" s="26">
        <v>44626.5074475</v>
      </c>
      <c r="B20" s="4" t="s">
        <v>419</v>
      </c>
      <c r="C20" s="4" t="s">
        <v>420</v>
      </c>
      <c r="D20" s="4"/>
      <c r="E20" s="29"/>
      <c r="F20" s="4" t="s">
        <v>85</v>
      </c>
      <c r="G20" s="35"/>
      <c r="H20" s="4" t="s">
        <v>405</v>
      </c>
    </row>
    <row r="21" spans="1:8">
      <c r="A21" s="26">
        <v>44492.013858576393</v>
      </c>
      <c r="B21" s="4" t="s">
        <v>421</v>
      </c>
      <c r="C21" s="4" t="s">
        <v>44</v>
      </c>
      <c r="D21" s="4" t="s">
        <v>422</v>
      </c>
      <c r="F21" s="4" t="s">
        <v>423</v>
      </c>
      <c r="G21" s="35"/>
      <c r="H21" s="35"/>
    </row>
    <row r="22" spans="1:8">
      <c r="A22" s="26">
        <v>44487.867050289351</v>
      </c>
      <c r="B22" s="4" t="s">
        <v>424</v>
      </c>
      <c r="C22" s="4" t="s">
        <v>123</v>
      </c>
      <c r="D22" s="4" t="s">
        <v>89</v>
      </c>
      <c r="E22" s="29"/>
      <c r="F22" s="4" t="s">
        <v>425</v>
      </c>
      <c r="G22" s="35"/>
      <c r="H22" s="35"/>
    </row>
    <row r="23" spans="1:8">
      <c r="A23" s="26"/>
      <c r="E23" s="29"/>
      <c r="F23" s="35"/>
      <c r="G23" s="35"/>
      <c r="H23" s="35"/>
    </row>
    <row r="24" spans="1:8">
      <c r="A24" s="26">
        <v>44492.063713993055</v>
      </c>
      <c r="B24" s="4" t="s">
        <v>426</v>
      </c>
      <c r="C24" s="4" t="s">
        <v>427</v>
      </c>
      <c r="D24" s="4" t="s">
        <v>428</v>
      </c>
      <c r="E24" s="29"/>
      <c r="F24" s="4" t="s">
        <v>8</v>
      </c>
      <c r="G24" s="35"/>
      <c r="H24" s="35"/>
    </row>
    <row r="25" spans="1:8">
      <c r="A25" s="26"/>
      <c r="E25" s="29"/>
    </row>
    <row r="26" spans="1:8">
      <c r="A26" s="26">
        <v>44625.887515532406</v>
      </c>
      <c r="B26" s="4" t="s">
        <v>429</v>
      </c>
      <c r="C26" s="4" t="s">
        <v>430</v>
      </c>
      <c r="D26" s="4" t="s">
        <v>431</v>
      </c>
      <c r="E26" s="29"/>
      <c r="F26" s="4" t="s">
        <v>432</v>
      </c>
      <c r="G26" s="35"/>
      <c r="H26" s="35"/>
    </row>
    <row r="27" spans="1:8">
      <c r="A27" s="26"/>
    </row>
    <row r="28" spans="1:8">
      <c r="A28" s="26">
        <v>44491.899654386572</v>
      </c>
      <c r="B28" s="4" t="s">
        <v>168</v>
      </c>
      <c r="C28" s="29"/>
      <c r="E28" s="29"/>
      <c r="F28" s="4" t="s">
        <v>167</v>
      </c>
      <c r="G28" s="35"/>
      <c r="H28" s="35"/>
    </row>
    <row r="29" spans="1:8">
      <c r="A29" s="26">
        <v>44491.804994675927</v>
      </c>
      <c r="B29" s="4" t="s">
        <v>433</v>
      </c>
      <c r="C29" s="4" t="s">
        <v>434</v>
      </c>
      <c r="D29" s="4" t="s">
        <v>435</v>
      </c>
      <c r="E29" s="29"/>
      <c r="F29" s="4" t="s">
        <v>436</v>
      </c>
      <c r="G29" s="35"/>
      <c r="H29" s="4" t="s">
        <v>405</v>
      </c>
    </row>
    <row r="30" spans="1:8">
      <c r="A30" s="26"/>
      <c r="C30" s="29"/>
      <c r="D30" s="29"/>
      <c r="E30" s="29"/>
      <c r="F30" s="35"/>
      <c r="G30" s="35"/>
      <c r="H30" s="35"/>
    </row>
    <row r="31" spans="1:8">
      <c r="A31" s="26"/>
      <c r="C31" s="29"/>
    </row>
    <row r="32" spans="1:8">
      <c r="A32" s="26"/>
    </row>
    <row r="33" spans="1:8">
      <c r="A33" s="26">
        <v>44488.945783171293</v>
      </c>
      <c r="B33" s="4" t="s">
        <v>437</v>
      </c>
      <c r="F33" s="4" t="s">
        <v>40</v>
      </c>
      <c r="G33" s="35"/>
    </row>
    <row r="34" spans="1:8">
      <c r="A34" s="26">
        <v>44491.84602114583</v>
      </c>
      <c r="B34" s="37" t="s">
        <v>438</v>
      </c>
      <c r="E34" s="29"/>
      <c r="F34" s="4" t="s">
        <v>439</v>
      </c>
      <c r="G34" s="35"/>
      <c r="H34" s="35"/>
    </row>
    <row r="35" spans="1:8">
      <c r="A35" s="26">
        <v>44488.653410011575</v>
      </c>
      <c r="B35" s="4" t="s">
        <v>440</v>
      </c>
      <c r="C35" s="4" t="s">
        <v>39</v>
      </c>
      <c r="D35" s="4" t="s">
        <v>37</v>
      </c>
      <c r="F35" s="4" t="s">
        <v>441</v>
      </c>
      <c r="G35" s="35"/>
      <c r="H35" s="35"/>
    </row>
    <row r="36" spans="1:8">
      <c r="A36" s="26">
        <v>44490.897031921297</v>
      </c>
      <c r="B36" s="4" t="s">
        <v>442</v>
      </c>
      <c r="C36" s="4" t="s">
        <v>427</v>
      </c>
      <c r="D36" s="4" t="s">
        <v>443</v>
      </c>
      <c r="F36" s="4" t="s">
        <v>444</v>
      </c>
      <c r="G36" s="35"/>
      <c r="H36" s="4" t="s">
        <v>405</v>
      </c>
    </row>
    <row r="37" spans="1:8">
      <c r="A37" s="26">
        <v>44492.872276041671</v>
      </c>
      <c r="B37" s="4" t="s">
        <v>445</v>
      </c>
      <c r="C37" s="4" t="s">
        <v>446</v>
      </c>
      <c r="D37" s="4" t="s">
        <v>447</v>
      </c>
      <c r="F37" s="4" t="s">
        <v>448</v>
      </c>
      <c r="G37" s="35"/>
      <c r="H37" s="35"/>
    </row>
    <row r="38" spans="1:8">
      <c r="A38" s="26"/>
      <c r="F38" s="35"/>
      <c r="G38" s="35"/>
      <c r="H38" s="35"/>
    </row>
    <row r="39" spans="1:8">
      <c r="A39" s="26"/>
      <c r="C39" s="29"/>
      <c r="D39" s="29"/>
      <c r="E39" s="29"/>
      <c r="F39" s="35"/>
      <c r="G39" s="35"/>
      <c r="H39" s="35"/>
    </row>
    <row r="40" spans="1:8">
      <c r="A40" s="26">
        <v>44490.45839403935</v>
      </c>
      <c r="B40" s="4" t="s">
        <v>449</v>
      </c>
      <c r="C40" s="4" t="s">
        <v>450</v>
      </c>
      <c r="D40" s="4" t="s">
        <v>451</v>
      </c>
      <c r="E40" s="29"/>
      <c r="F40" s="4" t="s">
        <v>51</v>
      </c>
      <c r="G40" s="35"/>
      <c r="H40" s="4" t="s">
        <v>405</v>
      </c>
    </row>
    <row r="41" spans="1:8">
      <c r="A41" s="26">
        <v>44492.852252673612</v>
      </c>
      <c r="B41" s="4" t="s">
        <v>452</v>
      </c>
      <c r="C41" s="4" t="s">
        <v>453</v>
      </c>
      <c r="D41" s="4" t="s">
        <v>454</v>
      </c>
      <c r="F41" s="4" t="s">
        <v>455</v>
      </c>
      <c r="G41" s="35"/>
    </row>
    <row r="42" spans="1:8">
      <c r="A42" s="26">
        <v>44492.399618726849</v>
      </c>
      <c r="B42" s="4" t="s">
        <v>389</v>
      </c>
      <c r="C42" s="4" t="s">
        <v>456</v>
      </c>
      <c r="F42" s="4" t="s">
        <v>457</v>
      </c>
      <c r="G42" s="35"/>
      <c r="H42" s="35"/>
    </row>
    <row r="43" spans="1:8">
      <c r="A43" s="26">
        <v>44491.781771423615</v>
      </c>
      <c r="B43" s="4" t="s">
        <v>55</v>
      </c>
      <c r="C43" s="4" t="s">
        <v>56</v>
      </c>
      <c r="D43" s="4" t="s">
        <v>182</v>
      </c>
      <c r="E43" s="29"/>
      <c r="F43" s="4" t="s">
        <v>458</v>
      </c>
      <c r="G43" s="35"/>
      <c r="H43" s="35"/>
    </row>
    <row r="44" spans="1:8">
      <c r="A44" s="26">
        <v>44491.036845173614</v>
      </c>
      <c r="B44" s="4" t="s">
        <v>459</v>
      </c>
      <c r="C44" s="4" t="s">
        <v>460</v>
      </c>
      <c r="D44" s="4" t="s">
        <v>461</v>
      </c>
      <c r="F44" s="4" t="s">
        <v>462</v>
      </c>
      <c r="G44" s="35"/>
    </row>
    <row r="45" spans="1:8">
      <c r="A45" s="26">
        <v>44491.825137060187</v>
      </c>
      <c r="B45" s="4" t="s">
        <v>463</v>
      </c>
      <c r="C45" s="4" t="s">
        <v>163</v>
      </c>
      <c r="D45" s="4" t="s">
        <v>464</v>
      </c>
      <c r="E45" s="29"/>
      <c r="F45" s="4" t="s">
        <v>465</v>
      </c>
      <c r="G45" s="35"/>
      <c r="H45" s="35"/>
    </row>
    <row r="46" spans="1:8">
      <c r="A46" s="26">
        <v>44492.610678865742</v>
      </c>
      <c r="B46" s="4" t="s">
        <v>466</v>
      </c>
      <c r="C46" s="4" t="s">
        <v>467</v>
      </c>
      <c r="D46" s="4" t="s">
        <v>468</v>
      </c>
      <c r="F46" s="4" t="s">
        <v>63</v>
      </c>
      <c r="G46" s="35"/>
    </row>
    <row r="47" spans="1:8">
      <c r="A47" s="26">
        <v>44493.024557974539</v>
      </c>
      <c r="B47" s="4" t="s">
        <v>469</v>
      </c>
      <c r="C47" s="4" t="s">
        <v>470</v>
      </c>
      <c r="D47" s="4" t="s">
        <v>471</v>
      </c>
      <c r="E47" s="29"/>
      <c r="F47" s="4" t="s">
        <v>472</v>
      </c>
      <c r="G47" s="35"/>
      <c r="H47" s="35"/>
    </row>
    <row r="48" spans="1:8">
      <c r="A48" s="26">
        <v>44492.849043935188</v>
      </c>
      <c r="B48" s="4" t="s">
        <v>473</v>
      </c>
      <c r="C48" s="4" t="s">
        <v>474</v>
      </c>
      <c r="D48" s="4" t="s">
        <v>475</v>
      </c>
      <c r="F48" s="4" t="s">
        <v>476</v>
      </c>
      <c r="G48" s="35"/>
      <c r="H48" s="35"/>
    </row>
    <row r="49" spans="1:8">
      <c r="A49" s="26"/>
      <c r="F49" s="35"/>
      <c r="G49" s="35"/>
      <c r="H49" s="35"/>
    </row>
    <row r="50" spans="1:8">
      <c r="A50" s="26">
        <v>44489.518484837958</v>
      </c>
      <c r="B50" s="4" t="s">
        <v>477</v>
      </c>
      <c r="C50" s="4" t="s">
        <v>117</v>
      </c>
      <c r="D50" s="4" t="s">
        <v>91</v>
      </c>
      <c r="E50" s="29"/>
      <c r="F50" s="4" t="s">
        <v>478</v>
      </c>
      <c r="G50" s="35"/>
      <c r="H50" s="35"/>
    </row>
    <row r="51" spans="1:8">
      <c r="A51" s="26"/>
      <c r="C51" s="29"/>
      <c r="D51" s="29"/>
      <c r="E51" s="29"/>
      <c r="F51" s="35"/>
      <c r="G51" s="35"/>
      <c r="H51" s="35"/>
    </row>
    <row r="52" spans="1:8">
      <c r="A52" s="26">
        <v>44492.743231319444</v>
      </c>
      <c r="B52" s="4" t="s">
        <v>66</v>
      </c>
      <c r="C52" s="4" t="s">
        <v>67</v>
      </c>
      <c r="F52" s="4" t="s">
        <v>65</v>
      </c>
      <c r="G52" s="35"/>
    </row>
    <row r="53" spans="1:8">
      <c r="A53" s="26">
        <v>44492.781984907408</v>
      </c>
      <c r="B53" s="4" t="s">
        <v>479</v>
      </c>
      <c r="C53" s="4" t="s">
        <v>480</v>
      </c>
      <c r="F53" s="4" t="s">
        <v>481</v>
      </c>
      <c r="G53" s="35"/>
    </row>
    <row r="54" spans="1:8">
      <c r="A54" s="26">
        <v>44492.911563159723</v>
      </c>
      <c r="B54" s="4" t="s">
        <v>482</v>
      </c>
      <c r="C54" s="4" t="s">
        <v>483</v>
      </c>
      <c r="D54" s="4" t="s">
        <v>484</v>
      </c>
      <c r="F54" s="4" t="s">
        <v>485</v>
      </c>
      <c r="G54" s="35"/>
      <c r="H54" s="35"/>
    </row>
    <row r="55" spans="1:8">
      <c r="A55" s="26">
        <v>44491.811668912036</v>
      </c>
      <c r="B55" s="4" t="s">
        <v>486</v>
      </c>
      <c r="C55" s="4" t="s">
        <v>487</v>
      </c>
      <c r="D55" s="4" t="s">
        <v>488</v>
      </c>
      <c r="E55" s="29"/>
      <c r="F55" s="4" t="s">
        <v>489</v>
      </c>
      <c r="G55" s="35"/>
      <c r="H55" s="4" t="s">
        <v>405</v>
      </c>
    </row>
    <row r="56" spans="1:8">
      <c r="A56" s="26"/>
    </row>
    <row r="57" spans="1:8">
      <c r="A57" s="26">
        <v>44492.916352037035</v>
      </c>
      <c r="B57" s="4" t="s">
        <v>38</v>
      </c>
      <c r="C57" s="4" t="s">
        <v>490</v>
      </c>
      <c r="F57" s="4" t="s">
        <v>491</v>
      </c>
      <c r="G57" s="35"/>
      <c r="H57" s="35"/>
    </row>
    <row r="58" spans="1:8">
      <c r="A58" s="26">
        <v>44491.602338055556</v>
      </c>
      <c r="B58" s="4" t="s">
        <v>492</v>
      </c>
      <c r="C58" s="4" t="s">
        <v>493</v>
      </c>
      <c r="D58" s="4" t="s">
        <v>494</v>
      </c>
      <c r="F58" s="4" t="s">
        <v>61</v>
      </c>
      <c r="G58" s="35"/>
      <c r="H58" s="35"/>
    </row>
    <row r="59" spans="1:8">
      <c r="A59" s="26"/>
      <c r="F59" s="35"/>
      <c r="G59" s="35"/>
      <c r="H59" s="35"/>
    </row>
    <row r="60" spans="1:8">
      <c r="A60" s="26">
        <v>44492.930464872683</v>
      </c>
      <c r="B60" s="4" t="s">
        <v>495</v>
      </c>
      <c r="C60" s="4" t="s">
        <v>496</v>
      </c>
      <c r="D60" s="4" t="s">
        <v>497</v>
      </c>
      <c r="F60" s="4" t="s">
        <v>498</v>
      </c>
      <c r="G60" s="35"/>
      <c r="H60" s="35"/>
    </row>
    <row r="61" spans="1:8">
      <c r="A61" s="26"/>
      <c r="C61" s="29"/>
      <c r="D61" s="29"/>
    </row>
    <row r="62" spans="1:8">
      <c r="A62" s="26"/>
      <c r="D62" s="29"/>
      <c r="E62" s="29"/>
      <c r="F62" s="35"/>
      <c r="G62" s="35"/>
      <c r="H62" s="35"/>
    </row>
    <row r="63" spans="1:8">
      <c r="A63" s="26">
        <v>44492.883999502315</v>
      </c>
      <c r="B63" s="4" t="s">
        <v>499</v>
      </c>
      <c r="C63" s="4" t="s">
        <v>111</v>
      </c>
      <c r="D63" s="29"/>
      <c r="E63" s="29"/>
      <c r="F63" s="4" t="s">
        <v>500</v>
      </c>
      <c r="G63" s="35"/>
      <c r="H63" s="4" t="s">
        <v>405</v>
      </c>
    </row>
    <row r="64" spans="1:8">
      <c r="A64" s="26"/>
      <c r="B64" s="29"/>
      <c r="C64" s="29"/>
    </row>
    <row r="65" spans="1:8">
      <c r="A65" s="26"/>
    </row>
    <row r="66" spans="1:8">
      <c r="A66" s="26"/>
    </row>
    <row r="67" spans="1:8">
      <c r="A67" s="26">
        <v>44492.91040912037</v>
      </c>
      <c r="B67" s="4" t="s">
        <v>501</v>
      </c>
      <c r="C67" s="4" t="s">
        <v>502</v>
      </c>
      <c r="D67" s="4" t="s">
        <v>503</v>
      </c>
      <c r="F67" s="4" t="s">
        <v>504</v>
      </c>
      <c r="G67" s="35"/>
    </row>
    <row r="68" spans="1:8">
      <c r="A68" s="26"/>
    </row>
    <row r="69" spans="1:8">
      <c r="A69" s="26">
        <v>44492.832025972224</v>
      </c>
      <c r="B69" s="4" t="s">
        <v>505</v>
      </c>
      <c r="C69" s="4" t="s">
        <v>506</v>
      </c>
      <c r="D69" s="4" t="s">
        <v>507</v>
      </c>
      <c r="F69" s="4" t="s">
        <v>70</v>
      </c>
      <c r="G69" s="35"/>
    </row>
    <row r="70" spans="1:8">
      <c r="A70" s="26"/>
    </row>
    <row r="71" spans="1:8">
      <c r="A71" s="26"/>
      <c r="C71" s="29"/>
    </row>
    <row r="72" spans="1:8">
      <c r="A72" s="26">
        <v>44492.878669432874</v>
      </c>
      <c r="B72" s="4" t="s">
        <v>88</v>
      </c>
      <c r="C72" s="4" t="s">
        <v>508</v>
      </c>
      <c r="D72" s="4" t="s">
        <v>509</v>
      </c>
      <c r="F72" s="4" t="s">
        <v>510</v>
      </c>
      <c r="G72" s="35"/>
    </row>
    <row r="73" spans="1:8">
      <c r="A73" s="26">
        <v>44489.518812650465</v>
      </c>
      <c r="B73" s="4" t="s">
        <v>511</v>
      </c>
      <c r="C73" s="4" t="s">
        <v>512</v>
      </c>
      <c r="D73" s="4" t="s">
        <v>513</v>
      </c>
      <c r="F73" s="4" t="s">
        <v>514</v>
      </c>
      <c r="G73" s="35"/>
      <c r="H73" s="4" t="s">
        <v>405</v>
      </c>
    </row>
    <row r="74" spans="1:8">
      <c r="A74" s="26">
        <v>44490.636902546292</v>
      </c>
      <c r="B74" s="4" t="s">
        <v>515</v>
      </c>
      <c r="C74" s="4" t="s">
        <v>516</v>
      </c>
      <c r="D74" s="4" t="s">
        <v>517</v>
      </c>
      <c r="F74" s="4" t="s">
        <v>518</v>
      </c>
      <c r="G74" s="35"/>
    </row>
    <row r="75" spans="1:8">
      <c r="A75" s="26">
        <v>44490.782571620366</v>
      </c>
      <c r="B75" s="4" t="s">
        <v>519</v>
      </c>
      <c r="C75" s="4" t="s">
        <v>145</v>
      </c>
      <c r="F75" s="4" t="s">
        <v>520</v>
      </c>
      <c r="G75" s="35"/>
    </row>
    <row r="76" spans="1:8">
      <c r="A76" s="26">
        <v>44491.011725960649</v>
      </c>
      <c r="B76" s="4" t="s">
        <v>521</v>
      </c>
      <c r="C76" s="4" t="s">
        <v>522</v>
      </c>
      <c r="D76" s="4" t="s">
        <v>523</v>
      </c>
      <c r="F76" s="4" t="s">
        <v>524</v>
      </c>
      <c r="G76" s="35"/>
    </row>
    <row r="77" spans="1:8">
      <c r="A77" s="26">
        <v>44491.957650601849</v>
      </c>
      <c r="B77" s="4" t="s">
        <v>525</v>
      </c>
      <c r="C77" s="4" t="s">
        <v>526</v>
      </c>
      <c r="D77" s="4" t="s">
        <v>527</v>
      </c>
      <c r="F77" s="4" t="s">
        <v>528</v>
      </c>
      <c r="G77" s="35"/>
      <c r="H77" s="4" t="s">
        <v>405</v>
      </c>
    </row>
    <row r="78" spans="1:8">
      <c r="A78" s="26">
        <v>44492.777207233798</v>
      </c>
      <c r="B78" s="4" t="s">
        <v>529</v>
      </c>
      <c r="C78" s="4" t="s">
        <v>530</v>
      </c>
      <c r="D78" s="4" t="s">
        <v>531</v>
      </c>
      <c r="F78" s="4" t="s">
        <v>532</v>
      </c>
      <c r="G78" s="35"/>
    </row>
    <row r="79" spans="1:8">
      <c r="A79" s="26">
        <v>44492.880185752314</v>
      </c>
      <c r="B79" s="4" t="s">
        <v>533</v>
      </c>
      <c r="C79" s="4" t="s">
        <v>490</v>
      </c>
      <c r="F79" s="4" t="s">
        <v>534</v>
      </c>
      <c r="G79" s="35"/>
    </row>
    <row r="80" spans="1:8">
      <c r="A80" s="26">
        <v>44625.636796817125</v>
      </c>
      <c r="B80" s="4" t="s">
        <v>152</v>
      </c>
      <c r="C80" s="4" t="s">
        <v>198</v>
      </c>
      <c r="D80" s="4" t="s">
        <v>76</v>
      </c>
      <c r="F80" s="4" t="s">
        <v>74</v>
      </c>
    </row>
    <row r="81" spans="1:9">
      <c r="A81" s="26">
        <v>44625.642276053244</v>
      </c>
      <c r="B81" s="4" t="s">
        <v>535</v>
      </c>
      <c r="C81" s="4" t="s">
        <v>536</v>
      </c>
      <c r="D81" s="4" t="s">
        <v>79</v>
      </c>
      <c r="F81" s="4" t="s">
        <v>21</v>
      </c>
    </row>
    <row r="82" spans="1:9">
      <c r="A82" s="26">
        <v>44625.666394363427</v>
      </c>
      <c r="B82" s="4" t="s">
        <v>501</v>
      </c>
      <c r="C82" s="4" t="s">
        <v>537</v>
      </c>
      <c r="F82" s="4" t="s">
        <v>538</v>
      </c>
    </row>
    <row r="83" spans="1:9">
      <c r="A83" s="26">
        <v>44625.707915520834</v>
      </c>
      <c r="B83" s="4" t="s">
        <v>215</v>
      </c>
      <c r="C83" s="4" t="s">
        <v>115</v>
      </c>
      <c r="D83" s="4" t="s">
        <v>539</v>
      </c>
      <c r="F83" s="4" t="s">
        <v>81</v>
      </c>
    </row>
    <row r="84" spans="1:9" ht="15.75" customHeight="1">
      <c r="I84" s="38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22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2" width="18.88671875" customWidth="1"/>
  </cols>
  <sheetData>
    <row r="1" spans="1:6">
      <c r="A1" s="29" t="s">
        <v>11</v>
      </c>
      <c r="B1" s="29" t="s">
        <v>14</v>
      </c>
      <c r="C1" s="29" t="s">
        <v>15</v>
      </c>
      <c r="D1" s="29" t="s">
        <v>16</v>
      </c>
      <c r="E1" s="29" t="s">
        <v>220</v>
      </c>
      <c r="F1" s="4" t="s">
        <v>13</v>
      </c>
    </row>
    <row r="2" spans="1:6">
      <c r="A2" s="26"/>
    </row>
    <row r="3" spans="1:6">
      <c r="A3" s="26"/>
    </row>
    <row r="4" spans="1:6">
      <c r="A4" s="26"/>
    </row>
    <row r="5" spans="1:6">
      <c r="A5" s="26"/>
    </row>
    <row r="6" spans="1:6">
      <c r="A6" s="26"/>
    </row>
    <row r="7" spans="1:6">
      <c r="A7" s="26"/>
    </row>
    <row r="8" spans="1:6">
      <c r="A8" s="26"/>
    </row>
    <row r="9" spans="1:6">
      <c r="A9" s="26"/>
    </row>
    <row r="10" spans="1:6">
      <c r="A10" s="26"/>
    </row>
    <row r="11" spans="1:6">
      <c r="A11" s="26"/>
    </row>
    <row r="12" spans="1:6">
      <c r="A12" s="26"/>
    </row>
    <row r="13" spans="1:6">
      <c r="A13" s="26"/>
    </row>
    <row r="14" spans="1:6">
      <c r="A14" s="26"/>
    </row>
    <row r="15" spans="1:6">
      <c r="A15" s="26"/>
    </row>
    <row r="16" spans="1:6">
      <c r="A16" s="26"/>
    </row>
    <row r="17" spans="1:1">
      <c r="A17" s="26"/>
    </row>
    <row r="18" spans="1:1">
      <c r="A18" s="26"/>
    </row>
    <row r="19" spans="1:1">
      <c r="A19" s="26"/>
    </row>
    <row r="20" spans="1:1">
      <c r="A20" s="26"/>
    </row>
    <row r="21" spans="1:1">
      <c r="A21" s="26"/>
    </row>
    <row r="22" spans="1:1">
      <c r="A22" s="26"/>
    </row>
    <row r="23" spans="1:1">
      <c r="A23" s="26"/>
    </row>
    <row r="24" spans="1:1">
      <c r="A24" s="26"/>
    </row>
    <row r="25" spans="1:1">
      <c r="A25" s="26"/>
    </row>
    <row r="26" spans="1:1">
      <c r="A26" s="26"/>
    </row>
    <row r="27" spans="1:1">
      <c r="A27" s="26"/>
    </row>
    <row r="28" spans="1:1">
      <c r="A28" s="26"/>
    </row>
    <row r="29" spans="1:1">
      <c r="A29" s="26"/>
    </row>
    <row r="30" spans="1:1">
      <c r="A30" s="26"/>
    </row>
    <row r="31" spans="1:1">
      <c r="A31" s="26"/>
    </row>
    <row r="32" spans="1:1">
      <c r="A32" s="26"/>
    </row>
    <row r="33" spans="1:1">
      <c r="A33" s="26"/>
    </row>
    <row r="34" spans="1:1">
      <c r="A34" s="26"/>
    </row>
    <row r="35" spans="1:1">
      <c r="A35" s="26"/>
    </row>
    <row r="36" spans="1:1">
      <c r="A36" s="26"/>
    </row>
    <row r="37" spans="1:1">
      <c r="A37" s="26"/>
    </row>
    <row r="38" spans="1:1">
      <c r="A38" s="26"/>
    </row>
    <row r="39" spans="1:1">
      <c r="A39" s="26"/>
    </row>
    <row r="40" spans="1:1">
      <c r="A40" s="26"/>
    </row>
    <row r="41" spans="1:1">
      <c r="A41" s="26"/>
    </row>
    <row r="42" spans="1:1">
      <c r="A42" s="26"/>
    </row>
    <row r="43" spans="1:1">
      <c r="A43" s="26"/>
    </row>
    <row r="44" spans="1:1">
      <c r="A44" s="26"/>
    </row>
    <row r="45" spans="1:1">
      <c r="A45" s="26"/>
    </row>
    <row r="46" spans="1:1">
      <c r="A46" s="26"/>
    </row>
    <row r="47" spans="1:1">
      <c r="A47" s="26"/>
    </row>
    <row r="48" spans="1:1">
      <c r="A48" s="26"/>
    </row>
    <row r="49" spans="1:1">
      <c r="A49" s="26"/>
    </row>
    <row r="50" spans="1:1">
      <c r="A50" s="26"/>
    </row>
    <row r="51" spans="1:1">
      <c r="A51" s="26"/>
    </row>
    <row r="52" spans="1:1">
      <c r="A52" s="26"/>
    </row>
    <row r="53" spans="1:1">
      <c r="A53" s="26"/>
    </row>
    <row r="54" spans="1:1">
      <c r="A54" s="26"/>
    </row>
    <row r="55" spans="1:1">
      <c r="A55" s="26"/>
    </row>
    <row r="56" spans="1:1">
      <c r="A56" s="26"/>
    </row>
    <row r="57" spans="1:1">
      <c r="A57" s="26"/>
    </row>
    <row r="58" spans="1:1">
      <c r="A58" s="26"/>
    </row>
    <row r="59" spans="1:1">
      <c r="A59" s="26"/>
    </row>
    <row r="60" spans="1:1">
      <c r="A60" s="26"/>
    </row>
    <row r="61" spans="1:1">
      <c r="A61" s="26"/>
    </row>
    <row r="62" spans="1:1">
      <c r="A62" s="26"/>
    </row>
    <row r="63" spans="1:1">
      <c r="A63" s="26"/>
    </row>
    <row r="64" spans="1:1">
      <c r="A64" s="26"/>
    </row>
    <row r="65" spans="1:1">
      <c r="A65" s="26"/>
    </row>
    <row r="66" spans="1:1">
      <c r="A66" s="26"/>
    </row>
    <row r="67" spans="1:1">
      <c r="A67" s="26"/>
    </row>
    <row r="68" spans="1:1">
      <c r="A68" s="26"/>
    </row>
    <row r="69" spans="1:1">
      <c r="A69" s="26"/>
    </row>
    <row r="70" spans="1:1">
      <c r="A70" s="26"/>
    </row>
    <row r="71" spans="1:1">
      <c r="A71" s="26"/>
    </row>
    <row r="72" spans="1:1">
      <c r="A72" s="26"/>
    </row>
    <row r="73" spans="1:1">
      <c r="A73" s="26"/>
    </row>
    <row r="74" spans="1:1">
      <c r="A74" s="26"/>
    </row>
    <row r="75" spans="1:1">
      <c r="A75" s="26"/>
    </row>
    <row r="76" spans="1:1">
      <c r="A76" s="26"/>
    </row>
    <row r="77" spans="1:1">
      <c r="A77" s="26"/>
    </row>
    <row r="78" spans="1:1">
      <c r="A78" s="26"/>
    </row>
    <row r="79" spans="1:1">
      <c r="A79" s="26"/>
    </row>
    <row r="80" spans="1:1">
      <c r="A80" s="26"/>
    </row>
    <row r="81" spans="1:1">
      <c r="A81" s="26"/>
    </row>
    <row r="82" spans="1:1">
      <c r="A82" s="26"/>
    </row>
    <row r="83" spans="1:1">
      <c r="A83" s="26"/>
    </row>
    <row r="84" spans="1:1">
      <c r="A84" s="26"/>
    </row>
    <row r="85" spans="1:1">
      <c r="A85" s="26"/>
    </row>
    <row r="86" spans="1:1">
      <c r="A86" s="26"/>
    </row>
    <row r="87" spans="1:1">
      <c r="A87" s="26"/>
    </row>
    <row r="88" spans="1:1">
      <c r="A88" s="26"/>
    </row>
    <row r="89" spans="1:1">
      <c r="A89" s="26"/>
    </row>
    <row r="90" spans="1:1">
      <c r="A90" s="26"/>
    </row>
    <row r="91" spans="1:1">
      <c r="A91" s="26"/>
    </row>
    <row r="92" spans="1:1">
      <c r="A92" s="26"/>
    </row>
    <row r="93" spans="1:1">
      <c r="A93" s="26"/>
    </row>
    <row r="94" spans="1:1">
      <c r="A94" s="26"/>
    </row>
    <row r="95" spans="1:1">
      <c r="A95" s="26"/>
    </row>
    <row r="96" spans="1:1">
      <c r="A96" s="26"/>
    </row>
    <row r="97" spans="1:1">
      <c r="A97" s="26"/>
    </row>
    <row r="98" spans="1:1">
      <c r="A98" s="26"/>
    </row>
    <row r="99" spans="1:1">
      <c r="A99" s="26"/>
    </row>
    <row r="100" spans="1:1">
      <c r="A100" s="26"/>
    </row>
    <row r="101" spans="1:1">
      <c r="A101" s="26"/>
    </row>
    <row r="102" spans="1:1">
      <c r="A102" s="26"/>
    </row>
    <row r="103" spans="1:1">
      <c r="A103" s="26"/>
    </row>
    <row r="104" spans="1:1">
      <c r="A104" s="26"/>
    </row>
    <row r="105" spans="1:1">
      <c r="A105" s="26"/>
    </row>
    <row r="106" spans="1:1">
      <c r="A106" s="26"/>
    </row>
    <row r="107" spans="1:1">
      <c r="A107" s="26"/>
    </row>
    <row r="108" spans="1:1">
      <c r="A108" s="26"/>
    </row>
    <row r="109" spans="1:1">
      <c r="A109" s="26"/>
    </row>
    <row r="110" spans="1:1">
      <c r="A110" s="26"/>
    </row>
    <row r="111" spans="1:1">
      <c r="A111" s="26"/>
    </row>
    <row r="112" spans="1:1">
      <c r="A112" s="26"/>
    </row>
    <row r="113" spans="1:6">
      <c r="A113" s="26"/>
    </row>
    <row r="114" spans="1:6">
      <c r="A114" s="26">
        <v>44486.911456979171</v>
      </c>
      <c r="B114" s="4" t="s">
        <v>540</v>
      </c>
      <c r="C114" s="4" t="s">
        <v>541</v>
      </c>
      <c r="D114" s="4" t="s">
        <v>542</v>
      </c>
      <c r="F114" s="4" t="s">
        <v>543</v>
      </c>
    </row>
    <row r="115" spans="1:6">
      <c r="A115" s="26">
        <v>44486.912344236116</v>
      </c>
      <c r="B115" s="4" t="s">
        <v>544</v>
      </c>
      <c r="C115" s="4" t="s">
        <v>545</v>
      </c>
      <c r="D115" s="4" t="s">
        <v>546</v>
      </c>
      <c r="F115" s="4" t="s">
        <v>547</v>
      </c>
    </row>
    <row r="116" spans="1:6">
      <c r="A116" s="26">
        <v>44486.934659444443</v>
      </c>
      <c r="B116" s="4" t="s">
        <v>548</v>
      </c>
      <c r="F116" s="4" t="s">
        <v>549</v>
      </c>
    </row>
    <row r="117" spans="1:6">
      <c r="A117" s="26">
        <v>44486.952156863423</v>
      </c>
      <c r="B117" s="4" t="s">
        <v>550</v>
      </c>
      <c r="F117" s="4" t="s">
        <v>549</v>
      </c>
    </row>
    <row r="118" spans="1:6">
      <c r="A118" s="26">
        <v>44486.971698877314</v>
      </c>
      <c r="B118" s="4" t="s">
        <v>551</v>
      </c>
      <c r="F118" s="4" t="s">
        <v>549</v>
      </c>
    </row>
    <row r="119" spans="1:6">
      <c r="A119" s="26">
        <v>44486.98552081018</v>
      </c>
      <c r="B119" s="4" t="s">
        <v>552</v>
      </c>
      <c r="F119" s="4" t="s">
        <v>553</v>
      </c>
    </row>
    <row r="120" spans="1:6">
      <c r="A120" s="26">
        <v>44487.081603206017</v>
      </c>
      <c r="B120" s="4" t="s">
        <v>276</v>
      </c>
      <c r="C120" s="4" t="s">
        <v>275</v>
      </c>
      <c r="D120" s="4" t="s">
        <v>554</v>
      </c>
      <c r="F120" s="4" t="s">
        <v>273</v>
      </c>
    </row>
    <row r="121" spans="1:6">
      <c r="A121" s="26">
        <v>44487.102237627318</v>
      </c>
      <c r="B121" s="4" t="s">
        <v>555</v>
      </c>
      <c r="C121" s="4" t="s">
        <v>303</v>
      </c>
      <c r="F121" s="4" t="s">
        <v>556</v>
      </c>
    </row>
    <row r="122" spans="1:6">
      <c r="A122" s="26">
        <v>44487.379222743053</v>
      </c>
      <c r="B122" s="4" t="s">
        <v>557</v>
      </c>
      <c r="F122" s="4" t="s">
        <v>556</v>
      </c>
    </row>
    <row r="123" spans="1:6">
      <c r="A123" s="26">
        <v>44487.384311562499</v>
      </c>
      <c r="B123" s="4" t="s">
        <v>557</v>
      </c>
      <c r="F123" s="4" t="s">
        <v>556</v>
      </c>
    </row>
    <row r="124" spans="1:6">
      <c r="A124" s="26">
        <v>44487.859722743058</v>
      </c>
      <c r="B124" s="4" t="s">
        <v>363</v>
      </c>
      <c r="C124" s="4" t="s">
        <v>558</v>
      </c>
      <c r="D124" s="4" t="s">
        <v>365</v>
      </c>
      <c r="E124" s="4" t="s">
        <v>559</v>
      </c>
      <c r="F124" s="4" t="s">
        <v>362</v>
      </c>
    </row>
    <row r="125" spans="1:6">
      <c r="A125" s="26">
        <v>44487.860271863421</v>
      </c>
      <c r="B125" s="4" t="s">
        <v>560</v>
      </c>
      <c r="C125" s="4" t="s">
        <v>561</v>
      </c>
      <c r="D125" s="4" t="s">
        <v>562</v>
      </c>
      <c r="E125" s="4" t="s">
        <v>563</v>
      </c>
      <c r="F125" s="4" t="s">
        <v>362</v>
      </c>
    </row>
    <row r="126" spans="1:6">
      <c r="A126" s="26">
        <v>44487.860975682866</v>
      </c>
      <c r="B126" s="4" t="s">
        <v>564</v>
      </c>
      <c r="C126" s="4" t="s">
        <v>565</v>
      </c>
      <c r="D126" s="4" t="s">
        <v>566</v>
      </c>
      <c r="E126" s="4" t="s">
        <v>567</v>
      </c>
      <c r="F126" s="4" t="s">
        <v>362</v>
      </c>
    </row>
    <row r="127" spans="1:6">
      <c r="A127" s="26">
        <v>44487.861143009257</v>
      </c>
      <c r="B127" s="4" t="s">
        <v>568</v>
      </c>
      <c r="F127" s="4" t="s">
        <v>362</v>
      </c>
    </row>
    <row r="128" spans="1:6">
      <c r="A128" s="26">
        <v>44488.655794097227</v>
      </c>
      <c r="B128" s="4" t="s">
        <v>569</v>
      </c>
      <c r="F128" s="4" t="s">
        <v>570</v>
      </c>
    </row>
    <row r="129" spans="1:6">
      <c r="A129" s="26">
        <v>44488.697411331013</v>
      </c>
      <c r="B129" s="4" t="s">
        <v>277</v>
      </c>
      <c r="F129" s="4" t="s">
        <v>571</v>
      </c>
    </row>
    <row r="130" spans="1:6">
      <c r="A130" s="26">
        <v>44488.700982546296</v>
      </c>
      <c r="B130" s="4" t="s">
        <v>332</v>
      </c>
      <c r="C130" s="4" t="s">
        <v>572</v>
      </c>
      <c r="D130" s="4" t="s">
        <v>250</v>
      </c>
      <c r="E130" s="4" t="s">
        <v>573</v>
      </c>
      <c r="F130" s="4" t="s">
        <v>574</v>
      </c>
    </row>
    <row r="131" spans="1:6">
      <c r="A131" s="26">
        <v>44488.701476643517</v>
      </c>
      <c r="B131" s="4" t="s">
        <v>342</v>
      </c>
      <c r="C131" s="4" t="s">
        <v>575</v>
      </c>
      <c r="D131" s="4" t="s">
        <v>576</v>
      </c>
      <c r="E131" s="4" t="s">
        <v>577</v>
      </c>
      <c r="F131" s="4" t="s">
        <v>574</v>
      </c>
    </row>
    <row r="132" spans="1:6">
      <c r="A132" s="26">
        <v>44488.702000347221</v>
      </c>
      <c r="B132" s="4" t="s">
        <v>578</v>
      </c>
      <c r="C132" s="4" t="s">
        <v>339</v>
      </c>
      <c r="D132" s="4" t="s">
        <v>333</v>
      </c>
      <c r="E132" s="4" t="s">
        <v>579</v>
      </c>
      <c r="F132" s="4" t="s">
        <v>574</v>
      </c>
    </row>
    <row r="133" spans="1:6">
      <c r="A133" s="26">
        <v>44488.702598402779</v>
      </c>
      <c r="B133" s="4" t="s">
        <v>580</v>
      </c>
      <c r="C133" s="4" t="s">
        <v>581</v>
      </c>
      <c r="D133" s="4" t="s">
        <v>337</v>
      </c>
      <c r="E133" s="4" t="s">
        <v>550</v>
      </c>
      <c r="F133" s="4" t="s">
        <v>574</v>
      </c>
    </row>
    <row r="134" spans="1:6">
      <c r="A134" s="26">
        <v>44488.850289571754</v>
      </c>
      <c r="B134" s="4" t="s">
        <v>582</v>
      </c>
      <c r="C134" s="4" t="s">
        <v>583</v>
      </c>
      <c r="D134" s="4" t="s">
        <v>584</v>
      </c>
      <c r="F134" s="4" t="s">
        <v>585</v>
      </c>
    </row>
    <row r="135" spans="1:6">
      <c r="A135" s="26">
        <v>44488.890877743055</v>
      </c>
      <c r="B135" s="4" t="s">
        <v>586</v>
      </c>
      <c r="F135" s="4" t="s">
        <v>587</v>
      </c>
    </row>
    <row r="136" spans="1:6">
      <c r="A136" s="26">
        <v>44488.944980451386</v>
      </c>
      <c r="B136" s="4" t="s">
        <v>269</v>
      </c>
      <c r="C136" s="4" t="s">
        <v>588</v>
      </c>
      <c r="D136" s="4" t="s">
        <v>271</v>
      </c>
      <c r="F136" s="4" t="s">
        <v>268</v>
      </c>
    </row>
    <row r="137" spans="1:6">
      <c r="A137" s="26">
        <v>44488.976741724538</v>
      </c>
      <c r="B137" s="4" t="s">
        <v>589</v>
      </c>
      <c r="C137" s="4" t="s">
        <v>590</v>
      </c>
      <c r="F137" s="4" t="s">
        <v>244</v>
      </c>
    </row>
    <row r="138" spans="1:6">
      <c r="A138" s="26">
        <v>44489.440738043981</v>
      </c>
      <c r="B138" s="4" t="s">
        <v>591</v>
      </c>
      <c r="C138" s="4" t="s">
        <v>307</v>
      </c>
      <c r="F138" s="4" t="s">
        <v>549</v>
      </c>
    </row>
    <row r="139" spans="1:6">
      <c r="A139" s="26">
        <v>44489.458801562505</v>
      </c>
      <c r="B139" s="4" t="s">
        <v>592</v>
      </c>
      <c r="F139" s="4" t="s">
        <v>553</v>
      </c>
    </row>
    <row r="140" spans="1:6">
      <c r="A140" s="26">
        <v>44489.511674016205</v>
      </c>
      <c r="B140" s="4" t="s">
        <v>593</v>
      </c>
      <c r="C140" s="4" t="s">
        <v>302</v>
      </c>
      <c r="F140" s="4" t="s">
        <v>594</v>
      </c>
    </row>
    <row r="141" spans="1:6">
      <c r="A141" s="26">
        <v>44489.547305034721</v>
      </c>
      <c r="B141" s="4" t="s">
        <v>595</v>
      </c>
      <c r="F141" s="4" t="s">
        <v>594</v>
      </c>
    </row>
    <row r="142" spans="1:6">
      <c r="A142" s="26">
        <v>44489.571012916669</v>
      </c>
      <c r="B142" s="4" t="s">
        <v>596</v>
      </c>
      <c r="F142" s="4" t="s">
        <v>325</v>
      </c>
    </row>
    <row r="143" spans="1:6">
      <c r="A143" s="26">
        <v>44489.695970370369</v>
      </c>
      <c r="B143" s="4" t="s">
        <v>597</v>
      </c>
      <c r="F143" s="4" t="s">
        <v>549</v>
      </c>
    </row>
    <row r="144" spans="1:6">
      <c r="A144" s="26">
        <v>44489.737738993055</v>
      </c>
      <c r="B144" s="4" t="s">
        <v>598</v>
      </c>
      <c r="F144" s="4" t="s">
        <v>599</v>
      </c>
    </row>
    <row r="145" spans="1:6">
      <c r="A145" s="26">
        <v>44489.922557812504</v>
      </c>
      <c r="B145" s="4" t="s">
        <v>600</v>
      </c>
      <c r="C145" s="4" t="s">
        <v>326</v>
      </c>
      <c r="D145" s="4" t="s">
        <v>601</v>
      </c>
      <c r="F145" s="4" t="s">
        <v>602</v>
      </c>
    </row>
    <row r="146" spans="1:6">
      <c r="A146" s="26">
        <v>44489.958591365736</v>
      </c>
      <c r="B146" s="4" t="s">
        <v>259</v>
      </c>
      <c r="F146" s="4" t="s">
        <v>244</v>
      </c>
    </row>
    <row r="147" spans="1:6">
      <c r="A147" s="26">
        <v>44490.014492754628</v>
      </c>
      <c r="B147" s="4" t="s">
        <v>603</v>
      </c>
      <c r="F147" s="4" t="s">
        <v>604</v>
      </c>
    </row>
    <row r="148" spans="1:6">
      <c r="A148" s="26">
        <v>44490.042004629635</v>
      </c>
      <c r="B148" s="4" t="s">
        <v>605</v>
      </c>
      <c r="F148" s="4" t="s">
        <v>273</v>
      </c>
    </row>
    <row r="149" spans="1:6">
      <c r="A149" s="26">
        <v>44490.321656585649</v>
      </c>
      <c r="B149" s="4" t="s">
        <v>606</v>
      </c>
      <c r="F149" s="4" t="s">
        <v>549</v>
      </c>
    </row>
    <row r="150" spans="1:6">
      <c r="A150" s="26">
        <v>44490.461883032403</v>
      </c>
      <c r="B150" s="4" t="s">
        <v>607</v>
      </c>
      <c r="F150" s="4" t="s">
        <v>549</v>
      </c>
    </row>
    <row r="151" spans="1:6">
      <c r="A151" s="26">
        <v>44490.466479791663</v>
      </c>
      <c r="B151" s="4" t="s">
        <v>608</v>
      </c>
      <c r="F151" s="4" t="s">
        <v>549</v>
      </c>
    </row>
    <row r="152" spans="1:6">
      <c r="A152" s="26">
        <v>44490.632388865743</v>
      </c>
      <c r="B152" s="4" t="s">
        <v>609</v>
      </c>
      <c r="C152" s="4" t="s">
        <v>610</v>
      </c>
      <c r="F152" s="4" t="s">
        <v>611</v>
      </c>
    </row>
    <row r="153" spans="1:6">
      <c r="A153" s="26">
        <v>44490.647316932867</v>
      </c>
      <c r="B153" s="4" t="s">
        <v>612</v>
      </c>
      <c r="F153" s="4" t="s">
        <v>613</v>
      </c>
    </row>
    <row r="154" spans="1:6">
      <c r="A154" s="26">
        <v>44490.652253043983</v>
      </c>
      <c r="B154" s="4" t="s">
        <v>614</v>
      </c>
      <c r="C154" s="4" t="s">
        <v>615</v>
      </c>
      <c r="F154" s="4" t="s">
        <v>570</v>
      </c>
    </row>
    <row r="155" spans="1:6">
      <c r="A155" s="26">
        <v>44490.69253748843</v>
      </c>
      <c r="B155" s="4" t="s">
        <v>616</v>
      </c>
      <c r="F155" s="4" t="s">
        <v>325</v>
      </c>
    </row>
    <row r="156" spans="1:6">
      <c r="A156" s="26">
        <v>44490.71031978009</v>
      </c>
      <c r="B156" s="4" t="s">
        <v>617</v>
      </c>
      <c r="F156" s="4" t="s">
        <v>618</v>
      </c>
    </row>
    <row r="157" spans="1:6">
      <c r="A157" s="26">
        <v>44490.710892962961</v>
      </c>
      <c r="B157" s="4" t="s">
        <v>619</v>
      </c>
      <c r="F157" s="4" t="s">
        <v>599</v>
      </c>
    </row>
    <row r="158" spans="1:6">
      <c r="A158" s="26">
        <v>44490.71185457176</v>
      </c>
      <c r="B158" s="4" t="s">
        <v>620</v>
      </c>
      <c r="F158" s="4" t="s">
        <v>549</v>
      </c>
    </row>
    <row r="159" spans="1:6">
      <c r="A159" s="26">
        <v>44490.712906504632</v>
      </c>
      <c r="B159" s="4" t="s">
        <v>283</v>
      </c>
      <c r="C159" s="4" t="s">
        <v>285</v>
      </c>
      <c r="D159" s="4" t="s">
        <v>284</v>
      </c>
      <c r="E159" s="4" t="s">
        <v>621</v>
      </c>
      <c r="F159" s="4" t="s">
        <v>281</v>
      </c>
    </row>
    <row r="160" spans="1:6">
      <c r="A160" s="26">
        <v>44490.714805254625</v>
      </c>
      <c r="B160" s="4" t="s">
        <v>622</v>
      </c>
      <c r="C160" s="4" t="s">
        <v>617</v>
      </c>
      <c r="D160" s="4" t="s">
        <v>623</v>
      </c>
      <c r="F160" s="4" t="s">
        <v>618</v>
      </c>
    </row>
    <row r="161" spans="1:6">
      <c r="A161" s="26">
        <v>44490.71643763889</v>
      </c>
      <c r="B161" s="4" t="s">
        <v>624</v>
      </c>
      <c r="F161" s="4" t="s">
        <v>618</v>
      </c>
    </row>
    <row r="162" spans="1:6">
      <c r="A162" s="26">
        <v>44490.733293958328</v>
      </c>
      <c r="B162" s="4" t="s">
        <v>625</v>
      </c>
      <c r="F162" s="4" t="s">
        <v>626</v>
      </c>
    </row>
    <row r="163" spans="1:6">
      <c r="A163" s="26">
        <v>44490.781726215282</v>
      </c>
      <c r="B163" s="4" t="s">
        <v>280</v>
      </c>
      <c r="C163" s="4" t="s">
        <v>545</v>
      </c>
      <c r="F163" s="4" t="s">
        <v>627</v>
      </c>
    </row>
    <row r="164" spans="1:6">
      <c r="A164" s="26">
        <v>44490.860260706017</v>
      </c>
      <c r="B164" s="4" t="s">
        <v>628</v>
      </c>
      <c r="F164" s="4" t="s">
        <v>629</v>
      </c>
    </row>
    <row r="165" spans="1:6">
      <c r="A165" s="26">
        <v>44490.8953287037</v>
      </c>
      <c r="B165" s="4" t="s">
        <v>400</v>
      </c>
      <c r="C165" s="4" t="s">
        <v>442</v>
      </c>
      <c r="D165" s="4" t="s">
        <v>443</v>
      </c>
      <c r="E165" s="4" t="s">
        <v>427</v>
      </c>
      <c r="F165" s="4" t="s">
        <v>630</v>
      </c>
    </row>
    <row r="166" spans="1:6">
      <c r="A166" s="26">
        <v>44491.457979513885</v>
      </c>
      <c r="B166" s="4" t="s">
        <v>291</v>
      </c>
      <c r="F166" s="4" t="s">
        <v>290</v>
      </c>
    </row>
    <row r="167" spans="1:6">
      <c r="A167" s="26">
        <v>44491.602198553242</v>
      </c>
      <c r="B167" s="4" t="s">
        <v>631</v>
      </c>
      <c r="C167" s="4" t="s">
        <v>260</v>
      </c>
      <c r="D167" s="4" t="s">
        <v>632</v>
      </c>
      <c r="F167" s="4" t="s">
        <v>553</v>
      </c>
    </row>
    <row r="168" spans="1:6">
      <c r="A168" s="26">
        <v>44491.781381921297</v>
      </c>
      <c r="B168" s="4" t="s">
        <v>633</v>
      </c>
      <c r="C168" s="4" t="s">
        <v>229</v>
      </c>
      <c r="F168" s="4" t="s">
        <v>228</v>
      </c>
    </row>
    <row r="169" spans="1:6">
      <c r="A169" s="26">
        <v>44491.804906516205</v>
      </c>
      <c r="B169" s="4" t="s">
        <v>634</v>
      </c>
      <c r="F169" s="4" t="s">
        <v>635</v>
      </c>
    </row>
    <row r="170" spans="1:6">
      <c r="A170" s="26">
        <v>44491.814555717589</v>
      </c>
      <c r="B170" s="4" t="s">
        <v>247</v>
      </c>
      <c r="F170" s="4" t="s">
        <v>244</v>
      </c>
    </row>
    <row r="171" spans="1:6">
      <c r="A171" s="26">
        <v>44491.818958564814</v>
      </c>
      <c r="B171" s="4" t="s">
        <v>636</v>
      </c>
      <c r="C171" s="4" t="s">
        <v>637</v>
      </c>
      <c r="D171" s="4" t="s">
        <v>305</v>
      </c>
      <c r="F171" s="4" t="s">
        <v>556</v>
      </c>
    </row>
    <row r="172" spans="1:6">
      <c r="A172" s="26">
        <v>44491.820983692131</v>
      </c>
      <c r="B172" s="4" t="s">
        <v>546</v>
      </c>
      <c r="C172" s="4" t="s">
        <v>638</v>
      </c>
      <c r="F172" s="4" t="s">
        <v>639</v>
      </c>
    </row>
    <row r="173" spans="1:6">
      <c r="A173" s="26">
        <v>44491.840624479169</v>
      </c>
      <c r="B173" s="4" t="s">
        <v>640</v>
      </c>
      <c r="C173" s="4" t="s">
        <v>641</v>
      </c>
      <c r="D173" s="4" t="s">
        <v>642</v>
      </c>
      <c r="E173" s="4" t="s">
        <v>643</v>
      </c>
      <c r="F173" s="4" t="s">
        <v>549</v>
      </c>
    </row>
    <row r="174" spans="1:6">
      <c r="A174" s="26">
        <v>44491.919569155092</v>
      </c>
      <c r="B174" s="4" t="s">
        <v>644</v>
      </c>
      <c r="C174" s="4" t="s">
        <v>645</v>
      </c>
      <c r="D174" s="4" t="s">
        <v>646</v>
      </c>
      <c r="E174" s="4" t="s">
        <v>647</v>
      </c>
      <c r="F174" s="4" t="s">
        <v>648</v>
      </c>
    </row>
    <row r="175" spans="1:6">
      <c r="A175" s="26">
        <v>44491.926952303242</v>
      </c>
      <c r="B175" s="4" t="s">
        <v>649</v>
      </c>
      <c r="C175" s="4" t="s">
        <v>650</v>
      </c>
      <c r="F175" s="4" t="s">
        <v>549</v>
      </c>
    </row>
    <row r="176" spans="1:6">
      <c r="A176" s="26">
        <v>44491.99984488426</v>
      </c>
      <c r="B176" s="4" t="s">
        <v>263</v>
      </c>
      <c r="C176" s="4" t="s">
        <v>651</v>
      </c>
      <c r="D176" s="4" t="s">
        <v>652</v>
      </c>
      <c r="F176" s="4" t="s">
        <v>653</v>
      </c>
    </row>
    <row r="177" spans="1:6">
      <c r="A177" s="26">
        <v>44492.068243553236</v>
      </c>
      <c r="B177" s="4" t="s">
        <v>654</v>
      </c>
      <c r="F177" s="4" t="s">
        <v>549</v>
      </c>
    </row>
    <row r="178" spans="1:6">
      <c r="A178" s="26">
        <v>44492.130272465278</v>
      </c>
      <c r="B178" s="4" t="s">
        <v>655</v>
      </c>
      <c r="C178" s="4" t="s">
        <v>656</v>
      </c>
      <c r="D178" s="4" t="s">
        <v>657</v>
      </c>
      <c r="E178" s="4" t="s">
        <v>658</v>
      </c>
      <c r="F178" s="4" t="s">
        <v>659</v>
      </c>
    </row>
    <row r="179" spans="1:6">
      <c r="A179" s="26">
        <v>44492.130786469905</v>
      </c>
      <c r="B179" s="4" t="s">
        <v>660</v>
      </c>
      <c r="C179" s="4" t="s">
        <v>661</v>
      </c>
      <c r="F179" s="4" t="s">
        <v>659</v>
      </c>
    </row>
    <row r="180" spans="1:6">
      <c r="A180" s="26">
        <v>44492.558219606479</v>
      </c>
      <c r="B180" s="4" t="s">
        <v>662</v>
      </c>
      <c r="C180" s="4" t="s">
        <v>663</v>
      </c>
      <c r="F180" s="4" t="s">
        <v>362</v>
      </c>
    </row>
    <row r="181" spans="1:6">
      <c r="A181" s="26">
        <v>44492.572423402773</v>
      </c>
      <c r="B181" s="4" t="s">
        <v>253</v>
      </c>
      <c r="F181" s="4" t="s">
        <v>664</v>
      </c>
    </row>
    <row r="182" spans="1:6">
      <c r="A182" s="26">
        <v>44492.611459479165</v>
      </c>
      <c r="B182" s="4" t="s">
        <v>665</v>
      </c>
      <c r="C182" s="4" t="s">
        <v>666</v>
      </c>
      <c r="F182" s="4" t="s">
        <v>667</v>
      </c>
    </row>
    <row r="183" spans="1:6">
      <c r="A183" s="26">
        <v>44492.637497962962</v>
      </c>
      <c r="B183" s="4" t="s">
        <v>609</v>
      </c>
      <c r="C183" s="4" t="s">
        <v>668</v>
      </c>
      <c r="D183" s="4" t="s">
        <v>669</v>
      </c>
      <c r="E183" s="4" t="s">
        <v>670</v>
      </c>
      <c r="F183" s="4" t="s">
        <v>611</v>
      </c>
    </row>
    <row r="184" spans="1:6">
      <c r="A184" s="26">
        <v>44492.705893067134</v>
      </c>
      <c r="B184" s="4" t="s">
        <v>671</v>
      </c>
      <c r="C184" s="4" t="s">
        <v>51</v>
      </c>
      <c r="D184" s="4" t="s">
        <v>672</v>
      </c>
      <c r="E184" s="4" t="s">
        <v>673</v>
      </c>
      <c r="F184" s="4" t="s">
        <v>585</v>
      </c>
    </row>
    <row r="185" spans="1:6">
      <c r="A185" s="26">
        <v>44492.706004189815</v>
      </c>
      <c r="B185" s="4" t="s">
        <v>674</v>
      </c>
      <c r="F185" s="4" t="s">
        <v>585</v>
      </c>
    </row>
    <row r="186" spans="1:6">
      <c r="A186" s="26">
        <v>44492.711021284718</v>
      </c>
      <c r="B186" s="4" t="s">
        <v>675</v>
      </c>
      <c r="F186" s="4" t="s">
        <v>549</v>
      </c>
    </row>
    <row r="187" spans="1:6">
      <c r="A187" s="26">
        <v>44492.760114386576</v>
      </c>
      <c r="B187" s="4" t="s">
        <v>676</v>
      </c>
      <c r="C187" s="4" t="s">
        <v>677</v>
      </c>
      <c r="F187" s="4" t="s">
        <v>574</v>
      </c>
    </row>
    <row r="188" spans="1:6">
      <c r="A188" s="26">
        <v>44492.760775127317</v>
      </c>
      <c r="B188" s="4" t="s">
        <v>370</v>
      </c>
      <c r="C188" s="4" t="s">
        <v>371</v>
      </c>
      <c r="F188" s="4" t="s">
        <v>368</v>
      </c>
    </row>
    <row r="189" spans="1:6">
      <c r="A189" s="26">
        <v>44492.849737615739</v>
      </c>
      <c r="B189" s="4" t="s">
        <v>678</v>
      </c>
      <c r="C189" s="4" t="s">
        <v>679</v>
      </c>
      <c r="F189" s="4" t="s">
        <v>680</v>
      </c>
    </row>
    <row r="190" spans="1:6">
      <c r="A190" s="26">
        <v>44492.879814652777</v>
      </c>
      <c r="B190" s="4" t="s">
        <v>681</v>
      </c>
      <c r="C190" s="4" t="s">
        <v>682</v>
      </c>
      <c r="F190" s="4" t="s">
        <v>683</v>
      </c>
    </row>
    <row r="191" spans="1:6">
      <c r="A191" s="26">
        <v>44492.889658692133</v>
      </c>
      <c r="B191" s="4" t="s">
        <v>684</v>
      </c>
      <c r="C191" s="4" t="s">
        <v>685</v>
      </c>
      <c r="D191" s="4" t="s">
        <v>686</v>
      </c>
      <c r="E191" s="4" t="s">
        <v>687</v>
      </c>
      <c r="F191" s="4" t="s">
        <v>240</v>
      </c>
    </row>
    <row r="192" spans="1:6">
      <c r="A192" s="26">
        <v>44492.890059710648</v>
      </c>
      <c r="B192" s="4" t="s">
        <v>688</v>
      </c>
      <c r="F192" s="4" t="s">
        <v>240</v>
      </c>
    </row>
    <row r="193" spans="1:6">
      <c r="A193" s="26">
        <v>44492.909931412039</v>
      </c>
      <c r="B193" s="4" t="s">
        <v>689</v>
      </c>
      <c r="C193" s="4" t="s">
        <v>690</v>
      </c>
      <c r="D193" s="4" t="s">
        <v>691</v>
      </c>
      <c r="E193" s="4" t="s">
        <v>692</v>
      </c>
      <c r="F193" s="4" t="s">
        <v>594</v>
      </c>
    </row>
    <row r="194" spans="1:6">
      <c r="A194" s="26">
        <v>44492.910089444442</v>
      </c>
      <c r="B194" s="4" t="s">
        <v>693</v>
      </c>
      <c r="F194" s="4" t="s">
        <v>594</v>
      </c>
    </row>
    <row r="195" spans="1:6">
      <c r="A195" s="26">
        <v>44625.612518796297</v>
      </c>
      <c r="B195" s="4" t="s">
        <v>694</v>
      </c>
      <c r="C195" s="4" t="s">
        <v>695</v>
      </c>
      <c r="D195" s="4" t="s">
        <v>327</v>
      </c>
      <c r="F195" s="4" t="s">
        <v>249</v>
      </c>
    </row>
    <row r="196" spans="1:6">
      <c r="A196" s="26">
        <v>44625.618203159727</v>
      </c>
      <c r="B196" s="4" t="s">
        <v>651</v>
      </c>
      <c r="F196" s="4" t="s">
        <v>587</v>
      </c>
    </row>
    <row r="197" spans="1:6">
      <c r="A197" s="26">
        <v>44625.624474629629</v>
      </c>
      <c r="B197" s="4" t="s">
        <v>222</v>
      </c>
      <c r="F197" s="4" t="s">
        <v>696</v>
      </c>
    </row>
    <row r="198" spans="1:6">
      <c r="A198" s="26">
        <v>44625.662305682868</v>
      </c>
      <c r="B198" s="4" t="s">
        <v>598</v>
      </c>
      <c r="F198" s="4" t="s">
        <v>599</v>
      </c>
    </row>
    <row r="199" spans="1:6">
      <c r="A199" s="26">
        <v>44625.701263703704</v>
      </c>
      <c r="B199" s="4" t="s">
        <v>548</v>
      </c>
      <c r="F199" s="4" t="s">
        <v>549</v>
      </c>
    </row>
    <row r="200" spans="1:6">
      <c r="A200" s="26">
        <v>44625.725954664347</v>
      </c>
      <c r="B200" s="4" t="s">
        <v>628</v>
      </c>
      <c r="C200" s="4" t="s">
        <v>307</v>
      </c>
      <c r="D200" s="4" t="s">
        <v>591</v>
      </c>
      <c r="F200" s="4" t="s">
        <v>629</v>
      </c>
    </row>
    <row r="201" spans="1:6">
      <c r="A201" s="26">
        <v>44625.806969456018</v>
      </c>
      <c r="B201" s="4" t="s">
        <v>697</v>
      </c>
      <c r="C201" s="4" t="s">
        <v>698</v>
      </c>
      <c r="F201" s="4" t="s">
        <v>221</v>
      </c>
    </row>
    <row r="202" spans="1:6">
      <c r="A202" s="26">
        <v>44625.827855972224</v>
      </c>
      <c r="B202" s="4" t="s">
        <v>699</v>
      </c>
      <c r="F202" s="4" t="s">
        <v>249</v>
      </c>
    </row>
    <row r="203" spans="1:6">
      <c r="A203" s="26">
        <v>44625.835492569444</v>
      </c>
      <c r="B203" s="4" t="s">
        <v>700</v>
      </c>
      <c r="F203" s="4" t="s">
        <v>701</v>
      </c>
    </row>
    <row r="204" spans="1:6">
      <c r="A204" s="26">
        <v>44625.845404178239</v>
      </c>
      <c r="B204" s="4" t="s">
        <v>285</v>
      </c>
      <c r="C204" s="4" t="s">
        <v>702</v>
      </c>
      <c r="D204" s="4" t="s">
        <v>621</v>
      </c>
      <c r="E204" s="4" t="s">
        <v>284</v>
      </c>
      <c r="F204" s="4" t="s">
        <v>281</v>
      </c>
    </row>
    <row r="205" spans="1:6">
      <c r="A205" s="26">
        <v>44625.846111736115</v>
      </c>
      <c r="B205" s="4" t="s">
        <v>294</v>
      </c>
      <c r="C205" s="4" t="s">
        <v>287</v>
      </c>
      <c r="F205" s="4" t="s">
        <v>281</v>
      </c>
    </row>
    <row r="206" spans="1:6">
      <c r="A206" s="26">
        <v>44625.846480092594</v>
      </c>
      <c r="B206" s="4" t="s">
        <v>703</v>
      </c>
      <c r="F206" s="4" t="s">
        <v>221</v>
      </c>
    </row>
    <row r="207" spans="1:6">
      <c r="A207" s="26">
        <v>44625.855512372684</v>
      </c>
      <c r="B207" s="4" t="s">
        <v>263</v>
      </c>
      <c r="F207" s="4" t="s">
        <v>262</v>
      </c>
    </row>
    <row r="208" spans="1:6">
      <c r="A208" s="26">
        <v>44625.881317222222</v>
      </c>
      <c r="B208" s="4" t="s">
        <v>704</v>
      </c>
      <c r="C208" s="4" t="s">
        <v>705</v>
      </c>
      <c r="D208" s="4" t="s">
        <v>365</v>
      </c>
      <c r="E208" s="4" t="s">
        <v>559</v>
      </c>
      <c r="F208" s="4" t="s">
        <v>549</v>
      </c>
    </row>
    <row r="209" spans="1:6">
      <c r="A209" s="26">
        <v>44625.882621747689</v>
      </c>
      <c r="B209" s="4" t="s">
        <v>706</v>
      </c>
      <c r="C209" s="4" t="s">
        <v>366</v>
      </c>
      <c r="D209" s="4" t="s">
        <v>558</v>
      </c>
      <c r="E209" s="4" t="s">
        <v>707</v>
      </c>
      <c r="F209" s="4" t="s">
        <v>549</v>
      </c>
    </row>
    <row r="210" spans="1:6">
      <c r="A210" s="26">
        <v>44625.884932893518</v>
      </c>
      <c r="B210" s="4" t="s">
        <v>620</v>
      </c>
      <c r="F210" s="4" t="s">
        <v>549</v>
      </c>
    </row>
    <row r="211" spans="1:6">
      <c r="A211" s="26">
        <v>44625.886219594904</v>
      </c>
      <c r="B211" s="4" t="s">
        <v>606</v>
      </c>
      <c r="F211" s="4" t="s">
        <v>549</v>
      </c>
    </row>
    <row r="212" spans="1:6">
      <c r="A212" s="26">
        <v>44625.889331377315</v>
      </c>
      <c r="B212" s="4" t="s">
        <v>303</v>
      </c>
      <c r="C212" s="4" t="s">
        <v>637</v>
      </c>
      <c r="D212" s="4" t="s">
        <v>305</v>
      </c>
      <c r="E212" s="4" t="s">
        <v>304</v>
      </c>
      <c r="F212" s="4" t="s">
        <v>556</v>
      </c>
    </row>
    <row r="213" spans="1:6">
      <c r="A213" s="26">
        <v>44625.970109652779</v>
      </c>
      <c r="B213" s="4" t="s">
        <v>708</v>
      </c>
      <c r="C213" s="4" t="s">
        <v>709</v>
      </c>
      <c r="D213" s="4" t="s">
        <v>607</v>
      </c>
      <c r="E213" s="4" t="s">
        <v>710</v>
      </c>
      <c r="F213" s="4" t="s">
        <v>549</v>
      </c>
    </row>
    <row r="214" spans="1:6">
      <c r="A214" s="26">
        <v>44625.970723981482</v>
      </c>
      <c r="B214" s="4" t="s">
        <v>711</v>
      </c>
      <c r="C214" s="4" t="s">
        <v>712</v>
      </c>
      <c r="D214" s="4" t="s">
        <v>713</v>
      </c>
      <c r="E214" s="4" t="s">
        <v>714</v>
      </c>
      <c r="F214" s="4" t="s">
        <v>549</v>
      </c>
    </row>
    <row r="215" spans="1:6">
      <c r="A215" s="26">
        <v>44625.971240960644</v>
      </c>
      <c r="B215" s="4" t="s">
        <v>715</v>
      </c>
      <c r="C215" s="4" t="s">
        <v>716</v>
      </c>
      <c r="D215" s="4" t="s">
        <v>717</v>
      </c>
      <c r="E215" s="4" t="s">
        <v>718</v>
      </c>
      <c r="F215" s="4" t="s">
        <v>549</v>
      </c>
    </row>
    <row r="216" spans="1:6">
      <c r="A216" s="26">
        <v>44625.971454282408</v>
      </c>
      <c r="B216" s="4" t="s">
        <v>719</v>
      </c>
      <c r="F216" s="4" t="s">
        <v>549</v>
      </c>
    </row>
    <row r="217" spans="1:6">
      <c r="A217" s="26">
        <v>44625.988453321756</v>
      </c>
      <c r="B217" s="4" t="s">
        <v>720</v>
      </c>
      <c r="F217" s="4" t="s">
        <v>549</v>
      </c>
    </row>
    <row r="218" spans="1:6">
      <c r="A218" s="26">
        <v>44625.99267388889</v>
      </c>
      <c r="B218" s="4" t="s">
        <v>550</v>
      </c>
      <c r="F218" s="4" t="s">
        <v>549</v>
      </c>
    </row>
    <row r="219" spans="1:6">
      <c r="A219" s="26">
        <v>44625.997345162032</v>
      </c>
      <c r="B219" s="4" t="s">
        <v>721</v>
      </c>
      <c r="C219" s="4" t="s">
        <v>319</v>
      </c>
      <c r="D219" s="4" t="s">
        <v>722</v>
      </c>
      <c r="F219" s="4" t="s">
        <v>723</v>
      </c>
    </row>
    <row r="220" spans="1:6">
      <c r="A220" s="26">
        <v>44626.439723402778</v>
      </c>
      <c r="B220" s="4" t="s">
        <v>724</v>
      </c>
      <c r="F220" s="4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List</vt:lpstr>
      <vt:lpstr>Creampie Mens list</vt:lpstr>
      <vt:lpstr>Combined Mens List</vt:lpstr>
      <vt:lpstr>Guys List</vt:lpstr>
      <vt:lpstr>Gals List</vt:lpstr>
      <vt:lpstr>Form Responses 1</vt:lpstr>
      <vt:lpstr>Form Responses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Parkhurst, Cade</cp:lastModifiedBy>
  <dcterms:modified xsi:type="dcterms:W3CDTF">2022-10-01T02:12:46Z</dcterms:modified>
</cp:coreProperties>
</file>