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adep\git-repos\AutoPartyListScanner\Lists\"/>
    </mc:Choice>
  </mc:AlternateContent>
  <xr:revisionPtr revIDLastSave="0" documentId="13_ncr:1_{081400B0-F34C-4906-84BF-C1EB3550FCD8}" xr6:coauthVersionLast="47" xr6:coauthVersionMax="47" xr10:uidLastSave="{00000000-0000-0000-0000-000000000000}"/>
  <bookViews>
    <workbookView xWindow="12345" yWindow="2880" windowWidth="17250" windowHeight="17265" xr2:uid="{00000000-000D-0000-FFFF-FFFF00000000}"/>
  </bookViews>
  <sheets>
    <sheet name="List" sheetId="1" r:id="rId1"/>
    <sheet name="Combined Mens List" sheetId="2" r:id="rId2"/>
    <sheet name="Creampie Mens list" sheetId="3" r:id="rId3"/>
    <sheet name="Girls List" sheetId="4" r:id="rId4"/>
    <sheet name="Guys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5" i="2" l="1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C48" i="2"/>
  <c r="A48" i="2"/>
  <c r="C47" i="2"/>
  <c r="A47" i="2"/>
  <c r="C46" i="2"/>
  <c r="A46" i="2"/>
  <c r="C45" i="2"/>
  <c r="A45" i="2"/>
  <c r="C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2" l="1"/>
  <c r="F2" i="2"/>
  <c r="G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4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" authorId="0" shapeId="0" xr:uid="{00000000-0006-0000-04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6" authorId="0" shapeId="0" xr:uid="{00000000-0006-0000-04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00000000-0006-0000-04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2" authorId="0" shapeId="0" xr:uid="{00000000-0006-0000-04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<sst xmlns="http://schemas.openxmlformats.org/spreadsheetml/2006/main" count="944" uniqueCount="858">
  <si>
    <t>Marked off:</t>
  </si>
  <si>
    <t>Door Addition (Girls)</t>
  </si>
  <si>
    <r>
      <rPr>
        <sz val="10"/>
        <color theme="1"/>
        <rFont val="Arial"/>
      </rPr>
      <t xml:space="preserve">Notes: </t>
    </r>
    <r>
      <rPr>
        <b/>
        <sz val="10"/>
        <color theme="1"/>
        <rFont val="Arial"/>
      </rPr>
      <t>DO NOT EDIT THE FIRST COLUMN</t>
    </r>
    <r>
      <rPr>
        <sz val="10"/>
        <color theme="1"/>
        <rFont val="Arial"/>
      </rPr>
      <t>. To add people at the door, Place their name in the Door Check-In Column</t>
    </r>
  </si>
  <si>
    <t>Gerardo Santana</t>
  </si>
  <si>
    <t>Adam Palmer</t>
  </si>
  <si>
    <t>Samuel Tibbs</t>
  </si>
  <si>
    <t>Evan Shimmel</t>
  </si>
  <si>
    <t>Anil</t>
  </si>
  <si>
    <t>Lance Dooley</t>
  </si>
  <si>
    <t>Ryland Hixon</t>
  </si>
  <si>
    <t>Emily Clinton</t>
  </si>
  <si>
    <t>Will Jordan</t>
  </si>
  <si>
    <t>Tanner VanDeman</t>
  </si>
  <si>
    <t>Blake Allen</t>
  </si>
  <si>
    <t>Donivan Warren</t>
  </si>
  <si>
    <t>Avery Brown</t>
  </si>
  <si>
    <t>People's People</t>
  </si>
  <si>
    <t>Anyones people</t>
  </si>
  <si>
    <t>Normal Slots</t>
  </si>
  <si>
    <t>"Extra" Slots</t>
  </si>
  <si>
    <t>Total Men</t>
  </si>
  <si>
    <t>Max</t>
  </si>
  <si>
    <t>Timestamp</t>
  </si>
  <si>
    <t>Name</t>
  </si>
  <si>
    <t>Email Address</t>
  </si>
  <si>
    <t>Guest 1</t>
  </si>
  <si>
    <t>Guest 2</t>
  </si>
  <si>
    <t>Guest 3</t>
  </si>
  <si>
    <t>Andrew Jacobson</t>
  </si>
  <si>
    <t>jacobsar@rose-hulman.edu</t>
  </si>
  <si>
    <t>Ethan Freyburger</t>
  </si>
  <si>
    <t>Carter James</t>
  </si>
  <si>
    <t>Max Warner</t>
  </si>
  <si>
    <t>Jared Poston</t>
  </si>
  <si>
    <t>postonjs@rose-hulman.edu</t>
  </si>
  <si>
    <t>Tuan Tran</t>
  </si>
  <si>
    <t>Benjamin Adler</t>
  </si>
  <si>
    <t>Ari Allen</t>
  </si>
  <si>
    <t>Souley Cissokho</t>
  </si>
  <si>
    <t>cissoks@rose-hulman.edu</t>
  </si>
  <si>
    <t>Alec O'Conner</t>
  </si>
  <si>
    <t>Conner Vinyard</t>
  </si>
  <si>
    <t>Isaac Robbins</t>
  </si>
  <si>
    <t>Trent Snow</t>
  </si>
  <si>
    <t>snowta@rose-hulman.edu</t>
  </si>
  <si>
    <t>Andy Jacobi</t>
  </si>
  <si>
    <t>Aidan zumbolo</t>
  </si>
  <si>
    <t>Grayson sriver</t>
  </si>
  <si>
    <t>Souley CIssokho</t>
  </si>
  <si>
    <t>Joseph Lahmann</t>
  </si>
  <si>
    <t>Logan Manthey</t>
  </si>
  <si>
    <t>Landen Kerns</t>
  </si>
  <si>
    <t>Grayson Snyder</t>
  </si>
  <si>
    <t>snydergi@rose-hulman.edu</t>
  </si>
  <si>
    <t>Sam Froslid</t>
  </si>
  <si>
    <t>Logan Finnegan</t>
  </si>
  <si>
    <t>Mike Webb</t>
  </si>
  <si>
    <t>Beckett A Jaeger</t>
  </si>
  <si>
    <t>jaegerba@rose-hulman.edu</t>
  </si>
  <si>
    <t>Nicholas Carlzen</t>
  </si>
  <si>
    <t>Andrew Tufto</t>
  </si>
  <si>
    <t>Trenton Peck</t>
  </si>
  <si>
    <t xml:space="preserve"> Joey Brueck</t>
  </si>
  <si>
    <t>Jadon Lopez</t>
  </si>
  <si>
    <t>lopezjj@rose-hulman.edu</t>
  </si>
  <si>
    <t>Nithin Saravanapandian</t>
  </si>
  <si>
    <t>Justin Lin</t>
  </si>
  <si>
    <t>Timothy Johnson</t>
  </si>
  <si>
    <t>johnsotg@rose-hulman.edu</t>
  </si>
  <si>
    <t>Abhilash Keluth</t>
  </si>
  <si>
    <t>Manny Diaz</t>
  </si>
  <si>
    <t>Zachary Yong</t>
  </si>
  <si>
    <t>yongzm@rose-hulman.edu</t>
  </si>
  <si>
    <t>Austin Perry</t>
  </si>
  <si>
    <t>Heath Doll</t>
  </si>
  <si>
    <t>Nick Edwards</t>
  </si>
  <si>
    <t>Logan Bryant</t>
  </si>
  <si>
    <t>bryantlj@rose-hulman.edu</t>
  </si>
  <si>
    <t>Mason Kleiber</t>
  </si>
  <si>
    <t>Storm Ellwanger</t>
  </si>
  <si>
    <t>Simon Blair</t>
  </si>
  <si>
    <t>Blairsa@rose-hulman.edu</t>
  </si>
  <si>
    <t>Bradley Harden</t>
  </si>
  <si>
    <t>Eddie Simon Jr</t>
  </si>
  <si>
    <t>Isaac Farnsworth</t>
  </si>
  <si>
    <t>Gabe Adams</t>
  </si>
  <si>
    <t>Josiah Mcgee</t>
  </si>
  <si>
    <t>Vuk Djuric</t>
  </si>
  <si>
    <t>Ron Farrell</t>
  </si>
  <si>
    <t>Willie Bowman</t>
  </si>
  <si>
    <t>Zach Jackson</t>
  </si>
  <si>
    <t>Ethan Brown</t>
  </si>
  <si>
    <t>brownea1@rose-hulman.edu</t>
  </si>
  <si>
    <t xml:space="preserve">Spencer Socoloski </t>
  </si>
  <si>
    <t>Alex Fiani</t>
  </si>
  <si>
    <t>Will S</t>
  </si>
  <si>
    <t>steuerwr@rose-hulman.edu</t>
  </si>
  <si>
    <t>Issac Friedmann</t>
  </si>
  <si>
    <t>James Koh</t>
  </si>
  <si>
    <t>Edward Wolski</t>
  </si>
  <si>
    <t>Robert Walker</t>
  </si>
  <si>
    <t>Oscar Almeida</t>
  </si>
  <si>
    <t>jonescm@rose-hulman.edu</t>
  </si>
  <si>
    <t>Sam Walsh</t>
  </si>
  <si>
    <t>swalshtn@gmail.com</t>
  </si>
  <si>
    <t>Guest 4</t>
  </si>
  <si>
    <t>Ruth Hammond</t>
  </si>
  <si>
    <t>Tatiana Andrade</t>
  </si>
  <si>
    <t>comstoc1@rose-hulman.edu</t>
  </si>
  <si>
    <t>Olivia Poole</t>
  </si>
  <si>
    <t>Aubree Nasser</t>
  </si>
  <si>
    <t>Nicole Shelley</t>
  </si>
  <si>
    <t>Ashley Jarels</t>
  </si>
  <si>
    <t>lindsekb@rose-hulman.edu</t>
  </si>
  <si>
    <t>Rebekah addison</t>
  </si>
  <si>
    <t>parkhuca@rose-hulman.edu</t>
  </si>
  <si>
    <t>Maggie Reynolds</t>
  </si>
  <si>
    <t>wadmarvp@rose-hulman.edu</t>
  </si>
  <si>
    <t>Alexandra Crawford</t>
  </si>
  <si>
    <t>brownjs@rose-hulman.edu</t>
  </si>
  <si>
    <t>Avery Cunningham</t>
  </si>
  <si>
    <t>Randi Ulrich</t>
  </si>
  <si>
    <t>Reagan Smalley</t>
  </si>
  <si>
    <t>mageebp@rose-hulman.edu</t>
  </si>
  <si>
    <t xml:space="preserve">Jada Anglin </t>
  </si>
  <si>
    <t xml:space="preserve">Ashley Parker </t>
  </si>
  <si>
    <t>Ameila Robinson</t>
  </si>
  <si>
    <t>waterblt@rose-hulman.edu</t>
  </si>
  <si>
    <t>Rosie Jurasas</t>
  </si>
  <si>
    <t>Kiana Martin</t>
  </si>
  <si>
    <t>Lane Lawrence</t>
  </si>
  <si>
    <t>Kayla Guyer</t>
  </si>
  <si>
    <t>Amaya Davis</t>
  </si>
  <si>
    <t>Alicia Rodriguez</t>
  </si>
  <si>
    <t>Taylor Goldman</t>
  </si>
  <si>
    <t>Julia McGuire</t>
  </si>
  <si>
    <t>Lily Byrne</t>
  </si>
  <si>
    <t>Ruby Kauffman</t>
  </si>
  <si>
    <t>Andrea Gutierrez</t>
  </si>
  <si>
    <t>Wynne Aldrich</t>
  </si>
  <si>
    <t>Brianna Camero-Sulak</t>
  </si>
  <si>
    <t>Megan Fichte</t>
  </si>
  <si>
    <t>Sophia Cuculich</t>
  </si>
  <si>
    <t>Charlotte Pulte</t>
  </si>
  <si>
    <t>Bren Hausman</t>
  </si>
  <si>
    <t>mccaindm@rose-hulman.edu</t>
  </si>
  <si>
    <t>Erin glowatz</t>
  </si>
  <si>
    <t>Sage Dooley</t>
  </si>
  <si>
    <t>Sophie Baer</t>
  </si>
  <si>
    <t>Kennedy Odell</t>
  </si>
  <si>
    <t>Aly Fryman</t>
  </si>
  <si>
    <t>Sabrena Ksycki</t>
  </si>
  <si>
    <t>Madison McKee</t>
  </si>
  <si>
    <t>Katie O'Dwyer</t>
  </si>
  <si>
    <t>Jenna Strassburger</t>
  </si>
  <si>
    <t>Marissa Knights</t>
  </si>
  <si>
    <t>Gaby Ibrahim</t>
  </si>
  <si>
    <t>Elenaor Brooks</t>
  </si>
  <si>
    <t>Lia Potter</t>
  </si>
  <si>
    <t>Violet Keith</t>
  </si>
  <si>
    <t>Shelby Skelton</t>
  </si>
  <si>
    <t>Awendela Perez</t>
  </si>
  <si>
    <t>Jada Marie</t>
  </si>
  <si>
    <t>kieselbl@rose-hulman.edu</t>
  </si>
  <si>
    <t>Jasmine Labayog</t>
  </si>
  <si>
    <t>Joanna Frye</t>
  </si>
  <si>
    <t>Anica Cao</t>
  </si>
  <si>
    <t>Rachel Kelly</t>
  </si>
  <si>
    <t>Jaycie Workman</t>
  </si>
  <si>
    <t>Mystique Colon</t>
  </si>
  <si>
    <t>folayaow@rose-hulman.edu</t>
  </si>
  <si>
    <t>Lauren Meyer</t>
  </si>
  <si>
    <t>dilliod1@rose-hulman.edu</t>
  </si>
  <si>
    <t>Maddie Murphy</t>
  </si>
  <si>
    <t>Mady Ugen</t>
  </si>
  <si>
    <t>Amanda Schreiber</t>
  </si>
  <si>
    <t>Vicki Wagner</t>
  </si>
  <si>
    <t>fennelj1@rose-hulman.edu</t>
  </si>
  <si>
    <t>Katelynn Meyers</t>
  </si>
  <si>
    <t>Kim Carey</t>
  </si>
  <si>
    <t>Tyra Correia</t>
  </si>
  <si>
    <t>wordenme@gmail.com</t>
  </si>
  <si>
    <t>Katelynn Myers</t>
  </si>
  <si>
    <t>Elley adkins</t>
  </si>
  <si>
    <t>Lydia Lopez</t>
  </si>
  <si>
    <t>shawad@rose-hulman.edu</t>
  </si>
  <si>
    <t>Breanna Coultas</t>
  </si>
  <si>
    <t>Brooklyn Coultas</t>
  </si>
  <si>
    <t>Precious Saelee</t>
  </si>
  <si>
    <t>Neha Vinesh</t>
  </si>
  <si>
    <t>shoultce@rose-hulman.edu</t>
  </si>
  <si>
    <t>Cassidy Ryan</t>
  </si>
  <si>
    <t>Ashley Pinkham</t>
  </si>
  <si>
    <t>Ashka Dalal</t>
  </si>
  <si>
    <t>greybiop@rose-hulman.edu</t>
  </si>
  <si>
    <t>Jacky Neuman</t>
  </si>
  <si>
    <t>Claire Smithers</t>
  </si>
  <si>
    <t>Svarnika Bommakanti</t>
  </si>
  <si>
    <t>wilcoxsd@rose-hulman.edu</t>
  </si>
  <si>
    <t>Naa anum</t>
  </si>
  <si>
    <t>Avery lewman</t>
  </si>
  <si>
    <t xml:space="preserve">Emily Wilcox </t>
  </si>
  <si>
    <t>Janine dias</t>
  </si>
  <si>
    <t>Emmy Hedges</t>
  </si>
  <si>
    <t>Brooke Duddleson</t>
  </si>
  <si>
    <t>Kelly Robles</t>
  </si>
  <si>
    <t>Columbia Rodriguez</t>
  </si>
  <si>
    <t>Cynthia Gallegos</t>
  </si>
  <si>
    <t>Meropi Gkiouzelopoulou</t>
  </si>
  <si>
    <t>Audrey Mitchell</t>
  </si>
  <si>
    <t>Emily Lopane</t>
  </si>
  <si>
    <t>Isabel Larson</t>
  </si>
  <si>
    <t>Sally Zhang</t>
  </si>
  <si>
    <t>Lyra Lee</t>
  </si>
  <si>
    <t>Baelyn Koester</t>
  </si>
  <si>
    <t>Lauren Rexing</t>
  </si>
  <si>
    <t>Taytum Newell</t>
  </si>
  <si>
    <t>Abby Weinreb</t>
  </si>
  <si>
    <t>Carla Mones Gaspar</t>
  </si>
  <si>
    <t>Giovanni Garret</t>
  </si>
  <si>
    <t>briscoma@rose-hulman.edu</t>
  </si>
  <si>
    <t>Bailey Jones</t>
  </si>
  <si>
    <t>Klarissa Burns</t>
  </si>
  <si>
    <t xml:space="preserve">Ashlyn Siples </t>
  </si>
  <si>
    <t>Sally Debaun</t>
  </si>
  <si>
    <t>bilodeam@rose-hulman.edu</t>
  </si>
  <si>
    <t>Ella Dorfmueller</t>
  </si>
  <si>
    <t>Kaitlin Weik</t>
  </si>
  <si>
    <t>Jada Anglin</t>
  </si>
  <si>
    <t>Skylar Ferguson</t>
  </si>
  <si>
    <t>Amelia Robinson</t>
  </si>
  <si>
    <t>Ashley Parker</t>
  </si>
  <si>
    <t>Kieli Ryan</t>
  </si>
  <si>
    <t>kadnarmg@rose-hulman.edu</t>
  </si>
  <si>
    <t>Karlee Malone</t>
  </si>
  <si>
    <t>Erin Nolan</t>
  </si>
  <si>
    <t>chastaem@rose-hulman.edu</t>
  </si>
  <si>
    <t>katelynn schulz</t>
  </si>
  <si>
    <t>sydney bearickx</t>
  </si>
  <si>
    <t>alexis skojac</t>
  </si>
  <si>
    <t>alexis howard</t>
  </si>
  <si>
    <t>courtney sprowl</t>
  </si>
  <si>
    <t>abigail pattison</t>
  </si>
  <si>
    <t>grace martin</t>
  </si>
  <si>
    <t>mackenzie firestone</t>
  </si>
  <si>
    <t>emily griggs</t>
  </si>
  <si>
    <t>Camryn Boksa</t>
  </si>
  <si>
    <t xml:space="preserve">Aliyah Dunbar </t>
  </si>
  <si>
    <t>Layla Kashik</t>
  </si>
  <si>
    <t>durenbjj@rose-hulman.edu</t>
  </si>
  <si>
    <t>Amanda Byrne</t>
  </si>
  <si>
    <t>Larissa Parker</t>
  </si>
  <si>
    <t>Sarah Blecha</t>
  </si>
  <si>
    <t>Savahana Scott</t>
  </si>
  <si>
    <t>Hannah Redlin</t>
  </si>
  <si>
    <t>Casey Fitzgerald</t>
  </si>
  <si>
    <t>Jace Fowler</t>
  </si>
  <si>
    <t>Chloe Grider</t>
  </si>
  <si>
    <t>Caleigh Scott</t>
  </si>
  <si>
    <t>Princess Kioni</t>
  </si>
  <si>
    <t>Faith Parkhill</t>
  </si>
  <si>
    <t>Chloe Farro</t>
  </si>
  <si>
    <t>Ellie Gilkerson</t>
  </si>
  <si>
    <t>Jordan O'Neal</t>
  </si>
  <si>
    <t>Alexandria Cotter</t>
  </si>
  <si>
    <t>Ashli Key</t>
  </si>
  <si>
    <t>Kiryn Dahl</t>
  </si>
  <si>
    <t>Emily Gotkowski</t>
  </si>
  <si>
    <t>Delaney Giovanni</t>
  </si>
  <si>
    <t>Amy Maigler</t>
  </si>
  <si>
    <t>Kaylie Stachelski</t>
  </si>
  <si>
    <t>Gianna Diorio</t>
  </si>
  <si>
    <t>Jayden Gibson</t>
  </si>
  <si>
    <t>Chloe Koutsumpas</t>
  </si>
  <si>
    <t>Kaya Tanner</t>
  </si>
  <si>
    <t>Wendy You</t>
  </si>
  <si>
    <t>Emily Albees</t>
  </si>
  <si>
    <t>Josie Newhall</t>
  </si>
  <si>
    <t>Gretchen Utterback</t>
  </si>
  <si>
    <t>Morgan Roads</t>
  </si>
  <si>
    <t>Natalie Bell</t>
  </si>
  <si>
    <t>Kay Rector</t>
  </si>
  <si>
    <t>Shaelyn Shaffer</t>
  </si>
  <si>
    <t>Maggie Barret</t>
  </si>
  <si>
    <t>Jadyn Winkler</t>
  </si>
  <si>
    <t>Mack Schneider</t>
  </si>
  <si>
    <t>Emily Crouch</t>
  </si>
  <si>
    <t>Mary Mulroy</t>
  </si>
  <si>
    <t>Charissa Chow</t>
  </si>
  <si>
    <t xml:space="preserve"> ISU List</t>
  </si>
  <si>
    <t>Katie Kennedy</t>
  </si>
  <si>
    <t>Ashley Hamilton</t>
  </si>
  <si>
    <t>Julia Sonntag</t>
  </si>
  <si>
    <t>Payten Madlem-Easterday</t>
  </si>
  <si>
    <t>Freya Stroven</t>
  </si>
  <si>
    <t>Grae Fulford</t>
  </si>
  <si>
    <t>Damia Rizwan</t>
  </si>
  <si>
    <t xml:space="preserve">Allie Marchand </t>
  </si>
  <si>
    <t>Raelyn Mitchell</t>
  </si>
  <si>
    <t>Megan Lunn</t>
  </si>
  <si>
    <t>Lauren Shillo</t>
  </si>
  <si>
    <t>Malea  Ramsey</t>
  </si>
  <si>
    <t>Brooklyn Bucher</t>
  </si>
  <si>
    <t>Alexandra Sartelle</t>
  </si>
  <si>
    <t>Madison Slivka</t>
  </si>
  <si>
    <t>Gracie Labaw</t>
  </si>
  <si>
    <t>Julia Rivera</t>
  </si>
  <si>
    <t>Reagan Smalls</t>
  </si>
  <si>
    <t>Hannah Natschke</t>
  </si>
  <si>
    <t>Sierra  Bowman</t>
  </si>
  <si>
    <t>Natalie Silver</t>
  </si>
  <si>
    <t>Eliza  Montgomery</t>
  </si>
  <si>
    <t>Chelsea Bath</t>
  </si>
  <si>
    <t xml:space="preserve">Kaylie Stachelski </t>
  </si>
  <si>
    <t>Kenzie Wirtz</t>
  </si>
  <si>
    <t>Giana White</t>
  </si>
  <si>
    <t>Raegin McElwee</t>
  </si>
  <si>
    <t xml:space="preserve">Maddie  Kinkade </t>
  </si>
  <si>
    <t xml:space="preserve">Cielo Strickland </t>
  </si>
  <si>
    <t xml:space="preserve">Emilee  Hartzler </t>
  </si>
  <si>
    <t xml:space="preserve">Randi  Ulrich </t>
  </si>
  <si>
    <t xml:space="preserve">Caylee  Stone </t>
  </si>
  <si>
    <t>Maryclare  Blum</t>
  </si>
  <si>
    <t xml:space="preserve">Peyton  Caudill </t>
  </si>
  <si>
    <t>Maya Snider</t>
  </si>
  <si>
    <t xml:space="preserve">Kacey  Shedron </t>
  </si>
  <si>
    <t>Bridgette Smith</t>
  </si>
  <si>
    <t>Sarah Gross</t>
  </si>
  <si>
    <t>Raelynn Grayson</t>
  </si>
  <si>
    <t>Illiana  Miranda</t>
  </si>
  <si>
    <t>Sami Warden</t>
  </si>
  <si>
    <t>Phoebe Hughel</t>
  </si>
  <si>
    <t>Belle Muchow</t>
  </si>
  <si>
    <t>Jenna Mayden</t>
  </si>
  <si>
    <t>Ellie Stumpf</t>
  </si>
  <si>
    <t>Gabe Steininger</t>
  </si>
  <si>
    <t xml:space="preserve">Ashley  Francis </t>
  </si>
  <si>
    <t>Allyssa Sharpee</t>
  </si>
  <si>
    <t>Emma  Evans</t>
  </si>
  <si>
    <t xml:space="preserve">Sarah Damron </t>
  </si>
  <si>
    <t>Kaitlyn  Shideler</t>
  </si>
  <si>
    <t>Trenay Caruthers</t>
  </si>
  <si>
    <t>Deshawnde Davis</t>
  </si>
  <si>
    <t>Adilene Infante</t>
  </si>
  <si>
    <t>Shelby  Johnson</t>
  </si>
  <si>
    <t>Maycee Roshel</t>
  </si>
  <si>
    <t>Grace Schumacher</t>
  </si>
  <si>
    <t>EB Kerby</t>
  </si>
  <si>
    <t>Emma  Parker</t>
  </si>
  <si>
    <t>Madi Cook</t>
  </si>
  <si>
    <t>Regan McDougalle</t>
  </si>
  <si>
    <t>Katie Crites</t>
  </si>
  <si>
    <t>Amanda Wilkinson</t>
  </si>
  <si>
    <t>Delaney  McCormick</t>
  </si>
  <si>
    <t>Shelley Tarr</t>
  </si>
  <si>
    <t xml:space="preserve">Sage Kinsey </t>
  </si>
  <si>
    <t xml:space="preserve">Megan  Thompson </t>
  </si>
  <si>
    <t>Jenna Avery</t>
  </si>
  <si>
    <t>Maddie Tretter</t>
  </si>
  <si>
    <t>Carlynn Olinger</t>
  </si>
  <si>
    <t>Sarah Davis</t>
  </si>
  <si>
    <t xml:space="preserve">Kylie Higham </t>
  </si>
  <si>
    <t>Madalyn  Gray</t>
  </si>
  <si>
    <t>Caressa Sloss</t>
  </si>
  <si>
    <t>Abi Swank</t>
  </si>
  <si>
    <t>Delaney Safstrom</t>
  </si>
  <si>
    <t>Faye Miller</t>
  </si>
  <si>
    <t>Kiley Knoblock</t>
  </si>
  <si>
    <t>Alex  Martin</t>
  </si>
  <si>
    <t>Julia michelle</t>
  </si>
  <si>
    <t xml:space="preserve">Jessi Vanatta </t>
  </si>
  <si>
    <t>Emma Wilmer</t>
  </si>
  <si>
    <t>Hannah Buescher</t>
  </si>
  <si>
    <t>Hailee McCall-Ochs</t>
  </si>
  <si>
    <t>Cassidy Shew</t>
  </si>
  <si>
    <t>Alivia Sopke</t>
  </si>
  <si>
    <t>Katherine Davidson</t>
  </si>
  <si>
    <t>Anna  Wheat</t>
  </si>
  <si>
    <t>Madison Yocius</t>
  </si>
  <si>
    <t>Julia  Fox</t>
  </si>
  <si>
    <t>Jacole  Williams</t>
  </si>
  <si>
    <t>Hannah  Goff</t>
  </si>
  <si>
    <t>Kelsie  Megenhardt</t>
  </si>
  <si>
    <t>Kinzey Keating</t>
  </si>
  <si>
    <t>Payton  Crawford</t>
  </si>
  <si>
    <t xml:space="preserve">Mattie Ardizzone </t>
  </si>
  <si>
    <t>Hannah Crites</t>
  </si>
  <si>
    <t xml:space="preserve">Allison Slack </t>
  </si>
  <si>
    <t>Baylee Osborn</t>
  </si>
  <si>
    <t>Lily  Rice</t>
  </si>
  <si>
    <t>Amber coles</t>
  </si>
  <si>
    <t>Kaitlyn  shideler</t>
  </si>
  <si>
    <t>payton  shideler</t>
  </si>
  <si>
    <t>Halle frieden</t>
  </si>
  <si>
    <t>Addison  Bender</t>
  </si>
  <si>
    <t>Mady  Ugen</t>
  </si>
  <si>
    <t>Amanda Shrieber</t>
  </si>
  <si>
    <t>Cora Hirschuber</t>
  </si>
  <si>
    <t>Rowen eggert</t>
  </si>
  <si>
    <t>Meghan Gilman</t>
  </si>
  <si>
    <t>Emily Harbison</t>
  </si>
  <si>
    <t>Mallory  Willett</t>
  </si>
  <si>
    <t>Lydia Burton</t>
  </si>
  <si>
    <t>Jasmyn Anzola</t>
  </si>
  <si>
    <t>Ellie Heerema</t>
  </si>
  <si>
    <t>lexi pyszka</t>
  </si>
  <si>
    <t>Mace Cohee</t>
  </si>
  <si>
    <t>Trinity Winderlich</t>
  </si>
  <si>
    <t xml:space="preserve">Josie  Wesley </t>
  </si>
  <si>
    <t>michelle mahoney</t>
  </si>
  <si>
    <t>leah nittner</t>
  </si>
  <si>
    <t>Kaitlyn Carey</t>
  </si>
  <si>
    <t>Marissa  Miller</t>
  </si>
  <si>
    <t>Mallory  Baumann</t>
  </si>
  <si>
    <t xml:space="preserve">Riley Murphy </t>
  </si>
  <si>
    <t>Maddie Clark</t>
  </si>
  <si>
    <t>Molly Alspaugh</t>
  </si>
  <si>
    <t>Danielle  Weitzel</t>
  </si>
  <si>
    <t>Bree Buck</t>
  </si>
  <si>
    <t>Halle Friedan</t>
  </si>
  <si>
    <t>Haley Hames</t>
  </si>
  <si>
    <t>Jourdan Klemann</t>
  </si>
  <si>
    <t>Zoe Tostane</t>
  </si>
  <si>
    <t>Monika Marino</t>
  </si>
  <si>
    <t>Kaitlyn Pendergast</t>
  </si>
  <si>
    <t>Gabby Beach</t>
  </si>
  <si>
    <t>Libby Hayes</t>
  </si>
  <si>
    <t>Laney Pineda</t>
  </si>
  <si>
    <t>Maddie  Jakowczyk</t>
  </si>
  <si>
    <t>Faith  Parkhill</t>
  </si>
  <si>
    <t>Hanna  Escue</t>
  </si>
  <si>
    <t>Savannah  Scott</t>
  </si>
  <si>
    <t>Meleah  Hernandez</t>
  </si>
  <si>
    <t>Tatiana  Decíano</t>
  </si>
  <si>
    <t>Jazel  Carr</t>
  </si>
  <si>
    <t>Bailey Thomas</t>
  </si>
  <si>
    <t>Lydia Cope</t>
  </si>
  <si>
    <t>Abi Sajdlwits</t>
  </si>
  <si>
    <t>Emily Beresford</t>
  </si>
  <si>
    <t xml:space="preserve">Nevena  Zivadinovic </t>
  </si>
  <si>
    <t>Taylor Hamilton</t>
  </si>
  <si>
    <t>Alexis  Davis</t>
  </si>
  <si>
    <t>Alexis  Schwartz</t>
  </si>
  <si>
    <t>Tiffany Dittmer</t>
  </si>
  <si>
    <t>zoe liles</t>
  </si>
  <si>
    <t>Sam Ortega</t>
  </si>
  <si>
    <t>aitana fernandez</t>
  </si>
  <si>
    <t>Maddy Boller</t>
  </si>
  <si>
    <t>Jessica Crowe</t>
  </si>
  <si>
    <t>Emma Land</t>
  </si>
  <si>
    <t>Morgan Adams</t>
  </si>
  <si>
    <t>Sydney Evans</t>
  </si>
  <si>
    <t>Karsen Terry</t>
  </si>
  <si>
    <t>Zoe  Smith</t>
  </si>
  <si>
    <t>Jewel Ricchio</t>
  </si>
  <si>
    <t>Maria Cortes</t>
  </si>
  <si>
    <t>Taylor Reed</t>
  </si>
  <si>
    <t>Zaineb El Ouazzani</t>
  </si>
  <si>
    <t>Chelsea  Bath</t>
  </si>
  <si>
    <t>Nevena  Zivadinovic</t>
  </si>
  <si>
    <t>Jillian  Turner</t>
  </si>
  <si>
    <t xml:space="preserve">Grace  Longyear </t>
  </si>
  <si>
    <t>Payton  Vallee</t>
  </si>
  <si>
    <t xml:space="preserve">Jacquelyn  Mitchell </t>
  </si>
  <si>
    <t>Emerson Wolfbrandt</t>
  </si>
  <si>
    <t>Katie Norris</t>
  </si>
  <si>
    <t>Reecia Suggs</t>
  </si>
  <si>
    <t>Lexi  Rusher</t>
  </si>
  <si>
    <t xml:space="preserve">Caitlynn  Fields </t>
  </si>
  <si>
    <t>Josie  Angel</t>
  </si>
  <si>
    <t>KT Voorhees</t>
  </si>
  <si>
    <t>Sierra  Manship</t>
  </si>
  <si>
    <t>Emily Thurlow</t>
  </si>
  <si>
    <t>Anna  Hoopingarner</t>
  </si>
  <si>
    <t xml:space="preserve">Maggie  Barrett </t>
  </si>
  <si>
    <t>Sydney Myers</t>
  </si>
  <si>
    <t>Morgan Medina</t>
  </si>
  <si>
    <t>Abbi Miller</t>
  </si>
  <si>
    <t>Grace Pharr</t>
  </si>
  <si>
    <t>Alyssa Pike</t>
  </si>
  <si>
    <t>Mady Millspaugh</t>
  </si>
  <si>
    <t>Haveyn Gorin</t>
  </si>
  <si>
    <t>Disha Sinha</t>
  </si>
  <si>
    <t>Tarinni Kakkar</t>
  </si>
  <si>
    <t>Kassie Wade</t>
  </si>
  <si>
    <t xml:space="preserve">Hope Linville </t>
  </si>
  <si>
    <t>Emma Clawson</t>
  </si>
  <si>
    <t>Karsyn Mette</t>
  </si>
  <si>
    <t xml:space="preserve">Emily  Smith </t>
  </si>
  <si>
    <t xml:space="preserve">Lily  Southard </t>
  </si>
  <si>
    <t>Peyton Gongwer</t>
  </si>
  <si>
    <t>Morgan Fite</t>
  </si>
  <si>
    <t>Delaney Byron</t>
  </si>
  <si>
    <t>Paige Roberts</t>
  </si>
  <si>
    <t xml:space="preserve">Megan Wittenmyer </t>
  </si>
  <si>
    <t>Alyvia Tuder</t>
  </si>
  <si>
    <t xml:space="preserve">Ariana Lingard </t>
  </si>
  <si>
    <t xml:space="preserve">Daniela(Dany) Orta </t>
  </si>
  <si>
    <t>Alexandria  Cotter</t>
  </si>
  <si>
    <t xml:space="preserve">Taylor  Hensley </t>
  </si>
  <si>
    <t>Ally Crockwell</t>
  </si>
  <si>
    <t>Allison Lambert</t>
  </si>
  <si>
    <t>Kayla  Potts</t>
  </si>
  <si>
    <t>Devyn  Wenger</t>
  </si>
  <si>
    <t>Jordan Cox</t>
  </si>
  <si>
    <t>Maddie Helling</t>
  </si>
  <si>
    <t>Mackenzie  Kent</t>
  </si>
  <si>
    <t>Olivia  Lovell</t>
  </si>
  <si>
    <t>Ella  Roesch</t>
  </si>
  <si>
    <t xml:space="preserve">Sadie  Smith </t>
  </si>
  <si>
    <t xml:space="preserve">Olivia  Elpers </t>
  </si>
  <si>
    <t>Chloe Layton</t>
  </si>
  <si>
    <t>Rachel Little</t>
  </si>
  <si>
    <t>Melanie  Ruth</t>
  </si>
  <si>
    <t>Sydney Rynolds</t>
  </si>
  <si>
    <t>Madison Hazelwood</t>
  </si>
  <si>
    <t>Lillian Oliver</t>
  </si>
  <si>
    <t>Kaylee Prewitt</t>
  </si>
  <si>
    <t>Natalia  Rangel</t>
  </si>
  <si>
    <t>Vivi Ruffin</t>
  </si>
  <si>
    <t>Karleigh Morger</t>
  </si>
  <si>
    <t>Emerson  Wolfbrandt</t>
  </si>
  <si>
    <t>Carolina  Salman</t>
  </si>
  <si>
    <t>Lacey Purnell</t>
  </si>
  <si>
    <t>Calista  Eaken</t>
  </si>
  <si>
    <t>Gabrielle Tangen</t>
  </si>
  <si>
    <t xml:space="preserve">Wendy  You </t>
  </si>
  <si>
    <t>Marley Ferres</t>
  </si>
  <si>
    <t>Maryclare  Maksud</t>
  </si>
  <si>
    <t>Kaci Moore</t>
  </si>
  <si>
    <t>Emily Korff</t>
  </si>
  <si>
    <t>Kelsey Bradshaw</t>
  </si>
  <si>
    <t>Ellie  Armstrong</t>
  </si>
  <si>
    <t>Sydeny Corbin</t>
  </si>
  <si>
    <t>Sara Jones</t>
  </si>
  <si>
    <t>Karson Davis</t>
  </si>
  <si>
    <t>Jolie Kelley</t>
  </si>
  <si>
    <t>Jenna Blackwell</t>
  </si>
  <si>
    <t>Shelby Schecter</t>
  </si>
  <si>
    <t>Haevyn Gorin</t>
  </si>
  <si>
    <t>Madisyn Misch</t>
  </si>
  <si>
    <t>Issy Brooks</t>
  </si>
  <si>
    <t>Maddie Miller</t>
  </si>
  <si>
    <t>Mazzy Vera</t>
  </si>
  <si>
    <t>Delany McCormick</t>
  </si>
  <si>
    <t>Madeline Ardizzone</t>
  </si>
  <si>
    <t>Alibia Vincent</t>
  </si>
  <si>
    <t>Frances Shaw</t>
  </si>
  <si>
    <t>Abi Sajdowitz</t>
  </si>
  <si>
    <t>Landrie Flack</t>
  </si>
  <si>
    <t>Adyson Coppess</t>
  </si>
  <si>
    <t>Paige Snyder</t>
  </si>
  <si>
    <t>Kam Hardy</t>
  </si>
  <si>
    <t>Ella Dodd</t>
  </si>
  <si>
    <t>Ellie Denice</t>
  </si>
  <si>
    <t>Natalia Bovina</t>
  </si>
  <si>
    <t>Hannah Pruemer</t>
  </si>
  <si>
    <t>Your Name</t>
  </si>
  <si>
    <t>Kaleb Harris</t>
  </si>
  <si>
    <t>Christopher Reichel</t>
  </si>
  <si>
    <t>Ryan Kreighbaum</t>
  </si>
  <si>
    <t>Jacob Fennell</t>
  </si>
  <si>
    <t xml:space="preserve">Brandon Taylor </t>
  </si>
  <si>
    <t>Aidan Matthews</t>
  </si>
  <si>
    <t>Tyler Pessler</t>
  </si>
  <si>
    <t>Caige Comstock</t>
  </si>
  <si>
    <t>Ken Hannum</t>
  </si>
  <si>
    <t>Cade Parkhurst</t>
  </si>
  <si>
    <t>Advait Pandharkar</t>
  </si>
  <si>
    <t>Raymond Zhao</t>
  </si>
  <si>
    <t>Beckett Jaeger</t>
  </si>
  <si>
    <t>Alex Herzog</t>
  </si>
  <si>
    <t>Tristan wischmeier</t>
  </si>
  <si>
    <t>Nolan perito</t>
  </si>
  <si>
    <t>Owen Greybill</t>
  </si>
  <si>
    <t>Zach Decker</t>
  </si>
  <si>
    <t>Kernan Lee</t>
  </si>
  <si>
    <t>Andrew Cless</t>
  </si>
  <si>
    <t>Mark Worden</t>
  </si>
  <si>
    <t>Aidan Morris</t>
  </si>
  <si>
    <t>Connor Vinyard</t>
  </si>
  <si>
    <t>Liam Waterbury</t>
  </si>
  <si>
    <t>Alex Paul</t>
  </si>
  <si>
    <t>Troy Hungerford</t>
  </si>
  <si>
    <t>Sam Schmidt</t>
  </si>
  <si>
    <t>Dylan McCain</t>
  </si>
  <si>
    <t>Cade Pell</t>
  </si>
  <si>
    <t>Josh heaton</t>
  </si>
  <si>
    <t>Zach Escott</t>
  </si>
  <si>
    <t>Will Steuerwald</t>
  </si>
  <si>
    <t xml:space="preserve">Scott Hennarty </t>
  </si>
  <si>
    <t>Kirk Preston</t>
  </si>
  <si>
    <t xml:space="preserve">Bryson Halsey </t>
  </si>
  <si>
    <t>Will Atkins</t>
  </si>
  <si>
    <t>Ben Brown</t>
  </si>
  <si>
    <t>Josh Wilmerding</t>
  </si>
  <si>
    <t>Luke Dawdy</t>
  </si>
  <si>
    <t>Brandon Jackson</t>
  </si>
  <si>
    <t>Camron Cotton</t>
  </si>
  <si>
    <t>Jake Covert</t>
  </si>
  <si>
    <t>Chris Ibrahim</t>
  </si>
  <si>
    <t>Luke Ibrahim</t>
  </si>
  <si>
    <t>Dionysis Liveris</t>
  </si>
  <si>
    <t>Matthew Neville</t>
  </si>
  <si>
    <t>Stephen Duncan</t>
  </si>
  <si>
    <t>Deric Duncan</t>
  </si>
  <si>
    <t>Matthew Kadnar</t>
  </si>
  <si>
    <t>Walker Coffy</t>
  </si>
  <si>
    <t>Conner Coffy</t>
  </si>
  <si>
    <t xml:space="preserve">Bryce Kiesel </t>
  </si>
  <si>
    <t xml:space="preserve">Nate Turner </t>
  </si>
  <si>
    <t>Benjamin Homan</t>
  </si>
  <si>
    <t>Ishaan Mishra</t>
  </si>
  <si>
    <t>Jackson Shen</t>
  </si>
  <si>
    <t>Nick Von Bulow</t>
  </si>
  <si>
    <t>Graham Hepworth</t>
  </si>
  <si>
    <t>Aditya Senthilvel</t>
  </si>
  <si>
    <t>Aaron Nadharajan</t>
  </si>
  <si>
    <t>David Ellers</t>
  </si>
  <si>
    <t>Myon McGee</t>
  </si>
  <si>
    <t>Garrett Phillips</t>
  </si>
  <si>
    <t>Sam Cox</t>
  </si>
  <si>
    <t>Tunji Folayan</t>
  </si>
  <si>
    <t xml:space="preserve">Romal McClendon </t>
  </si>
  <si>
    <t>Ali ilupeju</t>
  </si>
  <si>
    <t xml:space="preserve">Brandon Kinnick </t>
  </si>
  <si>
    <t>Tanner</t>
  </si>
  <si>
    <t>Hunter (Coming with Chloe Koutsumpas)</t>
  </si>
  <si>
    <t>Douglas Dillion</t>
  </si>
  <si>
    <t>Kenny Gipson</t>
  </si>
  <si>
    <t>Andrew Shaw</t>
  </si>
  <si>
    <t>Cole Weyer</t>
  </si>
  <si>
    <t>Gavin Wang</t>
  </si>
  <si>
    <t>Antonio Ventresca</t>
  </si>
  <si>
    <t>Caleb Shoultz</t>
  </si>
  <si>
    <t>Nikita Egorov</t>
  </si>
  <si>
    <t>Tanner France</t>
  </si>
  <si>
    <t>Noah Lee</t>
  </si>
  <si>
    <t>Princeton Obeto</t>
  </si>
  <si>
    <t>Cavionn Spencer</t>
  </si>
  <si>
    <t>Camden Ringo</t>
  </si>
  <si>
    <t>Kyler Phillips</t>
  </si>
  <si>
    <t>Lucas Mann</t>
  </si>
  <si>
    <t>Caven Deveaugh</t>
  </si>
  <si>
    <t>Luke Prentice</t>
  </si>
  <si>
    <t>Eric Graham</t>
  </si>
  <si>
    <t>Freddie Uriostegui</t>
  </si>
  <si>
    <t>John Hoggatt</t>
  </si>
  <si>
    <t>Daniel Gove</t>
  </si>
  <si>
    <t>TianXiang Zheng</t>
  </si>
  <si>
    <t xml:space="preserve">Schuyler Wilcox </t>
  </si>
  <si>
    <t>Anthony Luke</t>
  </si>
  <si>
    <t>Brandon murphy</t>
  </si>
  <si>
    <t>Joshua Lowe</t>
  </si>
  <si>
    <t>Max Jones</t>
  </si>
  <si>
    <t>Chase Strother</t>
  </si>
  <si>
    <t>Mason Bonds</t>
  </si>
  <si>
    <t>Briggs Fultz</t>
  </si>
  <si>
    <t>Miles Mcgowen</t>
  </si>
  <si>
    <t>Terry Hicks</t>
  </si>
  <si>
    <t>Max Chaplin</t>
  </si>
  <si>
    <t>Maxx Gregg</t>
  </si>
  <si>
    <t>Daniel susalla</t>
  </si>
  <si>
    <t>Rashad saleem</t>
  </si>
  <si>
    <t>Eric walker</t>
  </si>
  <si>
    <t>Harman Singh</t>
  </si>
  <si>
    <t>Luke Sheerin</t>
  </si>
  <si>
    <t>Ethan Chastain</t>
  </si>
  <si>
    <t>Richard Tuck</t>
  </si>
  <si>
    <t>Mason Kiel</t>
  </si>
  <si>
    <t>Ian Knowlton</t>
  </si>
  <si>
    <t>Matt Briscoe</t>
  </si>
  <si>
    <t xml:space="preserve">Samuel Lim </t>
  </si>
  <si>
    <t>Steve Finn</t>
  </si>
  <si>
    <t>Joseph Brown</t>
  </si>
  <si>
    <t>Jackson Todd</t>
  </si>
  <si>
    <t>Sam Munroe</t>
  </si>
  <si>
    <t xml:space="preserve">Tanner Dekruyter </t>
  </si>
  <si>
    <t>Pranav Katragadda</t>
  </si>
  <si>
    <t>Vian Tran</t>
  </si>
  <si>
    <t>Thomas Grothe</t>
  </si>
  <si>
    <t>Max Mahaffey</t>
  </si>
  <si>
    <t>Renzo Bibb</t>
  </si>
  <si>
    <t>Ethan Parsons</t>
  </si>
  <si>
    <t>Jacob Durenberger</t>
  </si>
  <si>
    <t>John Biederstedt</t>
  </si>
  <si>
    <t>Zach Stolberg</t>
  </si>
  <si>
    <t>Avichal Jadeja</t>
  </si>
  <si>
    <t>Daniel Laritz</t>
  </si>
  <si>
    <t>Ryan Brown</t>
  </si>
  <si>
    <t>Vishrut Patwari</t>
  </si>
  <si>
    <t>Devin Johnson</t>
  </si>
  <si>
    <t>Amanda Byrne is responsible</t>
  </si>
  <si>
    <t>Matthew Pracko</t>
  </si>
  <si>
    <t>Dom Oliverio</t>
  </si>
  <si>
    <t>Dom Krupinski</t>
  </si>
  <si>
    <t>Jorge Pereira</t>
  </si>
  <si>
    <t>Luis Hernandez</t>
  </si>
  <si>
    <t>Randal Diaz</t>
  </si>
  <si>
    <t>Grant Magill</t>
  </si>
  <si>
    <t>Seth Gergely</t>
  </si>
  <si>
    <t>Zay Thompson</t>
  </si>
  <si>
    <t>Jared Spencer</t>
  </si>
  <si>
    <t>Henry Brown</t>
  </si>
  <si>
    <t>Jacob Spencer</t>
  </si>
  <si>
    <t>Henny Payne</t>
  </si>
  <si>
    <t>Will Staggs</t>
  </si>
  <si>
    <t>Elias Foor</t>
  </si>
  <si>
    <t>Layton Hall</t>
  </si>
  <si>
    <t>Jocqael Thrope</t>
  </si>
  <si>
    <t>Cam Stevens</t>
  </si>
  <si>
    <t>Seth Hutchison</t>
  </si>
  <si>
    <t>Connor Burries</t>
  </si>
  <si>
    <t>Julian Larry</t>
  </si>
  <si>
    <t>Garrett Hart</t>
  </si>
  <si>
    <t>Cameron Crawford</t>
  </si>
  <si>
    <t>Zachary Hobbs</t>
  </si>
  <si>
    <t>Xavier Bledson</t>
  </si>
  <si>
    <t>John Moore</t>
  </si>
  <si>
    <t>Omarion Dixon</t>
  </si>
  <si>
    <t>Kyler Wagner</t>
  </si>
  <si>
    <t>Jared Kistler</t>
  </si>
  <si>
    <t>Dany Orta</t>
  </si>
  <si>
    <t>Trevor Eppert</t>
  </si>
  <si>
    <t>Cael Light</t>
  </si>
  <si>
    <t>Jackson Krieg</t>
  </si>
  <si>
    <t>Jacob Shaw</t>
  </si>
  <si>
    <t>Brayden Johnson</t>
  </si>
  <si>
    <t>Jordan Jenkins</t>
  </si>
  <si>
    <t>Kaleal Davis</t>
  </si>
  <si>
    <t>JP Osafo</t>
  </si>
  <si>
    <t>Maxwell Wiser</t>
  </si>
  <si>
    <t>Dylan Maupin</t>
  </si>
  <si>
    <t>Caleb Lawson</t>
  </si>
  <si>
    <t>Brett Bosley</t>
  </si>
  <si>
    <t>Jack Martin</t>
  </si>
  <si>
    <t>Alec barlow</t>
  </si>
  <si>
    <t>Zach Zbonski</t>
  </si>
  <si>
    <t>Zion Smith</t>
  </si>
  <si>
    <t>Raef Sauer</t>
  </si>
  <si>
    <t>Christian Antal</t>
  </si>
  <si>
    <t>Jon Gramith</t>
  </si>
  <si>
    <t>Joseph Hernandez</t>
  </si>
  <si>
    <t>Paul Davis</t>
  </si>
  <si>
    <t>Michael Gallagher</t>
  </si>
  <si>
    <t>Joel Flores</t>
  </si>
  <si>
    <t>Riggs Mcdougalle</t>
  </si>
  <si>
    <t>Terrance Obannon</t>
  </si>
  <si>
    <t>Ethan Baitz</t>
  </si>
  <si>
    <t>Trent Jones</t>
  </si>
  <si>
    <t>Blake Sanford</t>
  </si>
  <si>
    <t>Ben Simpson</t>
  </si>
  <si>
    <t>Theta Omicron Pikes</t>
  </si>
  <si>
    <t>Michael Aimone</t>
  </si>
  <si>
    <t>Tyler Antic</t>
  </si>
  <si>
    <t>Nishal Baddela</t>
  </si>
  <si>
    <t>Thomas Barkhimer</t>
  </si>
  <si>
    <t>Zachary Bechinski</t>
  </si>
  <si>
    <t>Nicholas Bement</t>
  </si>
  <si>
    <t>Brian Bibian</t>
  </si>
  <si>
    <t>Samuel Bowen</t>
  </si>
  <si>
    <t>Blaine Bridgewater</t>
  </si>
  <si>
    <t>Charles Brooks</t>
  </si>
  <si>
    <t>Andrew Brownfield</t>
  </si>
  <si>
    <t>Hunter Bryant</t>
  </si>
  <si>
    <t>Nick Burhenn</t>
  </si>
  <si>
    <t>Alex Calvo</t>
  </si>
  <si>
    <t>Tyler Cech</t>
  </si>
  <si>
    <t>Casey Chisham</t>
  </si>
  <si>
    <t>Evan Clark</t>
  </si>
  <si>
    <t>Hunter Cloyd</t>
  </si>
  <si>
    <t>Darren Corea</t>
  </si>
  <si>
    <t>Draven Cox</t>
  </si>
  <si>
    <t>Drew Culley</t>
  </si>
  <si>
    <t>Austin Cummins</t>
  </si>
  <si>
    <t>Leyton Czarnecki</t>
  </si>
  <si>
    <t>Austin Deeter</t>
  </si>
  <si>
    <t>Jackson Dempsey</t>
  </si>
  <si>
    <t>Quinn Diers</t>
  </si>
  <si>
    <t>Dylan Dreiman</t>
  </si>
  <si>
    <t>Harris Eason</t>
  </si>
  <si>
    <t>Jason Engel</t>
  </si>
  <si>
    <t>Michael Eriks</t>
  </si>
  <si>
    <t>Eli Evelo</t>
  </si>
  <si>
    <t>Luke Fiesel</t>
  </si>
  <si>
    <t>John Forsythe</t>
  </si>
  <si>
    <t>Thomas Fralich</t>
  </si>
  <si>
    <t>Ethan Fruit</t>
  </si>
  <si>
    <t>Isaac Fuentes</t>
  </si>
  <si>
    <t>Kurt Gleason</t>
  </si>
  <si>
    <t>Evan Gonzalez</t>
  </si>
  <si>
    <t>Connor Hall</t>
  </si>
  <si>
    <t>Jalen Haltom</t>
  </si>
  <si>
    <t>Mason Harney</t>
  </si>
  <si>
    <t>Diego Hernandez</t>
  </si>
  <si>
    <t>Brant Higgins</t>
  </si>
  <si>
    <t>Dawson Hoopingarner</t>
  </si>
  <si>
    <t>William Hopton</t>
  </si>
  <si>
    <t>Jacob Huber</t>
  </si>
  <si>
    <t>Thomas Jukes</t>
  </si>
  <si>
    <t>Bentley Kane</t>
  </si>
  <si>
    <t>Austin Karczewski</t>
  </si>
  <si>
    <t>Carson Kelly</t>
  </si>
  <si>
    <t>Muhammad Khan</t>
  </si>
  <si>
    <t>Drew King</t>
  </si>
  <si>
    <t>Max Klebe</t>
  </si>
  <si>
    <t>Lucas Korte</t>
  </si>
  <si>
    <t>Robert Lange</t>
  </si>
  <si>
    <t>Gabriel Lingenfelter</t>
  </si>
  <si>
    <t>Rodolfo Loyola</t>
  </si>
  <si>
    <t>Tristian Lynch</t>
  </si>
  <si>
    <t>Jerome Malone</t>
  </si>
  <si>
    <t>Alejandro Martinez</t>
  </si>
  <si>
    <t>Riggs McDougalle</t>
  </si>
  <si>
    <t>Haden Mettert</t>
  </si>
  <si>
    <t>Garrett Mills</t>
  </si>
  <si>
    <t>Fletcher Miskuf</t>
  </si>
  <si>
    <t>Michael Mokrzycki</t>
  </si>
  <si>
    <t>Grant Morrison</t>
  </si>
  <si>
    <t>Hunter Morrison</t>
  </si>
  <si>
    <t>Aidan Murphy</t>
  </si>
  <si>
    <t>Kyle Myers</t>
  </si>
  <si>
    <t>Christopher Nakashian</t>
  </si>
  <si>
    <t>Brandon Nichols</t>
  </si>
  <si>
    <t>Gavin Norris</t>
  </si>
  <si>
    <t>Kaden Pender</t>
  </si>
  <si>
    <t>Jaydin Pendley</t>
  </si>
  <si>
    <t>Elijah Phillips</t>
  </si>
  <si>
    <t>Chase Pondel</t>
  </si>
  <si>
    <t>Griffin Pope</t>
  </si>
  <si>
    <t>Kevin Ramirez</t>
  </si>
  <si>
    <t>Jared Rees</t>
  </si>
  <si>
    <t>Zachary Reeson</t>
  </si>
  <si>
    <t>Jesus Resendiz-Miranda</t>
  </si>
  <si>
    <t>Elijah Riley</t>
  </si>
  <si>
    <t>Jack Roberts</t>
  </si>
  <si>
    <t>Aaron Rose</t>
  </si>
  <si>
    <t>Evan Rudicle</t>
  </si>
  <si>
    <t>Luke Savage</t>
  </si>
  <si>
    <t>Robert Schertz</t>
  </si>
  <si>
    <t>Lucas Sims</t>
  </si>
  <si>
    <t>Lukas Smith</t>
  </si>
  <si>
    <t>Colin Sons</t>
  </si>
  <si>
    <t>Cole Spencer</t>
  </si>
  <si>
    <t>Connor Stahl</t>
  </si>
  <si>
    <t>Landon Steele</t>
  </si>
  <si>
    <t>Luke Summerlot</t>
  </si>
  <si>
    <t>Alex Vecellio</t>
  </si>
  <si>
    <t>Anthony Veleta</t>
  </si>
  <si>
    <t>James Vitaniemi</t>
  </si>
  <si>
    <t>Corban Warner</t>
  </si>
  <si>
    <t>Ryan Whitley</t>
  </si>
  <si>
    <t>Trevor Whitney</t>
  </si>
  <si>
    <t>Justin Wittmer</t>
  </si>
  <si>
    <t>Lane Woolwine</t>
  </si>
  <si>
    <t>James Zable</t>
  </si>
  <si>
    <t>List</t>
  </si>
  <si>
    <t>Blackball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</si>
</sst>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u/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2"/>
      <color rgb="FFFFFFFF"/>
      <name val="Arial"/>
    </font>
    <font>
      <sz val="12"/>
      <color theme="1"/>
      <name val="Arial"/>
    </font>
    <font>
      <sz val="11"/>
      <color theme="1"/>
      <name val="UICTFontTextStyleBody"/>
    </font>
    <font>
      <b/>
      <sz val="10"/>
      <color rgb="FFFF0000"/>
      <name val="Arial"/>
    </font>
    <font>
      <sz val="11"/>
      <color theme="1"/>
      <name val="Calibri"/>
    </font>
    <font>
      <sz val="10"/>
      <color rgb="FF262626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4" fillId="3" borderId="0" xfId="0" applyFont="1" applyFill="1"/>
    <xf numFmtId="0" fontId="5" fillId="5" borderId="0" xfId="0" applyFont="1" applyFill="1"/>
    <xf numFmtId="0" fontId="4" fillId="4" borderId="0" xfId="0" applyFont="1" applyFill="1" applyAlignment="1">
      <alignment horizontal="center"/>
    </xf>
    <xf numFmtId="0" fontId="6" fillId="3" borderId="0" xfId="0" applyFont="1" applyFill="1"/>
    <xf numFmtId="0" fontId="7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6" fillId="6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7" borderId="0" xfId="0" applyFont="1" applyFill="1"/>
    <xf numFmtId="165" fontId="6" fillId="0" borderId="0" xfId="0" applyNumberFormat="1" applyFont="1"/>
    <xf numFmtId="0" fontId="6" fillId="6" borderId="0" xfId="0" applyFont="1" applyFill="1"/>
    <xf numFmtId="0" fontId="1" fillId="5" borderId="0" xfId="0" applyFont="1" applyFill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/>
    <xf numFmtId="0" fontId="13" fillId="8" borderId="0" xfId="0" applyFont="1" applyFill="1"/>
    <xf numFmtId="0" fontId="1" fillId="0" borderId="0" xfId="0" applyFont="1" applyAlignment="1">
      <alignment vertical="top"/>
    </xf>
    <xf numFmtId="0" fontId="15" fillId="0" borderId="0" xfId="0" applyFont="1"/>
    <xf numFmtId="0" fontId="1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325"/>
  <sheetViews>
    <sheetView tabSelected="1" workbookViewId="0">
      <pane ySplit="1" topLeftCell="A2" activePane="bottomLeft" state="frozen"/>
      <selection pane="bottomLeft" activeCell="G13" sqref="G13"/>
    </sheetView>
  </sheetViews>
  <sheetFormatPr defaultColWidth="12.5703125" defaultRowHeight="15.75" customHeight="1"/>
  <cols>
    <col min="1" max="1" width="43.42578125" customWidth="1"/>
    <col min="3" max="3" width="17.7109375" customWidth="1"/>
    <col min="4" max="4" width="29.28515625" customWidth="1"/>
    <col min="7" max="7" width="25.42578125" customWidth="1"/>
    <col min="9" max="9" width="16.7109375" customWidth="1"/>
  </cols>
  <sheetData>
    <row r="1" spans="1:97">
      <c r="A1" s="1" t="s">
        <v>856</v>
      </c>
      <c r="B1" s="1" t="s">
        <v>0</v>
      </c>
      <c r="C1" s="2" t="s">
        <v>1</v>
      </c>
      <c r="D1" s="35" t="s">
        <v>857</v>
      </c>
      <c r="E1" s="4"/>
      <c r="F1" s="4"/>
      <c r="G1" s="4"/>
      <c r="H1" s="4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>
      <c r="A2" s="5" t="str">
        <f ca="1">IFERROR(__xludf.DUMMYFUNCTION("UNIQUE({'Combined Mens List'!A3:A1325;'Combined Mens List'!C3:C1325;'Girls List'!C2:C1325;'Girls List'!D2:D1325;'Girls List'!E2:E1325;'Girls List'!F2:F1325})"),"Brandon Taylor ")</f>
        <v xml:space="preserve">Brandon Taylor </v>
      </c>
      <c r="B2" s="6"/>
      <c r="D2" s="7"/>
      <c r="E2" s="36" t="s">
        <v>2</v>
      </c>
      <c r="F2" s="3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</row>
    <row r="3" spans="1:97">
      <c r="A3" s="1" t="str">
        <f ca="1">IFERROR(__xludf.DUMMYFUNCTION("""COMPUTED_VALUE"""),"Ken Hannum")</f>
        <v>Ken Hannum</v>
      </c>
      <c r="B3" s="8"/>
      <c r="D3" s="7" t="s">
        <v>3</v>
      </c>
      <c r="E3" s="37"/>
      <c r="F3" s="3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</row>
    <row r="4" spans="1:97">
      <c r="A4" s="1" t="str">
        <f ca="1">IFERROR(__xludf.DUMMYFUNCTION("""COMPUTED_VALUE"""),"Advait Pandharkar")</f>
        <v>Advait Pandharkar</v>
      </c>
      <c r="B4" s="6"/>
      <c r="D4" s="7" t="s">
        <v>4</v>
      </c>
      <c r="E4" s="37"/>
      <c r="F4" s="3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</row>
    <row r="5" spans="1:97">
      <c r="A5" s="1" t="str">
        <f ca="1">IFERROR(__xludf.DUMMYFUNCTION("""COMPUTED_VALUE"""),"Alex Herzog")</f>
        <v>Alex Herzog</v>
      </c>
      <c r="B5" s="6"/>
      <c r="D5" s="7" t="s">
        <v>5</v>
      </c>
      <c r="E5" s="37"/>
      <c r="F5" s="3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97">
      <c r="A6" s="1" t="str">
        <f ca="1">IFERROR(__xludf.DUMMYFUNCTION("""COMPUTED_VALUE"""),"Zach Decker")</f>
        <v>Zach Decker</v>
      </c>
      <c r="B6" s="6"/>
      <c r="D6" s="7" t="s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:97">
      <c r="A7" s="1" t="str">
        <f ca="1">IFERROR(__xludf.DUMMYFUNCTION("""COMPUTED_VALUE"""),"Aidan Morris")</f>
        <v>Aidan Morris</v>
      </c>
      <c r="B7" s="6"/>
      <c r="D7" s="7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</row>
    <row r="8" spans="1:97">
      <c r="A8" s="1" t="str">
        <f ca="1">IFERROR(__xludf.DUMMYFUNCTION("""COMPUTED_VALUE"""),"Alex Paul")</f>
        <v>Alex Paul</v>
      </c>
      <c r="B8" s="6"/>
      <c r="D8" s="7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</row>
    <row r="9" spans="1:97">
      <c r="A9" s="1" t="str">
        <f ca="1">IFERROR(__xludf.DUMMYFUNCTION("""COMPUTED_VALUE"""),"Cade Pell")</f>
        <v>Cade Pell</v>
      </c>
      <c r="B9" s="6"/>
      <c r="D9" s="7" t="s">
        <v>9</v>
      </c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:97">
      <c r="A10" s="1" t="str">
        <f ca="1">IFERROR(__xludf.DUMMYFUNCTION("""COMPUTED_VALUE"""),"Scott Hennarty ")</f>
        <v xml:space="preserve">Scott Hennarty </v>
      </c>
      <c r="B10" s="6"/>
      <c r="D10" s="7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7">
      <c r="A11" s="1" t="str">
        <f ca="1">IFERROR(__xludf.DUMMYFUNCTION("""COMPUTED_VALUE"""),"Ben Brown")</f>
        <v>Ben Brown</v>
      </c>
      <c r="B11" s="6"/>
      <c r="D11" s="7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:97">
      <c r="A12" s="1" t="str">
        <f ca="1">IFERROR(__xludf.DUMMYFUNCTION("""COMPUTED_VALUE"""),"Luke Dawdy")</f>
        <v>Luke Dawdy</v>
      </c>
      <c r="B12" s="6"/>
      <c r="D12" s="7" t="s">
        <v>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:97">
      <c r="A13" s="1" t="str">
        <f ca="1">IFERROR(__xludf.DUMMYFUNCTION("""COMPUTED_VALUE"""),"Jake Covert")</f>
        <v>Jake Covert</v>
      </c>
      <c r="B13" s="6"/>
      <c r="D13" s="7" t="s">
        <v>13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</row>
    <row r="14" spans="1:97">
      <c r="A14" s="1" t="str">
        <f ca="1">IFERROR(__xludf.DUMMYFUNCTION("""COMPUTED_VALUE"""),"Dionysis Liveris")</f>
        <v>Dionysis Liveris</v>
      </c>
      <c r="B14" s="6"/>
      <c r="D14" s="7" t="s">
        <v>14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</row>
    <row r="15" spans="1:97">
      <c r="A15" s="1" t="str">
        <f ca="1">IFERROR(__xludf.DUMMYFUNCTION("""COMPUTED_VALUE"""),"Deric Duncan")</f>
        <v>Deric Duncan</v>
      </c>
      <c r="B15" s="6"/>
      <c r="D15" s="7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</row>
    <row r="16" spans="1:97">
      <c r="A16" s="1" t="str">
        <f ca="1">IFERROR(__xludf.DUMMYFUNCTION("""COMPUTED_VALUE"""),"Walker Coffy")</f>
        <v>Walker Coffy</v>
      </c>
      <c r="B16" s="6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</row>
    <row r="17" spans="1:97">
      <c r="A17" s="1" t="str">
        <f ca="1">IFERROR(__xludf.DUMMYFUNCTION("""COMPUTED_VALUE"""),"Nate Turner ")</f>
        <v xml:space="preserve">Nate Turner </v>
      </c>
      <c r="B17" s="6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</row>
    <row r="18" spans="1:97">
      <c r="A18" s="1" t="str">
        <f ca="1">IFERROR(__xludf.DUMMYFUNCTION("""COMPUTED_VALUE"""),"Ishaan Mishra")</f>
        <v>Ishaan Mishra</v>
      </c>
      <c r="B18" s="6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</row>
    <row r="19" spans="1:97">
      <c r="A19" s="1" t="str">
        <f ca="1">IFERROR(__xludf.DUMMYFUNCTION("""COMPUTED_VALUE"""),"Nick Von Bulow")</f>
        <v>Nick Von Bulow</v>
      </c>
      <c r="B19" s="6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</row>
    <row r="20" spans="1:97">
      <c r="A20" s="1" t="str">
        <f ca="1">IFERROR(__xludf.DUMMYFUNCTION("""COMPUTED_VALUE"""),"Aditya Senthilvel")</f>
        <v>Aditya Senthilvel</v>
      </c>
      <c r="B20" s="6"/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</row>
    <row r="21" spans="1:97">
      <c r="A21" s="1" t="str">
        <f ca="1">IFERROR(__xludf.DUMMYFUNCTION("""COMPUTED_VALUE"""),"Myon McGee")</f>
        <v>Myon McGee</v>
      </c>
      <c r="B21" s="6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</row>
    <row r="22" spans="1:97">
      <c r="A22" s="1" t="str">
        <f ca="1">IFERROR(__xludf.DUMMYFUNCTION("""COMPUTED_VALUE"""),"Romal McClendon ")</f>
        <v xml:space="preserve">Romal McClendon </v>
      </c>
      <c r="B22" s="6"/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</row>
    <row r="23" spans="1:97">
      <c r="A23" s="1" t="str">
        <f ca="1">IFERROR(__xludf.DUMMYFUNCTION("""COMPUTED_VALUE"""),"Hunter (Coming with Chloe Koutsumpas)")</f>
        <v>Hunter (Coming with Chloe Koutsumpas)</v>
      </c>
      <c r="B23" s="6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</row>
    <row r="24" spans="1:97">
      <c r="A24" s="1" t="str">
        <f ca="1">IFERROR(__xludf.DUMMYFUNCTION("""COMPUTED_VALUE"""),"Kenny Gipson")</f>
        <v>Kenny Gipson</v>
      </c>
      <c r="B24" s="6"/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</row>
    <row r="25" spans="1:97">
      <c r="A25" s="1" t="str">
        <f ca="1">IFERROR(__xludf.DUMMYFUNCTION("""COMPUTED_VALUE"""),"Cole Weyer")</f>
        <v>Cole Weyer</v>
      </c>
      <c r="B25" s="6"/>
      <c r="D25" s="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</row>
    <row r="26" spans="1:97">
      <c r="A26" s="1" t="str">
        <f ca="1">IFERROR(__xludf.DUMMYFUNCTION("""COMPUTED_VALUE"""),"Nikita Egorov")</f>
        <v>Nikita Egorov</v>
      </c>
      <c r="B26" s="6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</row>
    <row r="27" spans="1:97">
      <c r="A27" s="1" t="str">
        <f ca="1">IFERROR(__xludf.DUMMYFUNCTION("""COMPUTED_VALUE"""),"Noah Lee")</f>
        <v>Noah Lee</v>
      </c>
      <c r="B27" s="6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</row>
    <row r="28" spans="1:97">
      <c r="A28" s="1" t="str">
        <f ca="1">IFERROR(__xludf.DUMMYFUNCTION("""COMPUTED_VALUE"""),"Kyler Phillips")</f>
        <v>Kyler Phillips</v>
      </c>
      <c r="B28" s="6"/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</row>
    <row r="29" spans="1:97">
      <c r="A29" s="1" t="str">
        <f ca="1">IFERROR(__xludf.DUMMYFUNCTION("""COMPUTED_VALUE"""),"Eric Graham")</f>
        <v>Eric Graham</v>
      </c>
      <c r="B29" s="6"/>
      <c r="D29" s="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</row>
    <row r="30" spans="1:97">
      <c r="A30" s="1" t="str">
        <f ca="1">IFERROR(__xludf.DUMMYFUNCTION("""COMPUTED_VALUE"""),"Daniel Gove")</f>
        <v>Daniel Gove</v>
      </c>
      <c r="B30" s="6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>
      <c r="A31" s="1" t="str">
        <f ca="1">IFERROR(__xludf.DUMMYFUNCTION("""COMPUTED_VALUE"""),"Anthony Luke")</f>
        <v>Anthony Luke</v>
      </c>
      <c r="B31" s="6"/>
      <c r="D31" s="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</row>
    <row r="32" spans="1:97">
      <c r="A32" s="1" t="str">
        <f ca="1">IFERROR(__xludf.DUMMYFUNCTION("""COMPUTED_VALUE"""),"Aaron Nadharajan")</f>
        <v>Aaron Nadharajan</v>
      </c>
      <c r="B32" s="6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</row>
    <row r="33" spans="1:97">
      <c r="A33" s="1" t="str">
        <f ca="1">IFERROR(__xludf.DUMMYFUNCTION("""COMPUTED_VALUE"""),"Chase Strother")</f>
        <v>Chase Strother</v>
      </c>
      <c r="B33" s="6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</row>
    <row r="34" spans="1:97">
      <c r="A34" s="1" t="str">
        <f ca="1">IFERROR(__xludf.DUMMYFUNCTION("""COMPUTED_VALUE"""),"Miles Mcgowen")</f>
        <v>Miles Mcgowen</v>
      </c>
      <c r="B34" s="6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</row>
    <row r="35" spans="1:97">
      <c r="A35" s="1" t="str">
        <f ca="1">IFERROR(__xludf.DUMMYFUNCTION("""COMPUTED_VALUE"""),"Daniel susalla")</f>
        <v>Daniel susalla</v>
      </c>
      <c r="B35" s="6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</row>
    <row r="36" spans="1:97">
      <c r="A36" s="1" t="str">
        <f ca="1">IFERROR(__xludf.DUMMYFUNCTION("""COMPUTED_VALUE"""),"Luke Sheerin")</f>
        <v>Luke Sheerin</v>
      </c>
      <c r="B36" s="6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</row>
    <row r="37" spans="1:97">
      <c r="A37" s="1" t="str">
        <f ca="1">IFERROR(__xludf.DUMMYFUNCTION("""COMPUTED_VALUE"""),"Richard Tuck")</f>
        <v>Richard Tuck</v>
      </c>
      <c r="B37" s="6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</row>
    <row r="38" spans="1:97">
      <c r="A38" s="1" t="str">
        <f ca="1">IFERROR(__xludf.DUMMYFUNCTION("""COMPUTED_VALUE"""),"Ian Knowlton")</f>
        <v>Ian Knowlton</v>
      </c>
      <c r="B38" s="6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</row>
    <row r="39" spans="1:97">
      <c r="A39" s="1" t="str">
        <f ca="1">IFERROR(__xludf.DUMMYFUNCTION("""COMPUTED_VALUE"""),"Samuel Lim ")</f>
        <v xml:space="preserve">Samuel Lim </v>
      </c>
      <c r="B39" s="6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</row>
    <row r="40" spans="1:97">
      <c r="A40" s="1" t="str">
        <f ca="1">IFERROR(__xludf.DUMMYFUNCTION("""COMPUTED_VALUE"""),"Joseph Brown")</f>
        <v>Joseph Brown</v>
      </c>
      <c r="B40" s="6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</row>
    <row r="41" spans="1:97">
      <c r="A41" s="1" t="str">
        <f ca="1">IFERROR(__xludf.DUMMYFUNCTION("""COMPUTED_VALUE"""),"Sam Munroe")</f>
        <v>Sam Munroe</v>
      </c>
      <c r="B41" s="6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</row>
    <row r="42" spans="1:97">
      <c r="A42" s="1" t="str">
        <f ca="1">IFERROR(__xludf.DUMMYFUNCTION("""COMPUTED_VALUE"""),"Pranav Katragadda")</f>
        <v>Pranav Katragadda</v>
      </c>
      <c r="B42" s="6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</row>
    <row r="43" spans="1:97">
      <c r="A43" s="1"/>
      <c r="B43" s="6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</row>
    <row r="44" spans="1:97">
      <c r="A44" s="1" t="str">
        <f ca="1">IFERROR(__xludf.DUMMYFUNCTION("""COMPUTED_VALUE"""),"Thomas Grothe")</f>
        <v>Thomas Grothe</v>
      </c>
      <c r="B44" s="6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</row>
    <row r="45" spans="1:97">
      <c r="A45" s="1" t="str">
        <f ca="1">IFERROR(__xludf.DUMMYFUNCTION("""COMPUTED_VALUE"""),"Renzo Bibb")</f>
        <v>Renzo Bibb</v>
      </c>
      <c r="B45" s="6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</row>
    <row r="46" spans="1:97">
      <c r="A46" s="1" t="str">
        <f ca="1">IFERROR(__xludf.DUMMYFUNCTION("""COMPUTED_VALUE"""),"John Biederstedt")</f>
        <v>John Biederstedt</v>
      </c>
      <c r="B46" s="6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</row>
    <row r="47" spans="1:97">
      <c r="A47" s="1" t="str">
        <f ca="1">IFERROR(__xludf.DUMMYFUNCTION("""COMPUTED_VALUE"""),"Avichal Jadeja")</f>
        <v>Avichal Jadeja</v>
      </c>
      <c r="B47" s="6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</row>
    <row r="48" spans="1:97">
      <c r="A48" s="1" t="str">
        <f ca="1">IFERROR(__xludf.DUMMYFUNCTION("""COMPUTED_VALUE"""),"Vishrut Patwari")</f>
        <v>Vishrut Patwari</v>
      </c>
      <c r="B48" s="6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</row>
    <row r="49" spans="1:97">
      <c r="A49" s="1" t="str">
        <f ca="1">IFERROR(__xludf.DUMMYFUNCTION("""COMPUTED_VALUE"""),"Matthew Pracko")</f>
        <v>Matthew Pracko</v>
      </c>
      <c r="B49" s="6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</row>
    <row r="50" spans="1:97">
      <c r="A50" s="1" t="str">
        <f ca="1">IFERROR(__xludf.DUMMYFUNCTION("""COMPUTED_VALUE"""),"Jorge Pereira")</f>
        <v>Jorge Pereira</v>
      </c>
      <c r="B50" s="6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</row>
    <row r="51" spans="1:97">
      <c r="A51" s="1" t="str">
        <f ca="1">IFERROR(__xludf.DUMMYFUNCTION("""COMPUTED_VALUE"""),"Grant Magill")</f>
        <v>Grant Magill</v>
      </c>
      <c r="B51" s="6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</row>
    <row r="52" spans="1:97">
      <c r="A52" s="1" t="str">
        <f ca="1">IFERROR(__xludf.DUMMYFUNCTION("""COMPUTED_VALUE"""),"Jared Spencer")</f>
        <v>Jared Spencer</v>
      </c>
      <c r="B52" s="6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</row>
    <row r="53" spans="1:97">
      <c r="A53" s="1" t="str">
        <f ca="1">IFERROR(__xludf.DUMMYFUNCTION("""COMPUTED_VALUE"""),"Henny Payne")</f>
        <v>Henny Payne</v>
      </c>
      <c r="B53" s="6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</row>
    <row r="54" spans="1:97">
      <c r="A54" s="1" t="str">
        <f ca="1">IFERROR(__xludf.DUMMYFUNCTION("""COMPUTED_VALUE"""),"Layton Hall")</f>
        <v>Layton Hall</v>
      </c>
      <c r="B54" s="6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</row>
    <row r="55" spans="1:97">
      <c r="A55" s="1" t="str">
        <f ca="1">IFERROR(__xludf.DUMMYFUNCTION("""COMPUTED_VALUE"""),"Seth Hutchison")</f>
        <v>Seth Hutchison</v>
      </c>
      <c r="B55" s="6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</row>
    <row r="56" spans="1:97">
      <c r="A56" s="1" t="str">
        <f ca="1">IFERROR(__xludf.DUMMYFUNCTION("""COMPUTED_VALUE"""),"Garrett Hart")</f>
        <v>Garrett Hart</v>
      </c>
      <c r="B56" s="6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</row>
    <row r="57" spans="1:97">
      <c r="A57" s="1" t="str">
        <f ca="1">IFERROR(__xludf.DUMMYFUNCTION("""COMPUTED_VALUE"""),"Xavier Bledson")</f>
        <v>Xavier Bledson</v>
      </c>
      <c r="B57" s="6"/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</row>
    <row r="58" spans="1:97">
      <c r="A58" s="1" t="str">
        <f ca="1">IFERROR(__xludf.DUMMYFUNCTION("""COMPUTED_VALUE"""),"Kyler Wagner")</f>
        <v>Kyler Wagner</v>
      </c>
      <c r="B58" s="6"/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</row>
    <row r="59" spans="1:97">
      <c r="A59" s="1" t="str">
        <f ca="1">IFERROR(__xludf.DUMMYFUNCTION("""COMPUTED_VALUE"""),"Trevor Eppert")</f>
        <v>Trevor Eppert</v>
      </c>
      <c r="B59" s="6"/>
      <c r="D59" s="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</row>
    <row r="60" spans="1:97">
      <c r="A60" s="1" t="str">
        <f ca="1">IFERROR(__xludf.DUMMYFUNCTION("""COMPUTED_VALUE"""),"Jacob Shaw")</f>
        <v>Jacob Shaw</v>
      </c>
      <c r="B60" s="6"/>
      <c r="D60" s="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</row>
    <row r="61" spans="1:97">
      <c r="A61" s="1" t="str">
        <f ca="1">IFERROR(__xludf.DUMMYFUNCTION("""COMPUTED_VALUE"""),"Kaleal Davis")</f>
        <v>Kaleal Davis</v>
      </c>
      <c r="B61" s="6"/>
      <c r="D61" s="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</row>
    <row r="62" spans="1:97">
      <c r="A62" s="1" t="str">
        <f ca="1">IFERROR(__xludf.DUMMYFUNCTION("""COMPUTED_VALUE"""),"Dylan Maupin")</f>
        <v>Dylan Maupin</v>
      </c>
      <c r="B62" s="6"/>
      <c r="D62" s="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</row>
    <row r="63" spans="1:97">
      <c r="A63" s="1" t="str">
        <f ca="1">IFERROR(__xludf.DUMMYFUNCTION("""COMPUTED_VALUE"""),"Jack Martin")</f>
        <v>Jack Martin</v>
      </c>
      <c r="B63" s="6"/>
      <c r="D63" s="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</row>
    <row r="64" spans="1:97">
      <c r="A64" s="1" t="str">
        <f ca="1">IFERROR(__xludf.DUMMYFUNCTION("""COMPUTED_VALUE"""),"Zion Smith")</f>
        <v>Zion Smith</v>
      </c>
      <c r="B64" s="6"/>
      <c r="D64" s="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</row>
    <row r="65" spans="1:97">
      <c r="A65" s="1" t="str">
        <f ca="1">IFERROR(__xludf.DUMMYFUNCTION("""COMPUTED_VALUE"""),"Jon Gramith")</f>
        <v>Jon Gramith</v>
      </c>
      <c r="B65" s="6"/>
      <c r="D65" s="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</row>
    <row r="66" spans="1:97">
      <c r="A66" s="1" t="str">
        <f ca="1">IFERROR(__xludf.DUMMYFUNCTION("""COMPUTED_VALUE"""),"Michael Gallagher")</f>
        <v>Michael Gallagher</v>
      </c>
      <c r="B66" s="6"/>
      <c r="D66" s="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</row>
    <row r="67" spans="1:97">
      <c r="A67" s="1" t="str">
        <f ca="1">IFERROR(__xludf.DUMMYFUNCTION("""COMPUTED_VALUE"""),"Terrance Obannon")</f>
        <v>Terrance Obannon</v>
      </c>
      <c r="B67" s="6"/>
      <c r="D67" s="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</row>
    <row r="68" spans="1:97">
      <c r="A68" s="1" t="str">
        <f ca="1">IFERROR(__xludf.DUMMYFUNCTION("""COMPUTED_VALUE"""),"Blake Sanford")</f>
        <v>Blake Sanford</v>
      </c>
      <c r="B68" s="6"/>
      <c r="D68" s="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</row>
    <row r="69" spans="1:97">
      <c r="A69" s="1" t="str">
        <f ca="1">IFERROR(__xludf.DUMMYFUNCTION("""COMPUTED_VALUE"""),"Michael Aimone")</f>
        <v>Michael Aimone</v>
      </c>
      <c r="B69" s="6"/>
      <c r="D69" s="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</row>
    <row r="70" spans="1:97">
      <c r="A70" s="1" t="str">
        <f ca="1">IFERROR(__xludf.DUMMYFUNCTION("""COMPUTED_VALUE"""),"Tyler Antic")</f>
        <v>Tyler Antic</v>
      </c>
      <c r="B70" s="6"/>
      <c r="D70" s="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</row>
    <row r="71" spans="1:97">
      <c r="A71" s="1" t="str">
        <f ca="1">IFERROR(__xludf.DUMMYFUNCTION("""COMPUTED_VALUE"""),"Nishal Baddela")</f>
        <v>Nishal Baddela</v>
      </c>
      <c r="B71" s="6"/>
      <c r="D71" s="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</row>
    <row r="72" spans="1:97">
      <c r="A72" s="1" t="str">
        <f ca="1">IFERROR(__xludf.DUMMYFUNCTION("""COMPUTED_VALUE"""),"Thomas Barkhimer")</f>
        <v>Thomas Barkhimer</v>
      </c>
      <c r="B72" s="6"/>
      <c r="D72" s="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</row>
    <row r="73" spans="1:97">
      <c r="A73" s="1" t="str">
        <f ca="1">IFERROR(__xludf.DUMMYFUNCTION("""COMPUTED_VALUE"""),"Zachary Bechinski")</f>
        <v>Zachary Bechinski</v>
      </c>
      <c r="B73" s="6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</row>
    <row r="74" spans="1:97">
      <c r="A74" s="1" t="str">
        <f ca="1">IFERROR(__xludf.DUMMYFUNCTION("""COMPUTED_VALUE"""),"Nicholas Bement")</f>
        <v>Nicholas Bement</v>
      </c>
      <c r="B74" s="6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</row>
    <row r="75" spans="1:97">
      <c r="A75" s="1" t="str">
        <f ca="1">IFERROR(__xludf.DUMMYFUNCTION("""COMPUTED_VALUE"""),"Brian Bibian")</f>
        <v>Brian Bibian</v>
      </c>
      <c r="B75" s="6"/>
      <c r="D75" s="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</row>
    <row r="76" spans="1:97">
      <c r="A76" s="1" t="str">
        <f ca="1">IFERROR(__xludf.DUMMYFUNCTION("""COMPUTED_VALUE"""),"Samuel Bowen")</f>
        <v>Samuel Bowen</v>
      </c>
      <c r="B76" s="6"/>
      <c r="D76" s="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</row>
    <row r="77" spans="1:97">
      <c r="A77" s="1" t="str">
        <f ca="1">IFERROR(__xludf.DUMMYFUNCTION("""COMPUTED_VALUE"""),"Blaine Bridgewater")</f>
        <v>Blaine Bridgewater</v>
      </c>
      <c r="B77" s="6"/>
      <c r="D77" s="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</row>
    <row r="78" spans="1:97">
      <c r="A78" s="1" t="str">
        <f ca="1">IFERROR(__xludf.DUMMYFUNCTION("""COMPUTED_VALUE"""),"Charles Brooks")</f>
        <v>Charles Brooks</v>
      </c>
      <c r="B78" s="6"/>
      <c r="D78" s="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</row>
    <row r="79" spans="1:97">
      <c r="A79" s="1" t="str">
        <f ca="1">IFERROR(__xludf.DUMMYFUNCTION("""COMPUTED_VALUE"""),"Andrew Brownfield")</f>
        <v>Andrew Brownfield</v>
      </c>
      <c r="B79" s="6"/>
      <c r="D79" s="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</row>
    <row r="80" spans="1:97">
      <c r="A80" s="1" t="str">
        <f ca="1">IFERROR(__xludf.DUMMYFUNCTION("""COMPUTED_VALUE"""),"Hunter Bryant")</f>
        <v>Hunter Bryant</v>
      </c>
      <c r="B80" s="6"/>
      <c r="D80" s="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</row>
    <row r="81" spans="1:97">
      <c r="A81" s="1" t="str">
        <f ca="1">IFERROR(__xludf.DUMMYFUNCTION("""COMPUTED_VALUE"""),"Nick Burhenn")</f>
        <v>Nick Burhenn</v>
      </c>
      <c r="B81" s="6"/>
      <c r="D81" s="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</row>
    <row r="82" spans="1:97">
      <c r="A82" s="1" t="str">
        <f ca="1">IFERROR(__xludf.DUMMYFUNCTION("""COMPUTED_VALUE"""),"Alex Calvo")</f>
        <v>Alex Calvo</v>
      </c>
      <c r="B82" s="6"/>
      <c r="D82" s="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</row>
    <row r="83" spans="1:97">
      <c r="A83" s="1" t="str">
        <f ca="1">IFERROR(__xludf.DUMMYFUNCTION("""COMPUTED_VALUE"""),"Tyler Cech")</f>
        <v>Tyler Cech</v>
      </c>
      <c r="B83" s="6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</row>
    <row r="84" spans="1:97">
      <c r="A84" s="1" t="str">
        <f ca="1">IFERROR(__xludf.DUMMYFUNCTION("""COMPUTED_VALUE"""),"Casey Chisham")</f>
        <v>Casey Chisham</v>
      </c>
      <c r="B84" s="6"/>
      <c r="D84" s="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</row>
    <row r="85" spans="1:97">
      <c r="A85" s="1" t="str">
        <f ca="1">IFERROR(__xludf.DUMMYFUNCTION("""COMPUTED_VALUE"""),"Evan Clark")</f>
        <v>Evan Clark</v>
      </c>
      <c r="B85" s="6"/>
      <c r="D85" s="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</row>
    <row r="86" spans="1:97">
      <c r="A86" s="1" t="str">
        <f ca="1">IFERROR(__xludf.DUMMYFUNCTION("""COMPUTED_VALUE"""),"Hunter Cloyd")</f>
        <v>Hunter Cloyd</v>
      </c>
      <c r="B86" s="6"/>
      <c r="D86" s="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</row>
    <row r="87" spans="1:97">
      <c r="A87" s="1" t="str">
        <f ca="1">IFERROR(__xludf.DUMMYFUNCTION("""COMPUTED_VALUE"""),"Darren Corea")</f>
        <v>Darren Corea</v>
      </c>
      <c r="B87" s="6"/>
      <c r="D87" s="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</row>
    <row r="88" spans="1:97">
      <c r="A88" s="1" t="str">
        <f ca="1">IFERROR(__xludf.DUMMYFUNCTION("""COMPUTED_VALUE"""),"Draven Cox")</f>
        <v>Draven Cox</v>
      </c>
      <c r="B88" s="6"/>
      <c r="D88" s="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</row>
    <row r="89" spans="1:97">
      <c r="A89" s="1" t="str">
        <f ca="1">IFERROR(__xludf.DUMMYFUNCTION("""COMPUTED_VALUE"""),"Drew Culley")</f>
        <v>Drew Culley</v>
      </c>
      <c r="B89" s="6"/>
      <c r="D89" s="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</row>
    <row r="90" spans="1:97">
      <c r="A90" s="1" t="str">
        <f ca="1">IFERROR(__xludf.DUMMYFUNCTION("""COMPUTED_VALUE"""),"Austin Cummins")</f>
        <v>Austin Cummins</v>
      </c>
      <c r="B90" s="6"/>
      <c r="D90" s="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</row>
    <row r="91" spans="1:97">
      <c r="A91" s="1" t="str">
        <f ca="1">IFERROR(__xludf.DUMMYFUNCTION("""COMPUTED_VALUE"""),"Leyton Czarnecki")</f>
        <v>Leyton Czarnecki</v>
      </c>
      <c r="B91" s="6"/>
      <c r="D91" s="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</row>
    <row r="92" spans="1:97">
      <c r="A92" s="1" t="str">
        <f ca="1">IFERROR(__xludf.DUMMYFUNCTION("""COMPUTED_VALUE"""),"Austin Deeter")</f>
        <v>Austin Deeter</v>
      </c>
      <c r="B92" s="6"/>
      <c r="D92" s="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</row>
    <row r="93" spans="1:97">
      <c r="A93" s="1" t="str">
        <f ca="1">IFERROR(__xludf.DUMMYFUNCTION("""COMPUTED_VALUE"""),"Jackson Dempsey")</f>
        <v>Jackson Dempsey</v>
      </c>
      <c r="B93" s="6"/>
      <c r="D93" s="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</row>
    <row r="94" spans="1:97">
      <c r="A94" s="1" t="str">
        <f ca="1">IFERROR(__xludf.DUMMYFUNCTION("""COMPUTED_VALUE"""),"Quinn Diers")</f>
        <v>Quinn Diers</v>
      </c>
      <c r="B94" s="6"/>
      <c r="D94" s="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</row>
    <row r="95" spans="1:97">
      <c r="A95" s="1" t="str">
        <f ca="1">IFERROR(__xludf.DUMMYFUNCTION("""COMPUTED_VALUE"""),"Dylan Dreiman")</f>
        <v>Dylan Dreiman</v>
      </c>
      <c r="B95" s="6"/>
      <c r="D95" s="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</row>
    <row r="96" spans="1:97">
      <c r="A96" s="1" t="str">
        <f ca="1">IFERROR(__xludf.DUMMYFUNCTION("""COMPUTED_VALUE"""),"Harris Eason")</f>
        <v>Harris Eason</v>
      </c>
      <c r="B96" s="6"/>
      <c r="D96" s="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</row>
    <row r="97" spans="1:97">
      <c r="A97" s="1" t="str">
        <f ca="1">IFERROR(__xludf.DUMMYFUNCTION("""COMPUTED_VALUE"""),"Jason Engel")</f>
        <v>Jason Engel</v>
      </c>
      <c r="B97" s="6"/>
      <c r="D97" s="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</row>
    <row r="98" spans="1:97">
      <c r="A98" s="1" t="str">
        <f ca="1">IFERROR(__xludf.DUMMYFUNCTION("""COMPUTED_VALUE"""),"Michael Eriks")</f>
        <v>Michael Eriks</v>
      </c>
      <c r="B98" s="6"/>
      <c r="D98" s="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</row>
    <row r="99" spans="1:97">
      <c r="A99" s="1" t="str">
        <f ca="1">IFERROR(__xludf.DUMMYFUNCTION("""COMPUTED_VALUE"""),"Eli Evelo")</f>
        <v>Eli Evelo</v>
      </c>
      <c r="B99" s="6"/>
      <c r="D99" s="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</row>
    <row r="100" spans="1:97">
      <c r="A100" s="1" t="str">
        <f ca="1">IFERROR(__xludf.DUMMYFUNCTION("""COMPUTED_VALUE"""),"Luke Fiesel")</f>
        <v>Luke Fiesel</v>
      </c>
      <c r="B100" s="6"/>
      <c r="D100" s="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</row>
    <row r="101" spans="1:97">
      <c r="A101" s="1" t="str">
        <f ca="1">IFERROR(__xludf.DUMMYFUNCTION("""COMPUTED_VALUE"""),"Joel Flores")</f>
        <v>Joel Flores</v>
      </c>
      <c r="B101" s="6"/>
      <c r="D101" s="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</row>
    <row r="102" spans="1:97">
      <c r="A102" s="1" t="str">
        <f ca="1">IFERROR(__xludf.DUMMYFUNCTION("""COMPUTED_VALUE"""),"John Forsythe")</f>
        <v>John Forsythe</v>
      </c>
      <c r="B102" s="6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</row>
    <row r="103" spans="1:97">
      <c r="A103" s="1" t="str">
        <f ca="1">IFERROR(__xludf.DUMMYFUNCTION("""COMPUTED_VALUE"""),"Thomas Fralich")</f>
        <v>Thomas Fralich</v>
      </c>
      <c r="B103" s="6"/>
      <c r="D103" s="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</row>
    <row r="104" spans="1:97">
      <c r="A104" s="1" t="str">
        <f ca="1">IFERROR(__xludf.DUMMYFUNCTION("""COMPUTED_VALUE"""),"Ethan Fruit")</f>
        <v>Ethan Fruit</v>
      </c>
      <c r="B104" s="6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</row>
    <row r="105" spans="1:97">
      <c r="A105" s="1" t="str">
        <f ca="1">IFERROR(__xludf.DUMMYFUNCTION("""COMPUTED_VALUE"""),"Isaac Fuentes")</f>
        <v>Isaac Fuentes</v>
      </c>
      <c r="B105" s="6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</row>
    <row r="106" spans="1:97">
      <c r="A106" s="1" t="str">
        <f ca="1">IFERROR(__xludf.DUMMYFUNCTION("""COMPUTED_VALUE"""),"Kurt Gleason")</f>
        <v>Kurt Gleason</v>
      </c>
      <c r="B106" s="6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</row>
    <row r="107" spans="1:97">
      <c r="A107" s="1" t="str">
        <f ca="1">IFERROR(__xludf.DUMMYFUNCTION("""COMPUTED_VALUE"""),"Evan Gonzalez")</f>
        <v>Evan Gonzalez</v>
      </c>
      <c r="B107" s="6"/>
      <c r="D107" s="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</row>
    <row r="108" spans="1:97">
      <c r="A108" s="1" t="str">
        <f ca="1">IFERROR(__xludf.DUMMYFUNCTION("""COMPUTED_VALUE"""),"Connor Hall")</f>
        <v>Connor Hall</v>
      </c>
      <c r="B108" s="6"/>
      <c r="D108" s="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</row>
    <row r="109" spans="1:97">
      <c r="A109" s="1" t="str">
        <f ca="1">IFERROR(__xludf.DUMMYFUNCTION("""COMPUTED_VALUE"""),"Jalen Haltom")</f>
        <v>Jalen Haltom</v>
      </c>
      <c r="B109" s="6"/>
      <c r="D109" s="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</row>
    <row r="110" spans="1:97">
      <c r="A110" s="1" t="str">
        <f ca="1">IFERROR(__xludf.DUMMYFUNCTION("""COMPUTED_VALUE"""),"Mason Harney")</f>
        <v>Mason Harney</v>
      </c>
      <c r="B110" s="6"/>
      <c r="D110" s="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</row>
    <row r="111" spans="1:97">
      <c r="A111" s="1" t="str">
        <f ca="1">IFERROR(__xludf.DUMMYFUNCTION("""COMPUTED_VALUE"""),"Diego Hernandez")</f>
        <v>Diego Hernandez</v>
      </c>
      <c r="B111" s="6"/>
      <c r="D111" s="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</row>
    <row r="112" spans="1:97">
      <c r="A112" s="1" t="str">
        <f ca="1">IFERROR(__xludf.DUMMYFUNCTION("""COMPUTED_VALUE"""),"Brant Higgins")</f>
        <v>Brant Higgins</v>
      </c>
      <c r="B112" s="6"/>
      <c r="D112" s="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</row>
    <row r="113" spans="1:97">
      <c r="A113" s="1" t="str">
        <f ca="1">IFERROR(__xludf.DUMMYFUNCTION("""COMPUTED_VALUE"""),"Dawson Hoopingarner")</f>
        <v>Dawson Hoopingarner</v>
      </c>
      <c r="B113" s="6"/>
      <c r="D113" s="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</row>
    <row r="114" spans="1:97">
      <c r="A114" s="1" t="str">
        <f ca="1">IFERROR(__xludf.DUMMYFUNCTION("""COMPUTED_VALUE"""),"William Hopton")</f>
        <v>William Hopton</v>
      </c>
      <c r="B114" s="6"/>
      <c r="D114" s="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</row>
    <row r="115" spans="1:97">
      <c r="A115" s="1" t="str">
        <f ca="1">IFERROR(__xludf.DUMMYFUNCTION("""COMPUTED_VALUE"""),"Jacob Huber")</f>
        <v>Jacob Huber</v>
      </c>
      <c r="B115" s="6"/>
      <c r="D115" s="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</row>
    <row r="116" spans="1:97">
      <c r="A116" s="1" t="str">
        <f ca="1">IFERROR(__xludf.DUMMYFUNCTION("""COMPUTED_VALUE"""),"Thomas Jukes")</f>
        <v>Thomas Jukes</v>
      </c>
      <c r="B116" s="6"/>
      <c r="D116" s="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</row>
    <row r="117" spans="1:97">
      <c r="A117" s="1" t="str">
        <f ca="1">IFERROR(__xludf.DUMMYFUNCTION("""COMPUTED_VALUE"""),"Bentley Kane")</f>
        <v>Bentley Kane</v>
      </c>
      <c r="B117" s="6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</row>
    <row r="118" spans="1:97">
      <c r="A118" s="1" t="str">
        <f ca="1">IFERROR(__xludf.DUMMYFUNCTION("""COMPUTED_VALUE"""),"Austin Karczewski")</f>
        <v>Austin Karczewski</v>
      </c>
      <c r="B118" s="6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</row>
    <row r="119" spans="1:97">
      <c r="A119" s="1" t="str">
        <f ca="1">IFERROR(__xludf.DUMMYFUNCTION("""COMPUTED_VALUE"""),"Carson Kelly")</f>
        <v>Carson Kelly</v>
      </c>
      <c r="B119" s="6"/>
      <c r="D119" s="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</row>
    <row r="120" spans="1:97">
      <c r="A120" s="1" t="str">
        <f ca="1">IFERROR(__xludf.DUMMYFUNCTION("""COMPUTED_VALUE"""),"Muhammad Khan")</f>
        <v>Muhammad Khan</v>
      </c>
      <c r="B120" s="6"/>
      <c r="D120" s="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</row>
    <row r="121" spans="1:97">
      <c r="A121" s="1" t="str">
        <f ca="1">IFERROR(__xludf.DUMMYFUNCTION("""COMPUTED_VALUE"""),"Drew King")</f>
        <v>Drew King</v>
      </c>
      <c r="B121" s="6"/>
      <c r="D121" s="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</row>
    <row r="122" spans="1:97">
      <c r="A122" s="1" t="str">
        <f ca="1">IFERROR(__xludf.DUMMYFUNCTION("""COMPUTED_VALUE"""),"Max Klebe")</f>
        <v>Max Klebe</v>
      </c>
      <c r="B122" s="6"/>
      <c r="D122" s="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</row>
    <row r="123" spans="1:97">
      <c r="A123" s="1" t="str">
        <f ca="1">IFERROR(__xludf.DUMMYFUNCTION("""COMPUTED_VALUE"""),"Lucas Korte")</f>
        <v>Lucas Korte</v>
      </c>
      <c r="B123" s="6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</row>
    <row r="124" spans="1:97">
      <c r="A124" s="1" t="str">
        <f ca="1">IFERROR(__xludf.DUMMYFUNCTION("""COMPUTED_VALUE"""),"Robert Lange")</f>
        <v>Robert Lange</v>
      </c>
      <c r="B124" s="6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</row>
    <row r="125" spans="1:97">
      <c r="A125" s="1" t="str">
        <f ca="1">IFERROR(__xludf.DUMMYFUNCTION("""COMPUTED_VALUE"""),"Gabriel Lingenfelter")</f>
        <v>Gabriel Lingenfelter</v>
      </c>
      <c r="B125" s="6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</row>
    <row r="126" spans="1:97">
      <c r="A126" s="1" t="str">
        <f ca="1">IFERROR(__xludf.DUMMYFUNCTION("""COMPUTED_VALUE"""),"Rodolfo Loyola")</f>
        <v>Rodolfo Loyola</v>
      </c>
      <c r="B126" s="6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</row>
    <row r="127" spans="1:97">
      <c r="A127" s="1" t="str">
        <f ca="1">IFERROR(__xludf.DUMMYFUNCTION("""COMPUTED_VALUE"""),"Tristian Lynch")</f>
        <v>Tristian Lynch</v>
      </c>
      <c r="B127" s="6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</row>
    <row r="128" spans="1:97">
      <c r="A128" s="1" t="str">
        <f ca="1">IFERROR(__xludf.DUMMYFUNCTION("""COMPUTED_VALUE"""),"Jerome Malone")</f>
        <v>Jerome Malone</v>
      </c>
      <c r="B128" s="6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</row>
    <row r="129" spans="1:97">
      <c r="A129" s="1" t="str">
        <f ca="1">IFERROR(__xludf.DUMMYFUNCTION("""COMPUTED_VALUE"""),"Alejandro Martinez")</f>
        <v>Alejandro Martinez</v>
      </c>
      <c r="B129" s="6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</row>
    <row r="130" spans="1:97">
      <c r="A130" s="1" t="str">
        <f ca="1">IFERROR(__xludf.DUMMYFUNCTION("""COMPUTED_VALUE"""),"Riggs McDougalle")</f>
        <v>Riggs McDougalle</v>
      </c>
      <c r="B130" s="6"/>
      <c r="D130" s="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</row>
    <row r="131" spans="1:97">
      <c r="A131" s="1" t="str">
        <f ca="1">IFERROR(__xludf.DUMMYFUNCTION("""COMPUTED_VALUE"""),"Haden Mettert")</f>
        <v>Haden Mettert</v>
      </c>
      <c r="B131" s="6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</row>
    <row r="132" spans="1:97">
      <c r="A132" s="1" t="str">
        <f ca="1">IFERROR(__xludf.DUMMYFUNCTION("""COMPUTED_VALUE"""),"Garrett Mills")</f>
        <v>Garrett Mills</v>
      </c>
      <c r="B132" s="6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</row>
    <row r="133" spans="1:97">
      <c r="A133" s="1" t="str">
        <f ca="1">IFERROR(__xludf.DUMMYFUNCTION("""COMPUTED_VALUE"""),"Fletcher Miskuf")</f>
        <v>Fletcher Miskuf</v>
      </c>
      <c r="B133" s="6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</row>
    <row r="134" spans="1:97">
      <c r="A134" s="1" t="str">
        <f ca="1">IFERROR(__xludf.DUMMYFUNCTION("""COMPUTED_VALUE"""),"Michael Mokrzycki")</f>
        <v>Michael Mokrzycki</v>
      </c>
      <c r="B134" s="6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</row>
    <row r="135" spans="1:97">
      <c r="A135" s="1" t="str">
        <f ca="1">IFERROR(__xludf.DUMMYFUNCTION("""COMPUTED_VALUE"""),"Grant Morrison")</f>
        <v>Grant Morrison</v>
      </c>
      <c r="B135" s="6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</row>
    <row r="136" spans="1:97">
      <c r="A136" s="1" t="str">
        <f ca="1">IFERROR(__xludf.DUMMYFUNCTION("""COMPUTED_VALUE"""),"Hunter Morrison")</f>
        <v>Hunter Morrison</v>
      </c>
      <c r="B136" s="6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</row>
    <row r="137" spans="1:97">
      <c r="A137" s="1" t="str">
        <f ca="1">IFERROR(__xludf.DUMMYFUNCTION("""COMPUTED_VALUE"""),"Aidan Murphy")</f>
        <v>Aidan Murphy</v>
      </c>
      <c r="B137" s="6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</row>
    <row r="138" spans="1:97">
      <c r="A138" s="1" t="str">
        <f ca="1">IFERROR(__xludf.DUMMYFUNCTION("""COMPUTED_VALUE"""),"Kyle Myers")</f>
        <v>Kyle Myers</v>
      </c>
      <c r="B138" s="6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</row>
    <row r="139" spans="1:97">
      <c r="A139" s="1" t="str">
        <f ca="1">IFERROR(__xludf.DUMMYFUNCTION("""COMPUTED_VALUE"""),"Christopher Nakashian")</f>
        <v>Christopher Nakashian</v>
      </c>
      <c r="B139" s="6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</row>
    <row r="140" spans="1:97">
      <c r="A140" s="1" t="str">
        <f ca="1">IFERROR(__xludf.DUMMYFUNCTION("""COMPUTED_VALUE"""),"Brandon Nichols")</f>
        <v>Brandon Nichols</v>
      </c>
      <c r="B140" s="6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</row>
    <row r="141" spans="1:97">
      <c r="A141" s="1" t="str">
        <f ca="1">IFERROR(__xludf.DUMMYFUNCTION("""COMPUTED_VALUE"""),"Gavin Norris")</f>
        <v>Gavin Norris</v>
      </c>
      <c r="B141" s="6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</row>
    <row r="142" spans="1:97">
      <c r="A142" s="1" t="str">
        <f ca="1">IFERROR(__xludf.DUMMYFUNCTION("""COMPUTED_VALUE"""),"Kaden Pender")</f>
        <v>Kaden Pender</v>
      </c>
      <c r="B142" s="6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</row>
    <row r="143" spans="1:97">
      <c r="A143" s="1" t="str">
        <f ca="1">IFERROR(__xludf.DUMMYFUNCTION("""COMPUTED_VALUE"""),"Jaydin Pendley")</f>
        <v>Jaydin Pendley</v>
      </c>
      <c r="B143" s="6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</row>
    <row r="144" spans="1:97">
      <c r="A144" s="1" t="str">
        <f ca="1">IFERROR(__xludf.DUMMYFUNCTION("""COMPUTED_VALUE"""),"Elijah Phillips")</f>
        <v>Elijah Phillips</v>
      </c>
      <c r="B144" s="6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</row>
    <row r="145" spans="1:97">
      <c r="A145" s="1" t="str">
        <f ca="1">IFERROR(__xludf.DUMMYFUNCTION("""COMPUTED_VALUE"""),"Chase Pondel")</f>
        <v>Chase Pondel</v>
      </c>
      <c r="B145" s="6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</row>
    <row r="146" spans="1:97">
      <c r="A146" s="1" t="str">
        <f ca="1">IFERROR(__xludf.DUMMYFUNCTION("""COMPUTED_VALUE"""),"Griffin Pope")</f>
        <v>Griffin Pope</v>
      </c>
      <c r="B146" s="6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</row>
    <row r="147" spans="1:97">
      <c r="A147" s="1" t="str">
        <f ca="1">IFERROR(__xludf.DUMMYFUNCTION("""COMPUTED_VALUE"""),"Kevin Ramirez")</f>
        <v>Kevin Ramirez</v>
      </c>
      <c r="B147" s="6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</row>
    <row r="148" spans="1:97">
      <c r="A148" s="1" t="str">
        <f ca="1">IFERROR(__xludf.DUMMYFUNCTION("""COMPUTED_VALUE"""),"Jared Rees")</f>
        <v>Jared Rees</v>
      </c>
      <c r="B148" s="6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</row>
    <row r="149" spans="1:97">
      <c r="A149" s="1" t="str">
        <f ca="1">IFERROR(__xludf.DUMMYFUNCTION("""COMPUTED_VALUE"""),"Zachary Reeson")</f>
        <v>Zachary Reeson</v>
      </c>
      <c r="B149" s="6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</row>
    <row r="150" spans="1:97">
      <c r="A150" s="1" t="str">
        <f ca="1">IFERROR(__xludf.DUMMYFUNCTION("""COMPUTED_VALUE"""),"Jesus Resendiz-Miranda")</f>
        <v>Jesus Resendiz-Miranda</v>
      </c>
      <c r="B150" s="6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</row>
    <row r="151" spans="1:97">
      <c r="A151" s="1" t="str">
        <f ca="1">IFERROR(__xludf.DUMMYFUNCTION("""COMPUTED_VALUE"""),"Elijah Riley")</f>
        <v>Elijah Riley</v>
      </c>
      <c r="B151" s="6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</row>
    <row r="152" spans="1:97">
      <c r="A152" s="1" t="str">
        <f ca="1">IFERROR(__xludf.DUMMYFUNCTION("""COMPUTED_VALUE"""),"Jack Roberts")</f>
        <v>Jack Roberts</v>
      </c>
      <c r="B152" s="6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</row>
    <row r="153" spans="1:97">
      <c r="A153" s="1" t="str">
        <f ca="1">IFERROR(__xludf.DUMMYFUNCTION("""COMPUTED_VALUE"""),"Aaron Rose")</f>
        <v>Aaron Rose</v>
      </c>
      <c r="B153" s="6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</row>
    <row r="154" spans="1:97">
      <c r="A154" s="1" t="str">
        <f ca="1">IFERROR(__xludf.DUMMYFUNCTION("""COMPUTED_VALUE"""),"Evan Rudicle")</f>
        <v>Evan Rudicle</v>
      </c>
      <c r="B154" s="6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</row>
    <row r="155" spans="1:97">
      <c r="A155" s="1" t="str">
        <f ca="1">IFERROR(__xludf.DUMMYFUNCTION("""COMPUTED_VALUE"""),"Luke Savage")</f>
        <v>Luke Savage</v>
      </c>
      <c r="B155" s="6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</row>
    <row r="156" spans="1:97">
      <c r="A156" s="1" t="str">
        <f ca="1">IFERROR(__xludf.DUMMYFUNCTION("""COMPUTED_VALUE"""),"Robert Schertz")</f>
        <v>Robert Schertz</v>
      </c>
      <c r="B156" s="6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</row>
    <row r="157" spans="1:97">
      <c r="A157" s="1" t="str">
        <f ca="1">IFERROR(__xludf.DUMMYFUNCTION("""COMPUTED_VALUE"""),"Lucas Sims")</f>
        <v>Lucas Sims</v>
      </c>
      <c r="B157" s="6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</row>
    <row r="158" spans="1:97">
      <c r="A158" s="1" t="str">
        <f ca="1">IFERROR(__xludf.DUMMYFUNCTION("""COMPUTED_VALUE"""),"Lukas Smith")</f>
        <v>Lukas Smith</v>
      </c>
      <c r="B158" s="6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</row>
    <row r="159" spans="1:97">
      <c r="A159" s="1" t="str">
        <f ca="1">IFERROR(__xludf.DUMMYFUNCTION("""COMPUTED_VALUE"""),"Colin Sons")</f>
        <v>Colin Sons</v>
      </c>
      <c r="B159" s="6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</row>
    <row r="160" spans="1:97">
      <c r="A160" s="1" t="str">
        <f ca="1">IFERROR(__xludf.DUMMYFUNCTION("""COMPUTED_VALUE"""),"Cole Spencer")</f>
        <v>Cole Spencer</v>
      </c>
      <c r="B160" s="6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</row>
    <row r="161" spans="1:97">
      <c r="A161" s="1" t="str">
        <f ca="1">IFERROR(__xludf.DUMMYFUNCTION("""COMPUTED_VALUE"""),"Connor Stahl")</f>
        <v>Connor Stahl</v>
      </c>
      <c r="B161" s="6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</row>
    <row r="162" spans="1:97">
      <c r="A162" s="1" t="str">
        <f ca="1">IFERROR(__xludf.DUMMYFUNCTION("""COMPUTED_VALUE"""),"Landon Steele")</f>
        <v>Landon Steele</v>
      </c>
      <c r="B162" s="6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</row>
    <row r="163" spans="1:97">
      <c r="A163" s="1" t="str">
        <f ca="1">IFERROR(__xludf.DUMMYFUNCTION("""COMPUTED_VALUE"""),"Luke Summerlot")</f>
        <v>Luke Summerlot</v>
      </c>
      <c r="B163" s="6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</row>
    <row r="164" spans="1:97">
      <c r="A164" s="1" t="str">
        <f ca="1">IFERROR(__xludf.DUMMYFUNCTION("""COMPUTED_VALUE"""),"Alex Vecellio")</f>
        <v>Alex Vecellio</v>
      </c>
      <c r="B164" s="6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</row>
    <row r="165" spans="1:97">
      <c r="A165" s="1" t="str">
        <f ca="1">IFERROR(__xludf.DUMMYFUNCTION("""COMPUTED_VALUE"""),"Anthony Veleta")</f>
        <v>Anthony Veleta</v>
      </c>
      <c r="B165" s="6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</row>
    <row r="166" spans="1:97">
      <c r="A166" s="1" t="str">
        <f ca="1">IFERROR(__xludf.DUMMYFUNCTION("""COMPUTED_VALUE"""),"James Vitaniemi")</f>
        <v>James Vitaniemi</v>
      </c>
      <c r="B166" s="6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</row>
    <row r="167" spans="1:97">
      <c r="A167" s="1" t="str">
        <f ca="1">IFERROR(__xludf.DUMMYFUNCTION("""COMPUTED_VALUE"""),"Corban Warner")</f>
        <v>Corban Warner</v>
      </c>
      <c r="B167" s="6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</row>
    <row r="168" spans="1:97">
      <c r="A168" s="1" t="str">
        <f ca="1">IFERROR(__xludf.DUMMYFUNCTION("""COMPUTED_VALUE"""),"Ryan Whitley")</f>
        <v>Ryan Whitley</v>
      </c>
      <c r="B168" s="6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</row>
    <row r="169" spans="1:97">
      <c r="A169" s="1" t="str">
        <f ca="1">IFERROR(__xludf.DUMMYFUNCTION("""COMPUTED_VALUE"""),"Trevor Whitney")</f>
        <v>Trevor Whitney</v>
      </c>
      <c r="B169" s="6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</row>
    <row r="170" spans="1:97">
      <c r="A170" s="1" t="str">
        <f ca="1">IFERROR(__xludf.DUMMYFUNCTION("""COMPUTED_VALUE"""),"Justin Wittmer")</f>
        <v>Justin Wittmer</v>
      </c>
      <c r="B170" s="6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</row>
    <row r="171" spans="1:97">
      <c r="A171" s="1" t="str">
        <f ca="1">IFERROR(__xludf.DUMMYFUNCTION("""COMPUTED_VALUE"""),"Lane Woolwine")</f>
        <v>Lane Woolwine</v>
      </c>
      <c r="B171" s="6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</row>
    <row r="172" spans="1:97">
      <c r="A172" s="1" t="str">
        <f ca="1">IFERROR(__xludf.DUMMYFUNCTION("""COMPUTED_VALUE"""),"James Zable")</f>
        <v>James Zable</v>
      </c>
      <c r="B172" s="6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</row>
    <row r="173" spans="1:97">
      <c r="A173" s="1" t="str">
        <f ca="1">IFERROR(__xludf.DUMMYFUNCTION("""COMPUTED_VALUE"""),"Christopher Reichel")</f>
        <v>Christopher Reichel</v>
      </c>
      <c r="B173" s="6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</row>
    <row r="174" spans="1:97">
      <c r="A174" s="1" t="str">
        <f ca="1">IFERROR(__xludf.DUMMYFUNCTION("""COMPUTED_VALUE"""),"Aidan Matthews")</f>
        <v>Aidan Matthews</v>
      </c>
      <c r="B174" s="6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</row>
    <row r="175" spans="1:97">
      <c r="A175" s="1" t="str">
        <f ca="1">IFERROR(__xludf.DUMMYFUNCTION("""COMPUTED_VALUE"""),"Raymond Zhao")</f>
        <v>Raymond Zhao</v>
      </c>
      <c r="B175" s="6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</row>
    <row r="176" spans="1:97">
      <c r="A176" s="1" t="str">
        <f ca="1">IFERROR(__xludf.DUMMYFUNCTION("""COMPUTED_VALUE"""),"Tristan wischmeier")</f>
        <v>Tristan wischmeier</v>
      </c>
      <c r="B176" s="6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</row>
    <row r="177" spans="1:97">
      <c r="A177" s="1" t="str">
        <f ca="1">IFERROR(__xludf.DUMMYFUNCTION("""COMPUTED_VALUE"""),"Kernan Lee")</f>
        <v>Kernan Lee</v>
      </c>
      <c r="B177" s="6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</row>
    <row r="178" spans="1:97">
      <c r="A178" s="1" t="str">
        <f ca="1">IFERROR(__xludf.DUMMYFUNCTION("""COMPUTED_VALUE"""),"Connor Vinyard")</f>
        <v>Connor Vinyard</v>
      </c>
      <c r="B178" s="6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</row>
    <row r="179" spans="1:97">
      <c r="A179" s="1" t="str">
        <f ca="1">IFERROR(__xludf.DUMMYFUNCTION("""COMPUTED_VALUE"""),"Troy Hungerford")</f>
        <v>Troy Hungerford</v>
      </c>
      <c r="B179" s="6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</row>
    <row r="180" spans="1:97">
      <c r="A180" s="1" t="str">
        <f ca="1">IFERROR(__xludf.DUMMYFUNCTION("""COMPUTED_VALUE"""),"Josh heaton")</f>
        <v>Josh heaton</v>
      </c>
      <c r="B180" s="6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</row>
    <row r="181" spans="1:97">
      <c r="A181" s="1" t="str">
        <f ca="1">IFERROR(__xludf.DUMMYFUNCTION("""COMPUTED_VALUE"""),"Kirk Preston")</f>
        <v>Kirk Preston</v>
      </c>
      <c r="B181" s="6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</row>
    <row r="182" spans="1:97">
      <c r="A182" s="1" t="str">
        <f ca="1">IFERROR(__xludf.DUMMYFUNCTION("""COMPUTED_VALUE"""),"Josh Wilmerding")</f>
        <v>Josh Wilmerding</v>
      </c>
      <c r="B182" s="6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</row>
    <row r="183" spans="1:97">
      <c r="A183" s="1" t="str">
        <f ca="1">IFERROR(__xludf.DUMMYFUNCTION("""COMPUTED_VALUE"""),"Brandon Jackson")</f>
        <v>Brandon Jackson</v>
      </c>
      <c r="B183" s="6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</row>
    <row r="184" spans="1:97">
      <c r="A184" s="1" t="str">
        <f ca="1">IFERROR(__xludf.DUMMYFUNCTION("""COMPUTED_VALUE"""),"Chris Ibrahim")</f>
        <v>Chris Ibrahim</v>
      </c>
      <c r="B184" s="6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</row>
    <row r="185" spans="1:97">
      <c r="A185" s="1" t="str">
        <f ca="1">IFERROR(__xludf.DUMMYFUNCTION("""COMPUTED_VALUE"""),"Matthew Neville")</f>
        <v>Matthew Neville</v>
      </c>
      <c r="B185" s="6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</row>
    <row r="186" spans="1:97">
      <c r="A186" s="1" t="str">
        <f ca="1">IFERROR(__xludf.DUMMYFUNCTION("""COMPUTED_VALUE"""),"Conner Coffy")</f>
        <v>Conner Coffy</v>
      </c>
      <c r="B186" s="6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</row>
    <row r="187" spans="1:97">
      <c r="A187" s="1" t="str">
        <f ca="1">IFERROR(__xludf.DUMMYFUNCTION("""COMPUTED_VALUE"""),"Graham Hepworth")</f>
        <v>Graham Hepworth</v>
      </c>
      <c r="B187" s="6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</row>
    <row r="188" spans="1:97">
      <c r="A188" s="1" t="str">
        <f ca="1">IFERROR(__xludf.DUMMYFUNCTION("""COMPUTED_VALUE"""),"Garrett Phillips")</f>
        <v>Garrett Phillips</v>
      </c>
      <c r="B188" s="6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</row>
    <row r="189" spans="1:97">
      <c r="A189" s="1" t="str">
        <f ca="1">IFERROR(__xludf.DUMMYFUNCTION("""COMPUTED_VALUE"""),"Ali ilupeju")</f>
        <v>Ali ilupeju</v>
      </c>
      <c r="B189" s="6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</row>
    <row r="190" spans="1:97">
      <c r="A190" s="1" t="str">
        <f ca="1">IFERROR(__xludf.DUMMYFUNCTION("""COMPUTED_VALUE"""),"Gavin Wang")</f>
        <v>Gavin Wang</v>
      </c>
      <c r="B190" s="6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</row>
    <row r="191" spans="1:97">
      <c r="A191" s="1" t="str">
        <f ca="1">IFERROR(__xludf.DUMMYFUNCTION("""COMPUTED_VALUE"""),"Tanner France")</f>
        <v>Tanner France</v>
      </c>
      <c r="B191" s="6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</row>
    <row r="192" spans="1:97">
      <c r="A192" s="1" t="str">
        <f ca="1">IFERROR(__xludf.DUMMYFUNCTION("""COMPUTED_VALUE"""),"Princeton Obeto")</f>
        <v>Princeton Obeto</v>
      </c>
      <c r="B192" s="6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</row>
    <row r="193" spans="1:97">
      <c r="A193" s="1" t="str">
        <f ca="1">IFERROR(__xludf.DUMMYFUNCTION("""COMPUTED_VALUE"""),"Lucas Mann")</f>
        <v>Lucas Mann</v>
      </c>
      <c r="B193" s="6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</row>
    <row r="194" spans="1:97">
      <c r="A194" s="1" t="str">
        <f ca="1">IFERROR(__xludf.DUMMYFUNCTION("""COMPUTED_VALUE"""),"Freddie Uriostegui")</f>
        <v>Freddie Uriostegui</v>
      </c>
      <c r="B194" s="6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</row>
    <row r="195" spans="1:97">
      <c r="A195" s="1" t="str">
        <f ca="1">IFERROR(__xludf.DUMMYFUNCTION("""COMPUTED_VALUE"""),"TianXiang Zheng")</f>
        <v>TianXiang Zheng</v>
      </c>
      <c r="B195" s="6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</row>
    <row r="196" spans="1:97">
      <c r="A196" s="1" t="str">
        <f ca="1">IFERROR(__xludf.DUMMYFUNCTION("""COMPUTED_VALUE"""),"Brandon murphy")</f>
        <v>Brandon murphy</v>
      </c>
      <c r="B196" s="6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</row>
    <row r="197" spans="1:97">
      <c r="A197" s="1" t="str">
        <f ca="1">IFERROR(__xludf.DUMMYFUNCTION("""COMPUTED_VALUE"""),"Joshua Lowe")</f>
        <v>Joshua Lowe</v>
      </c>
      <c r="B197" s="6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</row>
    <row r="198" spans="1:97">
      <c r="A198" s="1" t="str">
        <f ca="1">IFERROR(__xludf.DUMMYFUNCTION("""COMPUTED_VALUE"""),"Mason Bonds")</f>
        <v>Mason Bonds</v>
      </c>
      <c r="B198" s="6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</row>
    <row r="199" spans="1:97">
      <c r="A199" s="1" t="str">
        <f ca="1">IFERROR(__xludf.DUMMYFUNCTION("""COMPUTED_VALUE"""),"Terry Hicks")</f>
        <v>Terry Hicks</v>
      </c>
      <c r="B199" s="6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</row>
    <row r="200" spans="1:97">
      <c r="A200" s="1" t="str">
        <f ca="1">IFERROR(__xludf.DUMMYFUNCTION("""COMPUTED_VALUE"""),"Rashad saleem")</f>
        <v>Rashad saleem</v>
      </c>
      <c r="B200" s="6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</row>
    <row r="201" spans="1:97">
      <c r="A201" s="1" t="str">
        <f ca="1">IFERROR(__xludf.DUMMYFUNCTION("""COMPUTED_VALUE"""),"Austin Perry")</f>
        <v>Austin Perry</v>
      </c>
      <c r="B201" s="6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</row>
    <row r="202" spans="1:97">
      <c r="A202" s="1" t="str">
        <f ca="1">IFERROR(__xludf.DUMMYFUNCTION("""COMPUTED_VALUE"""),"Ethan Parsons")</f>
        <v>Ethan Parsons</v>
      </c>
      <c r="B202" s="6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</row>
    <row r="203" spans="1:97">
      <c r="A203" s="1" t="str">
        <f ca="1">IFERROR(__xludf.DUMMYFUNCTION("""COMPUTED_VALUE"""),"Zach Stolberg")</f>
        <v>Zach Stolberg</v>
      </c>
      <c r="B203" s="6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</row>
    <row r="204" spans="1:97">
      <c r="A204" s="1" t="str">
        <f ca="1">IFERROR(__xludf.DUMMYFUNCTION("""COMPUTED_VALUE"""),"Daniel Laritz")</f>
        <v>Daniel Laritz</v>
      </c>
      <c r="B204" s="6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</row>
    <row r="205" spans="1:97">
      <c r="A205" s="1" t="str">
        <f ca="1">IFERROR(__xludf.DUMMYFUNCTION("""COMPUTED_VALUE"""),"Devin Johnson")</f>
        <v>Devin Johnson</v>
      </c>
      <c r="B205" s="6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</row>
    <row r="206" spans="1:97">
      <c r="A206" s="1" t="str">
        <f ca="1">IFERROR(__xludf.DUMMYFUNCTION("""COMPUTED_VALUE"""),"Dom Oliverio")</f>
        <v>Dom Oliverio</v>
      </c>
      <c r="B206" s="6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</row>
    <row r="207" spans="1:97">
      <c r="A207" s="1" t="str">
        <f ca="1">IFERROR(__xludf.DUMMYFUNCTION("""COMPUTED_VALUE"""),"Luis Hernandez")</f>
        <v>Luis Hernandez</v>
      </c>
      <c r="B207" s="6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</row>
    <row r="208" spans="1:97">
      <c r="A208" s="1" t="str">
        <f ca="1">IFERROR(__xludf.DUMMYFUNCTION("""COMPUTED_VALUE"""),"Seth Gergely")</f>
        <v>Seth Gergely</v>
      </c>
      <c r="B208" s="6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</row>
    <row r="209" spans="1:97">
      <c r="A209" s="1" t="str">
        <f ca="1">IFERROR(__xludf.DUMMYFUNCTION("""COMPUTED_VALUE"""),"Henry Brown")</f>
        <v>Henry Brown</v>
      </c>
      <c r="B209" s="6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</row>
    <row r="210" spans="1:97">
      <c r="A210" s="1" t="str">
        <f ca="1">IFERROR(__xludf.DUMMYFUNCTION("""COMPUTED_VALUE"""),"Will Staggs")</f>
        <v>Will Staggs</v>
      </c>
      <c r="B210" s="6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</row>
    <row r="211" spans="1:97">
      <c r="A211" s="1" t="str">
        <f ca="1">IFERROR(__xludf.DUMMYFUNCTION("""COMPUTED_VALUE"""),"Jocqael Thrope")</f>
        <v>Jocqael Thrope</v>
      </c>
      <c r="B211" s="6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</row>
    <row r="212" spans="1:97">
      <c r="A212" s="1" t="str">
        <f ca="1">IFERROR(__xludf.DUMMYFUNCTION("""COMPUTED_VALUE"""),"Connor Burries")</f>
        <v>Connor Burries</v>
      </c>
      <c r="B212" s="6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</row>
    <row r="213" spans="1:97">
      <c r="A213" s="1" t="str">
        <f ca="1">IFERROR(__xludf.DUMMYFUNCTION("""COMPUTED_VALUE"""),"Cameron Crawford")</f>
        <v>Cameron Crawford</v>
      </c>
      <c r="B213" s="6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</row>
    <row r="214" spans="1:97">
      <c r="A214" s="1" t="str">
        <f ca="1">IFERROR(__xludf.DUMMYFUNCTION("""COMPUTED_VALUE"""),"John Moore")</f>
        <v>John Moore</v>
      </c>
      <c r="B214" s="6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</row>
    <row r="215" spans="1:97">
      <c r="A215" s="1" t="str">
        <f ca="1">IFERROR(__xludf.DUMMYFUNCTION("""COMPUTED_VALUE"""),"Jared Kistler")</f>
        <v>Jared Kistler</v>
      </c>
      <c r="B215" s="6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</row>
    <row r="216" spans="1:97">
      <c r="A216" s="1" t="str">
        <f ca="1">IFERROR(__xludf.DUMMYFUNCTION("""COMPUTED_VALUE"""),"Cael Light")</f>
        <v>Cael Light</v>
      </c>
      <c r="B216" s="6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</row>
    <row r="217" spans="1:97">
      <c r="A217" s="1" t="str">
        <f ca="1">IFERROR(__xludf.DUMMYFUNCTION("""COMPUTED_VALUE"""),"Brayden Johnson")</f>
        <v>Brayden Johnson</v>
      </c>
      <c r="B217" s="6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</row>
    <row r="218" spans="1:97">
      <c r="A218" s="1" t="str">
        <f ca="1">IFERROR(__xludf.DUMMYFUNCTION("""COMPUTED_VALUE"""),"JP Osafo")</f>
        <v>JP Osafo</v>
      </c>
      <c r="B218" s="6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</row>
    <row r="219" spans="1:97">
      <c r="A219" s="1" t="str">
        <f ca="1">IFERROR(__xludf.DUMMYFUNCTION("""COMPUTED_VALUE"""),"Caleb Lawson")</f>
        <v>Caleb Lawson</v>
      </c>
      <c r="B219" s="6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</row>
    <row r="220" spans="1:97">
      <c r="A220" s="1" t="str">
        <f ca="1">IFERROR(__xludf.DUMMYFUNCTION("""COMPUTED_VALUE"""),"Alec barlow")</f>
        <v>Alec barlow</v>
      </c>
      <c r="B220" s="6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</row>
    <row r="221" spans="1:97">
      <c r="A221" s="1" t="str">
        <f ca="1">IFERROR(__xludf.DUMMYFUNCTION("""COMPUTED_VALUE"""),"Raef Sauer")</f>
        <v>Raef Sauer</v>
      </c>
      <c r="B221" s="6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</row>
    <row r="222" spans="1:97">
      <c r="A222" s="1" t="str">
        <f ca="1">IFERROR(__xludf.DUMMYFUNCTION("""COMPUTED_VALUE"""),"Joseph Hernandez")</f>
        <v>Joseph Hernandez</v>
      </c>
      <c r="B222" s="6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</row>
    <row r="223" spans="1:97">
      <c r="A223" s="1" t="str">
        <f ca="1">IFERROR(__xludf.DUMMYFUNCTION("""COMPUTED_VALUE"""),"Ethan Baitz")</f>
        <v>Ethan Baitz</v>
      </c>
      <c r="B223" s="6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</row>
    <row r="224" spans="1:97">
      <c r="A224" s="1" t="str">
        <f ca="1">IFERROR(__xludf.DUMMYFUNCTION("""COMPUTED_VALUE"""),"Ben Simpson")</f>
        <v>Ben Simpson</v>
      </c>
      <c r="B224" s="6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</row>
    <row r="225" spans="1:97">
      <c r="A225" s="1" t="str">
        <f ca="1">IFERROR(__xludf.DUMMYFUNCTION("""COMPUTED_VALUE"""),"Ryan Kreighbaum")</f>
        <v>Ryan Kreighbaum</v>
      </c>
      <c r="B225" s="6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</row>
    <row r="226" spans="1:97">
      <c r="A226" s="1" t="str">
        <f ca="1">IFERROR(__xludf.DUMMYFUNCTION("""COMPUTED_VALUE"""),"Tyler Pessler")</f>
        <v>Tyler Pessler</v>
      </c>
      <c r="B226" s="6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</row>
    <row r="227" spans="1:97">
      <c r="A227" s="1" t="str">
        <f ca="1">IFERROR(__xludf.DUMMYFUNCTION("""COMPUTED_VALUE"""),"Nolan perito")</f>
        <v>Nolan perito</v>
      </c>
      <c r="B227" s="6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</row>
    <row r="228" spans="1:97">
      <c r="A228" s="1" t="str">
        <f ca="1">IFERROR(__xludf.DUMMYFUNCTION("""COMPUTED_VALUE"""),"Andrew Cless")</f>
        <v>Andrew Cless</v>
      </c>
      <c r="B228" s="6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</row>
    <row r="229" spans="1:97">
      <c r="A229" s="1" t="str">
        <f ca="1">IFERROR(__xludf.DUMMYFUNCTION("""COMPUTED_VALUE"""),"Sam Schmidt")</f>
        <v>Sam Schmidt</v>
      </c>
      <c r="B229" s="6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</row>
    <row r="230" spans="1:97">
      <c r="A230" s="1" t="str">
        <f ca="1">IFERROR(__xludf.DUMMYFUNCTION("""COMPUTED_VALUE"""),"Zach Escott")</f>
        <v>Zach Escott</v>
      </c>
      <c r="B230" s="6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</row>
    <row r="231" spans="1:97">
      <c r="A231" s="1" t="str">
        <f ca="1">IFERROR(__xludf.DUMMYFUNCTION("""COMPUTED_VALUE"""),"Bryson Halsey ")</f>
        <v xml:space="preserve">Bryson Halsey </v>
      </c>
      <c r="B231" s="6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</row>
    <row r="232" spans="1:97">
      <c r="A232" s="1" t="str">
        <f ca="1">IFERROR(__xludf.DUMMYFUNCTION("""COMPUTED_VALUE"""),"Camron Cotton")</f>
        <v>Camron Cotton</v>
      </c>
      <c r="B232" s="6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</row>
    <row r="233" spans="1:97">
      <c r="A233" s="1" t="str">
        <f ca="1">IFERROR(__xludf.DUMMYFUNCTION("""COMPUTED_VALUE"""),"Luke Ibrahim")</f>
        <v>Luke Ibrahim</v>
      </c>
      <c r="B233" s="6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</row>
    <row r="234" spans="1:97">
      <c r="A234" s="1" t="str">
        <f ca="1">IFERROR(__xludf.DUMMYFUNCTION("""COMPUTED_VALUE"""),"Carter James")</f>
        <v>Carter James</v>
      </c>
      <c r="B234" s="6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</row>
    <row r="235" spans="1:97">
      <c r="A235" s="1" t="str">
        <f ca="1">IFERROR(__xludf.DUMMYFUNCTION("""COMPUTED_VALUE"""),"David Ellers")</f>
        <v>David Ellers</v>
      </c>
      <c r="B235" s="6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</row>
    <row r="236" spans="1:97">
      <c r="A236" s="1" t="str">
        <f ca="1">IFERROR(__xludf.DUMMYFUNCTION("""COMPUTED_VALUE"""),"Sam Cox")</f>
        <v>Sam Cox</v>
      </c>
      <c r="B236" s="6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</row>
    <row r="237" spans="1:97">
      <c r="A237" s="1" t="str">
        <f ca="1">IFERROR(__xludf.DUMMYFUNCTION("""COMPUTED_VALUE"""),"Brandon Kinnick ")</f>
        <v xml:space="preserve">Brandon Kinnick </v>
      </c>
      <c r="B237" s="6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</row>
    <row r="238" spans="1:97">
      <c r="A238" s="1" t="str">
        <f ca="1">IFERROR(__xludf.DUMMYFUNCTION("""COMPUTED_VALUE"""),"Antonio Ventresca")</f>
        <v>Antonio Ventresca</v>
      </c>
      <c r="B238" s="6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</row>
    <row r="239" spans="1:97">
      <c r="A239" s="1" t="str">
        <f ca="1">IFERROR(__xludf.DUMMYFUNCTION("""COMPUTED_VALUE"""),"Cavionn Spencer")</f>
        <v>Cavionn Spencer</v>
      </c>
      <c r="B239" s="6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</row>
    <row r="240" spans="1:97">
      <c r="A240" s="1" t="str">
        <f ca="1">IFERROR(__xludf.DUMMYFUNCTION("""COMPUTED_VALUE"""),"Caven Deveaugh")</f>
        <v>Caven Deveaugh</v>
      </c>
      <c r="B240" s="6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</row>
    <row r="241" spans="1:97">
      <c r="A241" s="1" t="str">
        <f ca="1">IFERROR(__xludf.DUMMYFUNCTION("""COMPUTED_VALUE"""),"Briggs Fultz")</f>
        <v>Briggs Fultz</v>
      </c>
      <c r="B241" s="6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</row>
    <row r="242" spans="1:97">
      <c r="A242" s="1" t="str">
        <f ca="1">IFERROR(__xludf.DUMMYFUNCTION("""COMPUTED_VALUE"""),"Max Chaplin")</f>
        <v>Max Chaplin</v>
      </c>
      <c r="B242" s="6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</row>
    <row r="243" spans="1:97">
      <c r="A243" s="1" t="str">
        <f ca="1">IFERROR(__xludf.DUMMYFUNCTION("""COMPUTED_VALUE"""),"Eric walker")</f>
        <v>Eric walker</v>
      </c>
      <c r="B243" s="6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</row>
    <row r="244" spans="1:97">
      <c r="A244" s="1" t="str">
        <f ca="1">IFERROR(__xludf.DUMMYFUNCTION("""COMPUTED_VALUE"""),"Andy Jacobi")</f>
        <v>Andy Jacobi</v>
      </c>
      <c r="B244" s="6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</row>
    <row r="245" spans="1:97">
      <c r="A245" s="1" t="str">
        <f ca="1">IFERROR(__xludf.DUMMYFUNCTION("""COMPUTED_VALUE"""),"Ryan Brown")</f>
        <v>Ryan Brown</v>
      </c>
      <c r="B245" s="6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</row>
    <row r="246" spans="1:97">
      <c r="A246" s="1" t="str">
        <f ca="1">IFERROR(__xludf.DUMMYFUNCTION("""COMPUTED_VALUE"""),"Dom Krupinski")</f>
        <v>Dom Krupinski</v>
      </c>
      <c r="B246" s="6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</row>
    <row r="247" spans="1:97">
      <c r="A247" s="1" t="str">
        <f ca="1">IFERROR(__xludf.DUMMYFUNCTION("""COMPUTED_VALUE"""),"Randal Diaz")</f>
        <v>Randal Diaz</v>
      </c>
      <c r="B247" s="6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</row>
    <row r="248" spans="1:97">
      <c r="A248" s="1" t="str">
        <f ca="1">IFERROR(__xludf.DUMMYFUNCTION("""COMPUTED_VALUE"""),"Zay Thompson")</f>
        <v>Zay Thompson</v>
      </c>
      <c r="B248" s="6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</row>
    <row r="249" spans="1:97">
      <c r="A249" s="1" t="str">
        <f ca="1">IFERROR(__xludf.DUMMYFUNCTION("""COMPUTED_VALUE"""),"Jacob Spencer")</f>
        <v>Jacob Spencer</v>
      </c>
      <c r="B249" s="6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</row>
    <row r="250" spans="1:97">
      <c r="A250" s="1" t="str">
        <f ca="1">IFERROR(__xludf.DUMMYFUNCTION("""COMPUTED_VALUE"""),"Elias Foor")</f>
        <v>Elias Foor</v>
      </c>
      <c r="B250" s="6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</row>
    <row r="251" spans="1:97">
      <c r="A251" s="1" t="str">
        <f ca="1">IFERROR(__xludf.DUMMYFUNCTION("""COMPUTED_VALUE"""),"Cam Stevens")</f>
        <v>Cam Stevens</v>
      </c>
      <c r="B251" s="6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</row>
    <row r="252" spans="1:97">
      <c r="A252" s="1" t="str">
        <f ca="1">IFERROR(__xludf.DUMMYFUNCTION("""COMPUTED_VALUE"""),"Julian Larry")</f>
        <v>Julian Larry</v>
      </c>
      <c r="B252" s="6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</row>
    <row r="253" spans="1:97">
      <c r="A253" s="1" t="str">
        <f ca="1">IFERROR(__xludf.DUMMYFUNCTION("""COMPUTED_VALUE"""),"Zachary Hobbs")</f>
        <v>Zachary Hobbs</v>
      </c>
      <c r="B253" s="6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</row>
    <row r="254" spans="1:97">
      <c r="A254" s="1" t="str">
        <f ca="1">IFERROR(__xludf.DUMMYFUNCTION("""COMPUTED_VALUE"""),"Omarion Dixon")</f>
        <v>Omarion Dixon</v>
      </c>
      <c r="B254" s="6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</row>
    <row r="255" spans="1:97">
      <c r="A255" s="1" t="str">
        <f ca="1">IFERROR(__xludf.DUMMYFUNCTION("""COMPUTED_VALUE"""),"Dany Orta")</f>
        <v>Dany Orta</v>
      </c>
      <c r="B255" s="6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</row>
    <row r="256" spans="1:97">
      <c r="A256" s="1" t="str">
        <f ca="1">IFERROR(__xludf.DUMMYFUNCTION("""COMPUTED_VALUE"""),"Jackson Krieg")</f>
        <v>Jackson Krieg</v>
      </c>
      <c r="B256" s="6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</row>
    <row r="257" spans="1:97">
      <c r="A257" s="1" t="str">
        <f ca="1">IFERROR(__xludf.DUMMYFUNCTION("""COMPUTED_VALUE"""),"Jordan Jenkins")</f>
        <v>Jordan Jenkins</v>
      </c>
      <c r="B257" s="6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</row>
    <row r="258" spans="1:97">
      <c r="A258" s="1" t="str">
        <f ca="1">IFERROR(__xludf.DUMMYFUNCTION("""COMPUTED_VALUE"""),"Maxwell Wiser")</f>
        <v>Maxwell Wiser</v>
      </c>
      <c r="B258" s="6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</row>
    <row r="259" spans="1:97">
      <c r="A259" s="1" t="str">
        <f ca="1">IFERROR(__xludf.DUMMYFUNCTION("""COMPUTED_VALUE"""),"Brett Bosley")</f>
        <v>Brett Bosley</v>
      </c>
      <c r="B259" s="6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</row>
    <row r="260" spans="1:97">
      <c r="A260" s="1" t="str">
        <f ca="1">IFERROR(__xludf.DUMMYFUNCTION("""COMPUTED_VALUE"""),"Zach Zbonski")</f>
        <v>Zach Zbonski</v>
      </c>
      <c r="B260" s="6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</row>
    <row r="261" spans="1:97">
      <c r="A261" s="1" t="str">
        <f ca="1">IFERROR(__xludf.DUMMYFUNCTION("""COMPUTED_VALUE"""),"Christian Antal")</f>
        <v>Christian Antal</v>
      </c>
      <c r="B261" s="6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</row>
    <row r="262" spans="1:97">
      <c r="A262" s="1" t="str">
        <f ca="1">IFERROR(__xludf.DUMMYFUNCTION("""COMPUTED_VALUE"""),"Paul Davis")</f>
        <v>Paul Davis</v>
      </c>
      <c r="B262" s="6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</row>
    <row r="263" spans="1:97">
      <c r="A263" s="1" t="str">
        <f ca="1">IFERROR(__xludf.DUMMYFUNCTION("""COMPUTED_VALUE"""),"Riggs Mcdougalle")</f>
        <v>Riggs Mcdougalle</v>
      </c>
      <c r="B263" s="6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</row>
    <row r="264" spans="1:97">
      <c r="A264" s="1" t="str">
        <f ca="1">IFERROR(__xludf.DUMMYFUNCTION("""COMPUTED_VALUE"""),"Trent Jones")</f>
        <v>Trent Jones</v>
      </c>
      <c r="B264" s="6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</row>
    <row r="265" spans="1:97">
      <c r="A265" s="1" t="str">
        <f ca="1">IFERROR(__xludf.DUMMYFUNCTION("""COMPUTED_VALUE"""),"Ethan Freyburger")</f>
        <v>Ethan Freyburger</v>
      </c>
      <c r="B265" s="6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</row>
    <row r="266" spans="1:97">
      <c r="A266" s="1" t="str">
        <f ca="1">IFERROR(__xludf.DUMMYFUNCTION("""COMPUTED_VALUE"""),"Tuan Tran")</f>
        <v>Tuan Tran</v>
      </c>
      <c r="B266" s="6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</row>
    <row r="267" spans="1:97">
      <c r="A267" s="1" t="str">
        <f ca="1">IFERROR(__xludf.DUMMYFUNCTION("""COMPUTED_VALUE"""),"Alec O'Conner")</f>
        <v>Alec O'Conner</v>
      </c>
      <c r="B267" s="6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</row>
    <row r="268" spans="1:97">
      <c r="A268" s="1" t="str">
        <f ca="1">IFERROR(__xludf.DUMMYFUNCTION("""COMPUTED_VALUE"""),"Joseph Lahmann")</f>
        <v>Joseph Lahmann</v>
      </c>
      <c r="B268" s="6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</row>
    <row r="269" spans="1:97">
      <c r="A269" s="1" t="str">
        <f ca="1">IFERROR(__xludf.DUMMYFUNCTION("""COMPUTED_VALUE"""),"Sam Froslid")</f>
        <v>Sam Froslid</v>
      </c>
      <c r="B269" s="6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</row>
    <row r="270" spans="1:97">
      <c r="A270" s="1" t="str">
        <f ca="1">IFERROR(__xludf.DUMMYFUNCTION("""COMPUTED_VALUE"""),"Nicholas Carlzen")</f>
        <v>Nicholas Carlzen</v>
      </c>
      <c r="B270" s="6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</row>
    <row r="271" spans="1:97">
      <c r="A271" s="1" t="str">
        <f ca="1">IFERROR(__xludf.DUMMYFUNCTION("""COMPUTED_VALUE"""),"Andrew Tufto")</f>
        <v>Andrew Tufto</v>
      </c>
      <c r="B271" s="6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</row>
    <row r="272" spans="1:97">
      <c r="A272" s="1" t="str">
        <f ca="1">IFERROR(__xludf.DUMMYFUNCTION("""COMPUTED_VALUE"""),"Trenton Peck")</f>
        <v>Trenton Peck</v>
      </c>
      <c r="B272" s="6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</row>
    <row r="273" spans="1:97">
      <c r="A273" s="1" t="str">
        <f ca="1">IFERROR(__xludf.DUMMYFUNCTION("""COMPUTED_VALUE"""),"Nithin Saravanapandian")</f>
        <v>Nithin Saravanapandian</v>
      </c>
      <c r="B273" s="6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</row>
    <row r="274" spans="1:97">
      <c r="A274" s="1" t="str">
        <f ca="1">IFERROR(__xludf.DUMMYFUNCTION("""COMPUTED_VALUE"""),"Abhilash Keluth")</f>
        <v>Abhilash Keluth</v>
      </c>
      <c r="B274" s="6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</row>
    <row r="275" spans="1:97">
      <c r="A275" s="1" t="str">
        <f ca="1">IFERROR(__xludf.DUMMYFUNCTION("""COMPUTED_VALUE"""),"Manny Diaz")</f>
        <v>Manny Diaz</v>
      </c>
      <c r="B275" s="6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</row>
    <row r="276" spans="1:97">
      <c r="A276" s="1" t="str">
        <f ca="1">IFERROR(__xludf.DUMMYFUNCTION("""COMPUTED_VALUE"""),"Mason Kleiber")</f>
        <v>Mason Kleiber</v>
      </c>
      <c r="B276" s="6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</row>
    <row r="277" spans="1:97">
      <c r="A277" s="1" t="str">
        <f ca="1">IFERROR(__xludf.DUMMYFUNCTION("""COMPUTED_VALUE"""),"Bradley Harden")</f>
        <v>Bradley Harden</v>
      </c>
      <c r="B277" s="6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</row>
    <row r="278" spans="1:97">
      <c r="A278" s="1" t="str">
        <f ca="1">IFERROR(__xludf.DUMMYFUNCTION("""COMPUTED_VALUE"""),"Gabe Adams")</f>
        <v>Gabe Adams</v>
      </c>
      <c r="B278" s="11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</row>
    <row r="279" spans="1:97">
      <c r="A279" s="1" t="str">
        <f ca="1">IFERROR(__xludf.DUMMYFUNCTION("""COMPUTED_VALUE"""),"Ron Farrell")</f>
        <v>Ron Farrell</v>
      </c>
      <c r="B279" s="11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</row>
    <row r="280" spans="1:97">
      <c r="A280" s="1" t="str">
        <f ca="1">IFERROR(__xludf.DUMMYFUNCTION("""COMPUTED_VALUE"""),"Spencer Socoloski ")</f>
        <v xml:space="preserve">Spencer Socoloski </v>
      </c>
      <c r="B280" s="11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</row>
    <row r="281" spans="1:97">
      <c r="A281" s="1" t="str">
        <f ca="1">IFERROR(__xludf.DUMMYFUNCTION("""COMPUTED_VALUE"""),"Issac Friedmann")</f>
        <v>Issac Friedmann</v>
      </c>
      <c r="B281" s="11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</row>
    <row r="282" spans="1:97">
      <c r="A282" s="1" t="str">
        <f ca="1">IFERROR(__xludf.DUMMYFUNCTION("""COMPUTED_VALUE"""),"James Koh")</f>
        <v>James Koh</v>
      </c>
      <c r="B282" s="11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</row>
    <row r="283" spans="1:97">
      <c r="A283" s="1" t="str">
        <f ca="1">IFERROR(__xludf.DUMMYFUNCTION("""COMPUTED_VALUE"""),"Isaac Robbins")</f>
        <v>Isaac Robbins</v>
      </c>
      <c r="B283" s="11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</row>
    <row r="284" spans="1:97">
      <c r="A284" s="1" t="str">
        <f ca="1">IFERROR(__xludf.DUMMYFUNCTION("""COMPUTED_VALUE"""),"Benjamin Adler")</f>
        <v>Benjamin Adler</v>
      </c>
      <c r="B284" s="11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</row>
    <row r="285" spans="1:97">
      <c r="A285" s="1" t="str">
        <f ca="1">IFERROR(__xludf.DUMMYFUNCTION("""COMPUTED_VALUE"""),"Conner Vinyard")</f>
        <v>Conner Vinyard</v>
      </c>
      <c r="B285" s="11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</row>
    <row r="286" spans="1:97">
      <c r="A286" s="1" t="str">
        <f ca="1">IFERROR(__xludf.DUMMYFUNCTION("""COMPUTED_VALUE"""),"Aidan zumbolo")</f>
        <v>Aidan zumbolo</v>
      </c>
      <c r="B286" s="11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</row>
    <row r="287" spans="1:97">
      <c r="A287" s="1" t="str">
        <f ca="1">IFERROR(__xludf.DUMMYFUNCTION("""COMPUTED_VALUE"""),"Logan Manthey")</f>
        <v>Logan Manthey</v>
      </c>
      <c r="B287" s="6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</row>
    <row r="288" spans="1:97">
      <c r="A288" s="1" t="str">
        <f ca="1">IFERROR(__xludf.DUMMYFUNCTION("""COMPUTED_VALUE"""),"Logan Finnegan")</f>
        <v>Logan Finnegan</v>
      </c>
      <c r="B288" s="6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</row>
    <row r="289" spans="1:97">
      <c r="A289" s="1" t="str">
        <f ca="1">IFERROR(__xludf.DUMMYFUNCTION("""COMPUTED_VALUE""")," Joey Brueck")</f>
        <v xml:space="preserve"> Joey Brueck</v>
      </c>
      <c r="B289" s="6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</row>
    <row r="290" spans="1:97">
      <c r="A290" s="1" t="str">
        <f ca="1">IFERROR(__xludf.DUMMYFUNCTION("""COMPUTED_VALUE"""),"Justin Lin")</f>
        <v>Justin Lin</v>
      </c>
      <c r="B290" s="6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</row>
    <row r="291" spans="1:97">
      <c r="A291" s="1" t="str">
        <f ca="1">IFERROR(__xludf.DUMMYFUNCTION("""COMPUTED_VALUE"""),"Heath Doll")</f>
        <v>Heath Doll</v>
      </c>
      <c r="B291" s="6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</row>
    <row r="292" spans="1:97">
      <c r="A292" s="1" t="str">
        <f ca="1">IFERROR(__xludf.DUMMYFUNCTION("""COMPUTED_VALUE"""),"Storm Ellwanger")</f>
        <v>Storm Ellwanger</v>
      </c>
      <c r="B292" s="6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</row>
    <row r="293" spans="1:97">
      <c r="A293" s="1" t="str">
        <f ca="1">IFERROR(__xludf.DUMMYFUNCTION("""COMPUTED_VALUE"""),"Eddie Simon Jr")</f>
        <v>Eddie Simon Jr</v>
      </c>
      <c r="B293" s="6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</row>
    <row r="294" spans="1:97">
      <c r="A294" s="1" t="str">
        <f ca="1">IFERROR(__xludf.DUMMYFUNCTION("""COMPUTED_VALUE"""),"Josiah Mcgee")</f>
        <v>Josiah Mcgee</v>
      </c>
      <c r="B294" s="6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</row>
    <row r="295" spans="1:97">
      <c r="A295" s="1" t="str">
        <f ca="1">IFERROR(__xludf.DUMMYFUNCTION("""COMPUTED_VALUE"""),"Willie Bowman")</f>
        <v>Willie Bowman</v>
      </c>
      <c r="B295" s="6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</row>
    <row r="296" spans="1:97">
      <c r="A296" s="1" t="str">
        <f ca="1">IFERROR(__xludf.DUMMYFUNCTION("""COMPUTED_VALUE"""),"Alex Fiani")</f>
        <v>Alex Fiani</v>
      </c>
      <c r="B296" s="6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</row>
    <row r="297" spans="1:97">
      <c r="A297" s="1" t="str">
        <f ca="1">IFERROR(__xludf.DUMMYFUNCTION("""COMPUTED_VALUE"""),"Edward Wolski")</f>
        <v>Edward Wolski</v>
      </c>
      <c r="B297" s="6"/>
      <c r="D297" s="1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</row>
    <row r="298" spans="1:97">
      <c r="A298" s="1" t="str">
        <f ca="1">IFERROR(__xludf.DUMMYFUNCTION("""COMPUTED_VALUE"""),"Max Warner")</f>
        <v>Max Warner</v>
      </c>
      <c r="B298" s="6"/>
      <c r="D298" s="1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</row>
    <row r="299" spans="1:97">
      <c r="A299" s="1" t="str">
        <f ca="1">IFERROR(__xludf.DUMMYFUNCTION("""COMPUTED_VALUE"""),"Ari Allen")</f>
        <v>Ari Allen</v>
      </c>
      <c r="B299" s="6"/>
      <c r="D299" s="1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</row>
    <row r="300" spans="1:97">
      <c r="A300" s="1" t="str">
        <f ca="1">IFERROR(__xludf.DUMMYFUNCTION("""COMPUTED_VALUE"""),"Grayson sriver")</f>
        <v>Grayson sriver</v>
      </c>
      <c r="B300" s="6"/>
      <c r="D300" s="1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</row>
    <row r="301" spans="1:97">
      <c r="A301" s="1" t="str">
        <f ca="1">IFERROR(__xludf.DUMMYFUNCTION("""COMPUTED_VALUE"""),"Landen Kerns")</f>
        <v>Landen Kerns</v>
      </c>
      <c r="B301" s="6"/>
      <c r="D301" s="1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</row>
    <row r="302" spans="1:97">
      <c r="A302" s="1" t="str">
        <f ca="1">IFERROR(__xludf.DUMMYFUNCTION("""COMPUTED_VALUE"""),"Mike Webb")</f>
        <v>Mike Webb</v>
      </c>
      <c r="B302" s="6"/>
      <c r="D302" s="1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</row>
    <row r="303" spans="1:97">
      <c r="A303" s="1" t="str">
        <f ca="1">IFERROR(__xludf.DUMMYFUNCTION("""COMPUTED_VALUE"""),"Nick Edwards")</f>
        <v>Nick Edwards</v>
      </c>
      <c r="B303" s="6"/>
      <c r="D303" s="1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</row>
    <row r="304" spans="1:97">
      <c r="A304" s="1" t="str">
        <f ca="1">IFERROR(__xludf.DUMMYFUNCTION("""COMPUTED_VALUE"""),"Isaac Farnsworth")</f>
        <v>Isaac Farnsworth</v>
      </c>
      <c r="B304" s="6"/>
      <c r="D304" s="1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</row>
    <row r="305" spans="1:97">
      <c r="A305" s="1" t="str">
        <f ca="1">IFERROR(__xludf.DUMMYFUNCTION("""COMPUTED_VALUE"""),"Vuk Djuric")</f>
        <v>Vuk Djuric</v>
      </c>
      <c r="B305" s="6"/>
      <c r="D305" s="1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</row>
    <row r="306" spans="1:97">
      <c r="A306" s="1" t="str">
        <f ca="1">IFERROR(__xludf.DUMMYFUNCTION("""COMPUTED_VALUE"""),"Zach Jackson")</f>
        <v>Zach Jackson</v>
      </c>
      <c r="B306" s="6"/>
      <c r="D306" s="1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</row>
    <row r="307" spans="1:97">
      <c r="A307" s="1" t="str">
        <f ca="1">IFERROR(__xludf.DUMMYFUNCTION("""COMPUTED_VALUE"""),"Robert Walker")</f>
        <v>Robert Walker</v>
      </c>
      <c r="B307" s="14"/>
      <c r="D307" s="1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</row>
    <row r="308" spans="1:97">
      <c r="A308" s="1" t="str">
        <f ca="1">IFERROR(__xludf.DUMMYFUNCTION("""COMPUTED_VALUE"""),"Ruth Hammond")</f>
        <v>Ruth Hammond</v>
      </c>
      <c r="B308" s="15"/>
      <c r="D308" s="1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</row>
    <row r="309" spans="1:97">
      <c r="A309" s="1" t="str">
        <f ca="1">IFERROR(__xludf.DUMMYFUNCTION("""COMPUTED_VALUE"""),"Tatiana Andrade")</f>
        <v>Tatiana Andrade</v>
      </c>
      <c r="B309" s="15"/>
      <c r="D309" s="1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</row>
    <row r="310" spans="1:97">
      <c r="A310" s="1" t="str">
        <f ca="1">IFERROR(__xludf.DUMMYFUNCTION("""COMPUTED_VALUE"""),"Olivia Poole")</f>
        <v>Olivia Poole</v>
      </c>
      <c r="B310" s="15"/>
      <c r="D310" s="1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</row>
    <row r="311" spans="1:97">
      <c r="A311" s="1" t="str">
        <f ca="1">IFERROR(__xludf.DUMMYFUNCTION("""COMPUTED_VALUE"""),"Rebekah addison")</f>
        <v>Rebekah addison</v>
      </c>
      <c r="B311" s="15"/>
      <c r="D311" s="1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</row>
    <row r="312" spans="1:97">
      <c r="A312" s="1" t="str">
        <f ca="1">IFERROR(__xludf.DUMMYFUNCTION("""COMPUTED_VALUE"""),"Maggie Reynolds")</f>
        <v>Maggie Reynolds</v>
      </c>
      <c r="B312" s="15"/>
      <c r="D312" s="1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</row>
    <row r="313" spans="1:97">
      <c r="A313" s="1" t="str">
        <f ca="1">IFERROR(__xludf.DUMMYFUNCTION("""COMPUTED_VALUE"""),"Alexandra Crawford")</f>
        <v>Alexandra Crawford</v>
      </c>
      <c r="B313" s="15"/>
      <c r="D313" s="1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</row>
    <row r="314" spans="1:97">
      <c r="A314" s="1" t="str">
        <f ca="1">IFERROR(__xludf.DUMMYFUNCTION("""COMPUTED_VALUE"""),"Avery Cunningham")</f>
        <v>Avery Cunningham</v>
      </c>
      <c r="B314" s="15"/>
      <c r="D314" s="1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</row>
    <row r="315" spans="1:97">
      <c r="A315" s="1" t="str">
        <f ca="1">IFERROR(__xludf.DUMMYFUNCTION("""COMPUTED_VALUE"""),"Jada Anglin ")</f>
        <v xml:space="preserve">Jada Anglin </v>
      </c>
      <c r="B315" s="15"/>
      <c r="D315" s="1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</row>
    <row r="316" spans="1:97">
      <c r="A316" s="1" t="str">
        <f ca="1">IFERROR(__xludf.DUMMYFUNCTION("""COMPUTED_VALUE"""),"Rosie Jurasas")</f>
        <v>Rosie Jurasas</v>
      </c>
      <c r="B316" s="15"/>
      <c r="D316" s="1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</row>
    <row r="317" spans="1:97">
      <c r="A317" s="1" t="str">
        <f ca="1">IFERROR(__xludf.DUMMYFUNCTION("""COMPUTED_VALUE"""),"Amaya Davis")</f>
        <v>Amaya Davis</v>
      </c>
      <c r="B317" s="15"/>
      <c r="D317" s="1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</row>
    <row r="318" spans="1:97">
      <c r="A318" s="1" t="str">
        <f ca="1">IFERROR(__xludf.DUMMYFUNCTION("""COMPUTED_VALUE"""),"Lily Byrne")</f>
        <v>Lily Byrne</v>
      </c>
      <c r="B318" s="15"/>
      <c r="D318" s="1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</row>
    <row r="319" spans="1:97">
      <c r="A319" s="1" t="str">
        <f ca="1">IFERROR(__xludf.DUMMYFUNCTION("""COMPUTED_VALUE"""),"Brianna Camero-Sulak")</f>
        <v>Brianna Camero-Sulak</v>
      </c>
      <c r="B319" s="15"/>
      <c r="D319" s="1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</row>
    <row r="320" spans="1:97">
      <c r="A320" s="1" t="str">
        <f ca="1">IFERROR(__xludf.DUMMYFUNCTION("""COMPUTED_VALUE"""),"Bren Hausman")</f>
        <v>Bren Hausman</v>
      </c>
      <c r="B320" s="15"/>
      <c r="D320" s="1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</row>
    <row r="321" spans="1:97">
      <c r="A321" s="1" t="str">
        <f ca="1">IFERROR(__xludf.DUMMYFUNCTION("""COMPUTED_VALUE"""),"Erin glowatz")</f>
        <v>Erin glowatz</v>
      </c>
      <c r="B321" s="15"/>
      <c r="D321" s="1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</row>
    <row r="322" spans="1:97">
      <c r="A322" s="1" t="str">
        <f ca="1">IFERROR(__xludf.DUMMYFUNCTION("""COMPUTED_VALUE"""),"Sage Dooley")</f>
        <v>Sage Dooley</v>
      </c>
      <c r="B322" s="15"/>
      <c r="D322" s="1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</row>
    <row r="323" spans="1:97">
      <c r="A323" s="1" t="str">
        <f ca="1">IFERROR(__xludf.DUMMYFUNCTION("""COMPUTED_VALUE"""),"Sabrena Ksycki")</f>
        <v>Sabrena Ksycki</v>
      </c>
      <c r="B323" s="15"/>
      <c r="D323" s="1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</row>
    <row r="324" spans="1:97">
      <c r="A324" s="1" t="str">
        <f ca="1">IFERROR(__xludf.DUMMYFUNCTION("""COMPUTED_VALUE"""),"Jenna Strassburger")</f>
        <v>Jenna Strassburger</v>
      </c>
      <c r="B324" s="15"/>
      <c r="D324" s="1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</row>
    <row r="325" spans="1:97">
      <c r="A325" s="1" t="str">
        <f ca="1">IFERROR(__xludf.DUMMYFUNCTION("""COMPUTED_VALUE"""),"Elenaor Brooks")</f>
        <v>Elenaor Brooks</v>
      </c>
      <c r="B325" s="15"/>
      <c r="D325" s="1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</row>
    <row r="326" spans="1:97">
      <c r="A326" s="1" t="str">
        <f ca="1">IFERROR(__xludf.DUMMYFUNCTION("""COMPUTED_VALUE"""),"Awendela Perez")</f>
        <v>Awendela Perez</v>
      </c>
      <c r="B326" s="15"/>
      <c r="D326" s="1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</row>
    <row r="327" spans="1:97">
      <c r="A327" s="1" t="str">
        <f ca="1">IFERROR(__xludf.DUMMYFUNCTION("""COMPUTED_VALUE"""),"Jada Marie")</f>
        <v>Jada Marie</v>
      </c>
      <c r="B327" s="15"/>
      <c r="D327" s="1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</row>
    <row r="328" spans="1:97">
      <c r="A328" s="1" t="str">
        <f ca="1">IFERROR(__xludf.DUMMYFUNCTION("""COMPUTED_VALUE"""),"Jasmine Labayog")</f>
        <v>Jasmine Labayog</v>
      </c>
      <c r="B328" s="15"/>
      <c r="D328" s="1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</row>
    <row r="329" spans="1:97">
      <c r="A329" s="1" t="str">
        <f ca="1">IFERROR(__xludf.DUMMYFUNCTION("""COMPUTED_VALUE"""),"Joanna Frye")</f>
        <v>Joanna Frye</v>
      </c>
      <c r="B329" s="15"/>
      <c r="D329" s="1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</row>
    <row r="330" spans="1:97">
      <c r="A330" s="1" t="str">
        <f ca="1">IFERROR(__xludf.DUMMYFUNCTION("""COMPUTED_VALUE"""),"Mystique Colon")</f>
        <v>Mystique Colon</v>
      </c>
      <c r="B330" s="15"/>
      <c r="D330" s="1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</row>
    <row r="331" spans="1:97">
      <c r="A331" s="1" t="str">
        <f ca="1">IFERROR(__xludf.DUMMYFUNCTION("""COMPUTED_VALUE"""),"Lauren Meyer")</f>
        <v>Lauren Meyer</v>
      </c>
      <c r="B331" s="15"/>
      <c r="D331" s="1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</row>
    <row r="332" spans="1:97">
      <c r="A332" s="1" t="str">
        <f ca="1">IFERROR(__xludf.DUMMYFUNCTION("""COMPUTED_VALUE"""),"Maddie Murphy")</f>
        <v>Maddie Murphy</v>
      </c>
      <c r="B332" s="15"/>
      <c r="D332" s="1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</row>
    <row r="333" spans="1:97">
      <c r="A333" s="1" t="str">
        <f ca="1">IFERROR(__xludf.DUMMYFUNCTION("""COMPUTED_VALUE"""),"Katelynn Meyers")</f>
        <v>Katelynn Meyers</v>
      </c>
      <c r="B333" s="15"/>
      <c r="D333" s="1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</row>
    <row r="334" spans="1:97">
      <c r="A334" s="16" t="str">
        <f ca="1">IFERROR(__xludf.DUMMYFUNCTION("""COMPUTED_VALUE"""),"Kim Carey")</f>
        <v>Kim Carey</v>
      </c>
      <c r="B334" s="15"/>
      <c r="D334" s="1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</row>
    <row r="335" spans="1:97">
      <c r="A335" s="1" t="str">
        <f ca="1">IFERROR(__xludf.DUMMYFUNCTION("""COMPUTED_VALUE"""),"Breanna Coultas")</f>
        <v>Breanna Coultas</v>
      </c>
      <c r="B335" s="15"/>
      <c r="D335" s="1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</row>
    <row r="336" spans="1:97">
      <c r="A336" s="1" t="str">
        <f ca="1">IFERROR(__xludf.DUMMYFUNCTION("""COMPUTED_VALUE"""),"Cassidy Ryan")</f>
        <v>Cassidy Ryan</v>
      </c>
      <c r="B336" s="15"/>
      <c r="D336" s="1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</row>
    <row r="337" spans="1:97">
      <c r="A337" s="1" t="str">
        <f ca="1">IFERROR(__xludf.DUMMYFUNCTION("""COMPUTED_VALUE"""),"Ashley Pinkham")</f>
        <v>Ashley Pinkham</v>
      </c>
      <c r="B337" s="15"/>
      <c r="D337" s="1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</row>
    <row r="338" spans="1:97">
      <c r="A338" s="1" t="str">
        <f ca="1">IFERROR(__xludf.DUMMYFUNCTION("""COMPUTED_VALUE"""),"Jacky Neuman")</f>
        <v>Jacky Neuman</v>
      </c>
      <c r="B338" s="15"/>
      <c r="D338" s="1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</row>
    <row r="339" spans="1:97">
      <c r="A339" s="1" t="str">
        <f ca="1">IFERROR(__xludf.DUMMYFUNCTION("""COMPUTED_VALUE"""),"Naa anum")</f>
        <v>Naa anum</v>
      </c>
      <c r="B339" s="15"/>
      <c r="D339" s="1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</row>
    <row r="340" spans="1:97">
      <c r="A340" s="1" t="str">
        <f ca="1">IFERROR(__xludf.DUMMYFUNCTION("""COMPUTED_VALUE"""),"Emmy Hedges")</f>
        <v>Emmy Hedges</v>
      </c>
      <c r="B340" s="15"/>
      <c r="D340" s="1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</row>
    <row r="341" spans="1:97">
      <c r="A341" s="1" t="str">
        <f ca="1">IFERROR(__xludf.DUMMYFUNCTION("""COMPUTED_VALUE"""),"Columbia Rodriguez")</f>
        <v>Columbia Rodriguez</v>
      </c>
      <c r="B341" s="15"/>
      <c r="D341" s="1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</row>
    <row r="342" spans="1:97">
      <c r="A342" s="1" t="str">
        <f ca="1">IFERROR(__xludf.DUMMYFUNCTION("""COMPUTED_VALUE"""),"Audrey Mitchell")</f>
        <v>Audrey Mitchell</v>
      </c>
      <c r="B342" s="15"/>
      <c r="D342" s="1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</row>
    <row r="343" spans="1:97">
      <c r="A343" s="1" t="str">
        <f ca="1">IFERROR(__xludf.DUMMYFUNCTION("""COMPUTED_VALUE"""),"Isabel Larson")</f>
        <v>Isabel Larson</v>
      </c>
      <c r="B343" s="15"/>
      <c r="D343" s="1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</row>
    <row r="344" spans="1:97">
      <c r="A344" s="1" t="str">
        <f ca="1">IFERROR(__xludf.DUMMYFUNCTION("""COMPUTED_VALUE"""),"Sally Zhang")</f>
        <v>Sally Zhang</v>
      </c>
      <c r="B344" s="15"/>
      <c r="D344" s="1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</row>
    <row r="345" spans="1:97">
      <c r="A345" s="1" t="str">
        <f ca="1">IFERROR(__xludf.DUMMYFUNCTION("""COMPUTED_VALUE"""),"Baelyn Koester")</f>
        <v>Baelyn Koester</v>
      </c>
      <c r="B345" s="15"/>
      <c r="D345" s="1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</row>
    <row r="346" spans="1:97">
      <c r="A346" s="1" t="str">
        <f ca="1">IFERROR(__xludf.DUMMYFUNCTION("""COMPUTED_VALUE"""),"Lauren Rexing")</f>
        <v>Lauren Rexing</v>
      </c>
      <c r="B346" s="15"/>
      <c r="D346" s="1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</row>
    <row r="347" spans="1:97">
      <c r="A347" s="1" t="str">
        <f ca="1">IFERROR(__xludf.DUMMYFUNCTION("""COMPUTED_VALUE"""),"Taytum Newell")</f>
        <v>Taytum Newell</v>
      </c>
      <c r="B347" s="15"/>
      <c r="D347" s="1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</row>
    <row r="348" spans="1:97">
      <c r="A348" s="1" t="str">
        <f ca="1">IFERROR(__xludf.DUMMYFUNCTION("""COMPUTED_VALUE"""),"Bailey Jones")</f>
        <v>Bailey Jones</v>
      </c>
      <c r="B348" s="15"/>
      <c r="D348" s="1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</row>
    <row r="349" spans="1:97">
      <c r="A349" s="1" t="str">
        <f ca="1">IFERROR(__xludf.DUMMYFUNCTION("""COMPUTED_VALUE"""),"Ella Dorfmueller")</f>
        <v>Ella Dorfmueller</v>
      </c>
      <c r="B349" s="15"/>
      <c r="D349" s="1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</row>
    <row r="350" spans="1:97">
      <c r="A350" s="1" t="str">
        <f ca="1">IFERROR(__xludf.DUMMYFUNCTION("""COMPUTED_VALUE"""),"Kaitlin Weik")</f>
        <v>Kaitlin Weik</v>
      </c>
      <c r="B350" s="15"/>
      <c r="D350" s="1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</row>
    <row r="351" spans="1:97">
      <c r="A351" s="1" t="str">
        <f ca="1">IFERROR(__xludf.DUMMYFUNCTION("""COMPUTED_VALUE"""),"Jada Anglin")</f>
        <v>Jada Anglin</v>
      </c>
      <c r="B351" s="15"/>
      <c r="D351" s="1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</row>
    <row r="352" spans="1:97">
      <c r="A352" s="1" t="str">
        <f ca="1">IFERROR(__xludf.DUMMYFUNCTION("""COMPUTED_VALUE"""),"Kieli Ryan")</f>
        <v>Kieli Ryan</v>
      </c>
      <c r="B352" s="15"/>
      <c r="D352" s="1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</row>
    <row r="353" spans="1:97">
      <c r="A353" s="1" t="str">
        <f ca="1">IFERROR(__xludf.DUMMYFUNCTION("""COMPUTED_VALUE"""),"Karlee Malone")</f>
        <v>Karlee Malone</v>
      </c>
      <c r="B353" s="15"/>
      <c r="D353" s="1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</row>
    <row r="354" spans="1:97">
      <c r="A354" s="1" t="str">
        <f ca="1">IFERROR(__xludf.DUMMYFUNCTION("""COMPUTED_VALUE"""),"katelynn schulz")</f>
        <v>katelynn schulz</v>
      </c>
      <c r="B354" s="15"/>
      <c r="D354" s="1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</row>
    <row r="355" spans="1:97">
      <c r="A355" s="1" t="str">
        <f ca="1">IFERROR(__xludf.DUMMYFUNCTION("""COMPUTED_VALUE"""),"courtney sprowl")</f>
        <v>courtney sprowl</v>
      </c>
      <c r="B355" s="15"/>
      <c r="D355" s="1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</row>
    <row r="356" spans="1:97">
      <c r="A356" s="1" t="str">
        <f ca="1">IFERROR(__xludf.DUMMYFUNCTION("""COMPUTED_VALUE"""),"Camryn Boksa")</f>
        <v>Camryn Boksa</v>
      </c>
      <c r="B356" s="15"/>
      <c r="D356" s="1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</row>
    <row r="357" spans="1:97">
      <c r="A357" s="1" t="str">
        <f ca="1">IFERROR(__xludf.DUMMYFUNCTION("""COMPUTED_VALUE"""),"Amanda Byrne")</f>
        <v>Amanda Byrne</v>
      </c>
      <c r="B357" s="15"/>
      <c r="D357" s="1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</row>
    <row r="358" spans="1:97">
      <c r="A358" s="1" t="str">
        <f ca="1">IFERROR(__xludf.DUMMYFUNCTION("""COMPUTED_VALUE"""),"Savahana Scott")</f>
        <v>Savahana Scott</v>
      </c>
      <c r="B358" s="15"/>
      <c r="D358" s="1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</row>
    <row r="359" spans="1:97">
      <c r="A359" s="1" t="str">
        <f ca="1">IFERROR(__xludf.DUMMYFUNCTION("""COMPUTED_VALUE"""),"Jace Fowler")</f>
        <v>Jace Fowler</v>
      </c>
      <c r="B359" s="15"/>
      <c r="D359" s="1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</row>
    <row r="360" spans="1:97">
      <c r="A360" s="1" t="str">
        <f ca="1">IFERROR(__xludf.DUMMYFUNCTION("""COMPUTED_VALUE"""),"Princess Kioni")</f>
        <v>Princess Kioni</v>
      </c>
      <c r="B360" s="15"/>
      <c r="D360" s="1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</row>
    <row r="361" spans="1:97">
      <c r="A361" s="1" t="str">
        <f ca="1">IFERROR(__xludf.DUMMYFUNCTION("""COMPUTED_VALUE"""),"Ellie Gilkerson")</f>
        <v>Ellie Gilkerson</v>
      </c>
      <c r="B361" s="15"/>
      <c r="D361" s="1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</row>
    <row r="362" spans="1:97">
      <c r="A362" s="1" t="str">
        <f ca="1">IFERROR(__xludf.DUMMYFUNCTION("""COMPUTED_VALUE"""),"Ashli Key")</f>
        <v>Ashli Key</v>
      </c>
      <c r="B362" s="15"/>
      <c r="D362" s="1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</row>
    <row r="363" spans="1:97">
      <c r="A363" s="1" t="str">
        <f ca="1">IFERROR(__xludf.DUMMYFUNCTION("""COMPUTED_VALUE"""),"Delaney Giovanni")</f>
        <v>Delaney Giovanni</v>
      </c>
      <c r="B363" s="15"/>
      <c r="D363" s="1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</row>
    <row r="364" spans="1:97">
      <c r="A364" s="1" t="str">
        <f ca="1">IFERROR(__xludf.DUMMYFUNCTION("""COMPUTED_VALUE"""),"Gianna Diorio")</f>
        <v>Gianna Diorio</v>
      </c>
      <c r="B364" s="15"/>
      <c r="D364" s="1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</row>
    <row r="365" spans="1:97">
      <c r="A365" s="1" t="str">
        <f ca="1">IFERROR(__xludf.DUMMYFUNCTION("""COMPUTED_VALUE"""),"Kaya Tanner")</f>
        <v>Kaya Tanner</v>
      </c>
      <c r="B365" s="15"/>
      <c r="D365" s="1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</row>
    <row r="366" spans="1:97">
      <c r="A366" s="1" t="str">
        <f ca="1">IFERROR(__xludf.DUMMYFUNCTION("""COMPUTED_VALUE"""),"Josie Newhall")</f>
        <v>Josie Newhall</v>
      </c>
      <c r="B366" s="15"/>
      <c r="D366" s="1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</row>
    <row r="367" spans="1:97">
      <c r="A367" s="1" t="str">
        <f ca="1">IFERROR(__xludf.DUMMYFUNCTION("""COMPUTED_VALUE"""),"Natalie Bell")</f>
        <v>Natalie Bell</v>
      </c>
      <c r="B367" s="15"/>
      <c r="D367" s="1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</row>
    <row r="368" spans="1:97">
      <c r="A368" s="1" t="str">
        <f ca="1">IFERROR(__xludf.DUMMYFUNCTION("""COMPUTED_VALUE"""),"Maggie Barret")</f>
        <v>Maggie Barret</v>
      </c>
      <c r="B368" s="15"/>
      <c r="D368" s="1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</row>
    <row r="369" spans="1:97">
      <c r="A369" s="1" t="str">
        <f ca="1">IFERROR(__xludf.DUMMYFUNCTION("""COMPUTED_VALUE"""),"Emily Crouch")</f>
        <v>Emily Crouch</v>
      </c>
      <c r="B369" s="15"/>
      <c r="D369" s="1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</row>
    <row r="370" spans="1:97">
      <c r="A370" s="1" t="str">
        <f ca="1">IFERROR(__xludf.DUMMYFUNCTION("""COMPUTED_VALUE"""),"Katie Kennedy")</f>
        <v>Katie Kennedy</v>
      </c>
      <c r="B370" s="15"/>
      <c r="D370" s="1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</row>
    <row r="371" spans="1:97">
      <c r="A371" s="1" t="str">
        <f ca="1">IFERROR(__xludf.DUMMYFUNCTION("""COMPUTED_VALUE"""),"Ashley Hamilton")</f>
        <v>Ashley Hamilton</v>
      </c>
      <c r="B371" s="15"/>
      <c r="D371" s="1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</row>
    <row r="372" spans="1:97">
      <c r="A372" s="1" t="str">
        <f ca="1">IFERROR(__xludf.DUMMYFUNCTION("""COMPUTED_VALUE"""),"Julia Sonntag")</f>
        <v>Julia Sonntag</v>
      </c>
      <c r="B372" s="15"/>
      <c r="D372" s="1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</row>
    <row r="373" spans="1:97">
      <c r="A373" s="1" t="str">
        <f ca="1">IFERROR(__xludf.DUMMYFUNCTION("""COMPUTED_VALUE"""),"Payten Madlem-Easterday")</f>
        <v>Payten Madlem-Easterday</v>
      </c>
      <c r="B373" s="15"/>
      <c r="D373" s="1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</row>
    <row r="374" spans="1:97">
      <c r="A374" s="1" t="str">
        <f ca="1">IFERROR(__xludf.DUMMYFUNCTION("""COMPUTED_VALUE"""),"Freya Stroven")</f>
        <v>Freya Stroven</v>
      </c>
      <c r="B374" s="15"/>
      <c r="D374" s="1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</row>
    <row r="375" spans="1:97">
      <c r="A375" s="1" t="str">
        <f ca="1">IFERROR(__xludf.DUMMYFUNCTION("""COMPUTED_VALUE"""),"Grae Fulford")</f>
        <v>Grae Fulford</v>
      </c>
      <c r="B375" s="15"/>
      <c r="D375" s="1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</row>
    <row r="376" spans="1:97">
      <c r="A376" s="1" t="str">
        <f ca="1">IFERROR(__xludf.DUMMYFUNCTION("""COMPUTED_VALUE"""),"Damia Rizwan")</f>
        <v>Damia Rizwan</v>
      </c>
      <c r="B376" s="15"/>
      <c r="D376" s="1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</row>
    <row r="377" spans="1:97">
      <c r="A377" s="1" t="str">
        <f ca="1">IFERROR(__xludf.DUMMYFUNCTION("""COMPUTED_VALUE"""),"Allie Marchand ")</f>
        <v xml:space="preserve">Allie Marchand </v>
      </c>
      <c r="B377" s="15"/>
      <c r="D377" s="1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</row>
    <row r="378" spans="1:97">
      <c r="A378" s="1" t="str">
        <f ca="1">IFERROR(__xludf.DUMMYFUNCTION("""COMPUTED_VALUE"""),"Raelyn Mitchell")</f>
        <v>Raelyn Mitchell</v>
      </c>
      <c r="B378" s="15"/>
      <c r="D378" s="1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</row>
    <row r="379" spans="1:97">
      <c r="A379" s="1" t="str">
        <f ca="1">IFERROR(__xludf.DUMMYFUNCTION("""COMPUTED_VALUE"""),"Megan Lunn")</f>
        <v>Megan Lunn</v>
      </c>
      <c r="B379" s="15"/>
      <c r="D379" s="1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</row>
    <row r="380" spans="1:97">
      <c r="A380" s="1" t="str">
        <f ca="1">IFERROR(__xludf.DUMMYFUNCTION("""COMPUTED_VALUE"""),"Lauren Shillo")</f>
        <v>Lauren Shillo</v>
      </c>
      <c r="B380" s="15"/>
      <c r="D380" s="1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</row>
    <row r="381" spans="1:97">
      <c r="A381" s="1" t="str">
        <f ca="1">IFERROR(__xludf.DUMMYFUNCTION("""COMPUTED_VALUE"""),"Malea  Ramsey")</f>
        <v>Malea  Ramsey</v>
      </c>
      <c r="B381" s="15"/>
      <c r="D381" s="1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</row>
    <row r="382" spans="1:97">
      <c r="A382" s="1" t="str">
        <f ca="1">IFERROR(__xludf.DUMMYFUNCTION("""COMPUTED_VALUE"""),"Brooklyn Bucher")</f>
        <v>Brooklyn Bucher</v>
      </c>
      <c r="B382" s="15"/>
      <c r="D382" s="1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</row>
    <row r="383" spans="1:97">
      <c r="A383" s="1" t="str">
        <f ca="1">IFERROR(__xludf.DUMMYFUNCTION("""COMPUTED_VALUE"""),"Alexandra Sartelle")</f>
        <v>Alexandra Sartelle</v>
      </c>
      <c r="B383" s="15"/>
      <c r="D383" s="1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</row>
    <row r="384" spans="1:97">
      <c r="A384" s="1" t="str">
        <f ca="1">IFERROR(__xludf.DUMMYFUNCTION("""COMPUTED_VALUE"""),"Madison Slivka")</f>
        <v>Madison Slivka</v>
      </c>
      <c r="B384" s="15"/>
      <c r="D384" s="1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</row>
    <row r="385" spans="1:97">
      <c r="A385" s="1" t="str">
        <f ca="1">IFERROR(__xludf.DUMMYFUNCTION("""COMPUTED_VALUE"""),"Gracie Labaw")</f>
        <v>Gracie Labaw</v>
      </c>
      <c r="B385" s="15"/>
      <c r="D385" s="1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</row>
    <row r="386" spans="1:97">
      <c r="A386" s="1" t="str">
        <f ca="1">IFERROR(__xludf.DUMMYFUNCTION("""COMPUTED_VALUE"""),"Julia Rivera")</f>
        <v>Julia Rivera</v>
      </c>
      <c r="B386" s="15"/>
      <c r="D386" s="1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</row>
    <row r="387" spans="1:97">
      <c r="A387" s="1" t="str">
        <f ca="1">IFERROR(__xludf.DUMMYFUNCTION("""COMPUTED_VALUE"""),"Reagan Smalls")</f>
        <v>Reagan Smalls</v>
      </c>
      <c r="B387" s="15"/>
      <c r="D387" s="1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</row>
    <row r="388" spans="1:97">
      <c r="A388" s="1" t="str">
        <f ca="1">IFERROR(__xludf.DUMMYFUNCTION("""COMPUTED_VALUE"""),"Hannah Natschke")</f>
        <v>Hannah Natschke</v>
      </c>
      <c r="B388" s="15"/>
      <c r="D388" s="1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</row>
    <row r="389" spans="1:97">
      <c r="A389" s="1" t="str">
        <f ca="1">IFERROR(__xludf.DUMMYFUNCTION("""COMPUTED_VALUE"""),"Sierra  Bowman")</f>
        <v>Sierra  Bowman</v>
      </c>
      <c r="B389" s="15"/>
      <c r="D389" s="1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</row>
    <row r="390" spans="1:97">
      <c r="A390" s="1" t="str">
        <f ca="1">IFERROR(__xludf.DUMMYFUNCTION("""COMPUTED_VALUE"""),"Natalie Silver")</f>
        <v>Natalie Silver</v>
      </c>
      <c r="B390" s="15"/>
      <c r="D390" s="1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</row>
    <row r="391" spans="1:97">
      <c r="A391" s="1" t="str">
        <f ca="1">IFERROR(__xludf.DUMMYFUNCTION("""COMPUTED_VALUE"""),"Eliza  Montgomery")</f>
        <v>Eliza  Montgomery</v>
      </c>
      <c r="B391" s="15"/>
      <c r="D391" s="1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</row>
    <row r="392" spans="1:97">
      <c r="A392" s="1" t="str">
        <f ca="1">IFERROR(__xludf.DUMMYFUNCTION("""COMPUTED_VALUE"""),"Chelsea Bath")</f>
        <v>Chelsea Bath</v>
      </c>
      <c r="B392" s="15"/>
      <c r="D392" s="1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</row>
    <row r="393" spans="1:97">
      <c r="A393" s="1" t="str">
        <f ca="1">IFERROR(__xludf.DUMMYFUNCTION("""COMPUTED_VALUE"""),"Kaylie Stachelski ")</f>
        <v xml:space="preserve">Kaylie Stachelski </v>
      </c>
      <c r="B393" s="15"/>
      <c r="D393" s="1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</row>
    <row r="394" spans="1:97">
      <c r="A394" s="1" t="str">
        <f ca="1">IFERROR(__xludf.DUMMYFUNCTION("""COMPUTED_VALUE"""),"Kenzie Wirtz")</f>
        <v>Kenzie Wirtz</v>
      </c>
      <c r="B394" s="15"/>
      <c r="D394" s="1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</row>
    <row r="395" spans="1:97">
      <c r="A395" s="1" t="str">
        <f ca="1">IFERROR(__xludf.DUMMYFUNCTION("""COMPUTED_VALUE"""),"Giana White")</f>
        <v>Giana White</v>
      </c>
      <c r="B395" s="15"/>
      <c r="D395" s="1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</row>
    <row r="396" spans="1:97">
      <c r="A396" s="1" t="str">
        <f ca="1">IFERROR(__xludf.DUMMYFUNCTION("""COMPUTED_VALUE"""),"Raegin McElwee")</f>
        <v>Raegin McElwee</v>
      </c>
      <c r="B396" s="15"/>
      <c r="D396" s="1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</row>
    <row r="397" spans="1:97">
      <c r="A397" s="1" t="str">
        <f ca="1">IFERROR(__xludf.DUMMYFUNCTION("""COMPUTED_VALUE"""),"Maddie  Kinkade ")</f>
        <v xml:space="preserve">Maddie  Kinkade </v>
      </c>
      <c r="B397" s="15"/>
      <c r="D397" s="1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</row>
    <row r="398" spans="1:97">
      <c r="A398" s="1" t="str">
        <f ca="1">IFERROR(__xludf.DUMMYFUNCTION("""COMPUTED_VALUE"""),"Cielo Strickland ")</f>
        <v xml:space="preserve">Cielo Strickland </v>
      </c>
      <c r="B398" s="15"/>
      <c r="D398" s="1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</row>
    <row r="399" spans="1:97">
      <c r="A399" s="1" t="str">
        <f ca="1">IFERROR(__xludf.DUMMYFUNCTION("""COMPUTED_VALUE"""),"Emilee  Hartzler ")</f>
        <v xml:space="preserve">Emilee  Hartzler </v>
      </c>
      <c r="B399" s="15"/>
      <c r="D399" s="1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</row>
    <row r="400" spans="1:97">
      <c r="A400" s="1" t="str">
        <f ca="1">IFERROR(__xludf.DUMMYFUNCTION("""COMPUTED_VALUE"""),"Randi  Ulrich ")</f>
        <v xml:space="preserve">Randi  Ulrich </v>
      </c>
      <c r="B400" s="15"/>
      <c r="D400" s="1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</row>
    <row r="401" spans="1:97">
      <c r="A401" s="1" t="str">
        <f ca="1">IFERROR(__xludf.DUMMYFUNCTION("""COMPUTED_VALUE"""),"Caylee  Stone ")</f>
        <v xml:space="preserve">Caylee  Stone </v>
      </c>
      <c r="B401" s="15"/>
      <c r="D401" s="1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</row>
    <row r="402" spans="1:97">
      <c r="A402" s="1" t="str">
        <f ca="1">IFERROR(__xludf.DUMMYFUNCTION("""COMPUTED_VALUE"""),"Maryclare  Blum")</f>
        <v>Maryclare  Blum</v>
      </c>
      <c r="B402" s="15"/>
      <c r="D402" s="1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</row>
    <row r="403" spans="1:97">
      <c r="A403" s="1" t="str">
        <f ca="1">IFERROR(__xludf.DUMMYFUNCTION("""COMPUTED_VALUE"""),"Peyton  Caudill ")</f>
        <v xml:space="preserve">Peyton  Caudill </v>
      </c>
      <c r="B403" s="15"/>
      <c r="D403" s="1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</row>
    <row r="404" spans="1:97">
      <c r="A404" s="1" t="str">
        <f ca="1">IFERROR(__xludf.DUMMYFUNCTION("""COMPUTED_VALUE"""),"Maya Snider")</f>
        <v>Maya Snider</v>
      </c>
      <c r="B404" s="15"/>
      <c r="D404" s="1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</row>
    <row r="405" spans="1:97">
      <c r="A405" s="1" t="str">
        <f ca="1">IFERROR(__xludf.DUMMYFUNCTION("""COMPUTED_VALUE"""),"Kacey  Shedron ")</f>
        <v xml:space="preserve">Kacey  Shedron </v>
      </c>
      <c r="B405" s="15"/>
      <c r="D405" s="1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</row>
    <row r="406" spans="1:97">
      <c r="A406" s="1" t="str">
        <f ca="1">IFERROR(__xludf.DUMMYFUNCTION("""COMPUTED_VALUE"""),"Bridgette Smith")</f>
        <v>Bridgette Smith</v>
      </c>
      <c r="B406" s="15"/>
      <c r="D406" s="1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</row>
    <row r="407" spans="1:97">
      <c r="A407" s="1" t="str">
        <f ca="1">IFERROR(__xludf.DUMMYFUNCTION("""COMPUTED_VALUE"""),"Sarah Gross")</f>
        <v>Sarah Gross</v>
      </c>
      <c r="B407" s="15"/>
      <c r="D407" s="1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</row>
    <row r="408" spans="1:97">
      <c r="A408" s="1" t="str">
        <f ca="1">IFERROR(__xludf.DUMMYFUNCTION("""COMPUTED_VALUE"""),"Raelynn Grayson")</f>
        <v>Raelynn Grayson</v>
      </c>
      <c r="B408" s="15"/>
      <c r="D408" s="1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</row>
    <row r="409" spans="1:97">
      <c r="A409" s="1" t="str">
        <f ca="1">IFERROR(__xludf.DUMMYFUNCTION("""COMPUTED_VALUE"""),"Illiana  Miranda")</f>
        <v>Illiana  Miranda</v>
      </c>
      <c r="B409" s="15"/>
      <c r="D409" s="1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</row>
    <row r="410" spans="1:97">
      <c r="A410" s="1" t="str">
        <f ca="1">IFERROR(__xludf.DUMMYFUNCTION("""COMPUTED_VALUE"""),"Sami Warden")</f>
        <v>Sami Warden</v>
      </c>
      <c r="B410" s="15"/>
      <c r="D410" s="1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</row>
    <row r="411" spans="1:97">
      <c r="A411" s="1" t="str">
        <f ca="1">IFERROR(__xludf.DUMMYFUNCTION("""COMPUTED_VALUE"""),"Phoebe Hughel")</f>
        <v>Phoebe Hughel</v>
      </c>
      <c r="B411" s="15"/>
      <c r="D411" s="1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</row>
    <row r="412" spans="1:97">
      <c r="A412" s="1" t="str">
        <f ca="1">IFERROR(__xludf.DUMMYFUNCTION("""COMPUTED_VALUE"""),"Belle Muchow")</f>
        <v>Belle Muchow</v>
      </c>
      <c r="B412" s="15"/>
      <c r="D412" s="1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</row>
    <row r="413" spans="1:97">
      <c r="A413" s="1" t="str">
        <f ca="1">IFERROR(__xludf.DUMMYFUNCTION("""COMPUTED_VALUE"""),"Jenna Mayden")</f>
        <v>Jenna Mayden</v>
      </c>
      <c r="B413" s="15"/>
      <c r="D413" s="1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</row>
    <row r="414" spans="1:97">
      <c r="A414" s="1" t="str">
        <f ca="1">IFERROR(__xludf.DUMMYFUNCTION("""COMPUTED_VALUE"""),"Ellie Stumpf")</f>
        <v>Ellie Stumpf</v>
      </c>
      <c r="B414" s="15"/>
      <c r="D414" s="1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</row>
    <row r="415" spans="1:97">
      <c r="A415" s="1" t="str">
        <f ca="1">IFERROR(__xludf.DUMMYFUNCTION("""COMPUTED_VALUE"""),"Gabe Steininger")</f>
        <v>Gabe Steininger</v>
      </c>
      <c r="B415" s="15"/>
      <c r="D415" s="1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</row>
    <row r="416" spans="1:97">
      <c r="A416" s="1" t="str">
        <f ca="1">IFERROR(__xludf.DUMMYFUNCTION("""COMPUTED_VALUE"""),"Ashley  Francis ")</f>
        <v xml:space="preserve">Ashley  Francis </v>
      </c>
      <c r="B416" s="15"/>
      <c r="D416" s="1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</row>
    <row r="417" spans="1:97">
      <c r="A417" s="1" t="str">
        <f ca="1">IFERROR(__xludf.DUMMYFUNCTION("""COMPUTED_VALUE"""),"Allyssa Sharpee")</f>
        <v>Allyssa Sharpee</v>
      </c>
      <c r="B417" s="15"/>
      <c r="D417" s="1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</row>
    <row r="418" spans="1:97">
      <c r="A418" s="1" t="str">
        <f ca="1">IFERROR(__xludf.DUMMYFUNCTION("""COMPUTED_VALUE"""),"Emma  Evans")</f>
        <v>Emma  Evans</v>
      </c>
      <c r="B418" s="15"/>
      <c r="D418" s="1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</row>
    <row r="419" spans="1:97">
      <c r="A419" s="1" t="str">
        <f ca="1">IFERROR(__xludf.DUMMYFUNCTION("""COMPUTED_VALUE"""),"Sarah Damron ")</f>
        <v xml:space="preserve">Sarah Damron </v>
      </c>
      <c r="B419" s="15"/>
      <c r="D419" s="1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</row>
    <row r="420" spans="1:97">
      <c r="A420" s="1" t="str">
        <f ca="1">IFERROR(__xludf.DUMMYFUNCTION("""COMPUTED_VALUE"""),"Kaitlyn  Shideler")</f>
        <v>Kaitlyn  Shideler</v>
      </c>
      <c r="B420" s="15"/>
      <c r="D420" s="1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</row>
    <row r="421" spans="1:97">
      <c r="A421" s="1" t="str">
        <f ca="1">IFERROR(__xludf.DUMMYFUNCTION("""COMPUTED_VALUE"""),"Trenay Caruthers")</f>
        <v>Trenay Caruthers</v>
      </c>
      <c r="B421" s="15"/>
      <c r="D421" s="1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</row>
    <row r="422" spans="1:97">
      <c r="A422" s="1" t="str">
        <f ca="1">IFERROR(__xludf.DUMMYFUNCTION("""COMPUTED_VALUE"""),"Deshawnde Davis")</f>
        <v>Deshawnde Davis</v>
      </c>
      <c r="B422" s="18"/>
      <c r="D422" s="1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</row>
    <row r="423" spans="1:97">
      <c r="A423" s="1" t="str">
        <f ca="1">IFERROR(__xludf.DUMMYFUNCTION("""COMPUTED_VALUE"""),"Adilene Infante")</f>
        <v>Adilene Infante</v>
      </c>
      <c r="B423" s="18"/>
      <c r="D423" s="1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</row>
    <row r="424" spans="1:97">
      <c r="A424" s="1" t="str">
        <f ca="1">IFERROR(__xludf.DUMMYFUNCTION("""COMPUTED_VALUE"""),"Shelby  Johnson")</f>
        <v>Shelby  Johnson</v>
      </c>
      <c r="B424" s="18"/>
      <c r="D424" s="1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</row>
    <row r="425" spans="1:97">
      <c r="A425" s="1" t="str">
        <f ca="1">IFERROR(__xludf.DUMMYFUNCTION("""COMPUTED_VALUE"""),"Maycee Roshel")</f>
        <v>Maycee Roshel</v>
      </c>
      <c r="B425" s="18"/>
      <c r="D425" s="1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</row>
    <row r="426" spans="1:97">
      <c r="A426" s="1" t="str">
        <f ca="1">IFERROR(__xludf.DUMMYFUNCTION("""COMPUTED_VALUE"""),"Grace Schumacher")</f>
        <v>Grace Schumacher</v>
      </c>
      <c r="B426" s="18"/>
      <c r="D426" s="1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</row>
    <row r="427" spans="1:97">
      <c r="A427" s="1" t="str">
        <f ca="1">IFERROR(__xludf.DUMMYFUNCTION("""COMPUTED_VALUE"""),"EB Kerby")</f>
        <v>EB Kerby</v>
      </c>
      <c r="B427" s="18"/>
      <c r="D427" s="1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</row>
    <row r="428" spans="1:97">
      <c r="A428" s="1" t="str">
        <f ca="1">IFERROR(__xludf.DUMMYFUNCTION("""COMPUTED_VALUE"""),"Emma  Parker")</f>
        <v>Emma  Parker</v>
      </c>
      <c r="B428" s="18"/>
      <c r="D428" s="1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</row>
    <row r="429" spans="1:97">
      <c r="A429" s="1" t="str">
        <f ca="1">IFERROR(__xludf.DUMMYFUNCTION("""COMPUTED_VALUE"""),"Madi Cook")</f>
        <v>Madi Cook</v>
      </c>
      <c r="B429" s="18"/>
      <c r="D429" s="1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</row>
    <row r="430" spans="1:97">
      <c r="A430" s="1" t="str">
        <f ca="1">IFERROR(__xludf.DUMMYFUNCTION("""COMPUTED_VALUE"""),"Regan McDougalle")</f>
        <v>Regan McDougalle</v>
      </c>
      <c r="B430" s="18"/>
      <c r="D430" s="1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</row>
    <row r="431" spans="1:97">
      <c r="A431" s="1" t="str">
        <f ca="1">IFERROR(__xludf.DUMMYFUNCTION("""COMPUTED_VALUE"""),"Katie Crites")</f>
        <v>Katie Crites</v>
      </c>
      <c r="B431" s="18"/>
      <c r="D431" s="1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</row>
    <row r="432" spans="1:97">
      <c r="A432" s="1" t="str">
        <f ca="1">IFERROR(__xludf.DUMMYFUNCTION("""COMPUTED_VALUE"""),"Amanda Wilkinson")</f>
        <v>Amanda Wilkinson</v>
      </c>
      <c r="B432" s="18"/>
      <c r="D432" s="1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</row>
    <row r="433" spans="1:97">
      <c r="A433" s="1" t="str">
        <f ca="1">IFERROR(__xludf.DUMMYFUNCTION("""COMPUTED_VALUE"""),"Delaney  McCormick")</f>
        <v>Delaney  McCormick</v>
      </c>
      <c r="B433" s="18"/>
      <c r="D433" s="1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</row>
    <row r="434" spans="1:97">
      <c r="A434" s="1" t="str">
        <f ca="1">IFERROR(__xludf.DUMMYFUNCTION("""COMPUTED_VALUE"""),"Shelley Tarr")</f>
        <v>Shelley Tarr</v>
      </c>
      <c r="B434" s="18"/>
      <c r="D434" s="1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</row>
    <row r="435" spans="1:97">
      <c r="A435" s="1" t="str">
        <f ca="1">IFERROR(__xludf.DUMMYFUNCTION("""COMPUTED_VALUE"""),"Sage Kinsey ")</f>
        <v xml:space="preserve">Sage Kinsey </v>
      </c>
      <c r="B435" s="18"/>
      <c r="D435" s="1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</row>
    <row r="436" spans="1:97">
      <c r="A436" s="1" t="str">
        <f ca="1">IFERROR(__xludf.DUMMYFUNCTION("""COMPUTED_VALUE"""),"Megan  Thompson ")</f>
        <v xml:space="preserve">Megan  Thompson </v>
      </c>
      <c r="B436" s="18"/>
      <c r="D436" s="1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</row>
    <row r="437" spans="1:97">
      <c r="A437" s="1" t="str">
        <f ca="1">IFERROR(__xludf.DUMMYFUNCTION("""COMPUTED_VALUE"""),"Jenna Avery")</f>
        <v>Jenna Avery</v>
      </c>
      <c r="B437" s="18"/>
      <c r="D437" s="1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</row>
    <row r="438" spans="1:97">
      <c r="A438" s="1" t="str">
        <f ca="1">IFERROR(__xludf.DUMMYFUNCTION("""COMPUTED_VALUE"""),"Maddie Tretter")</f>
        <v>Maddie Tretter</v>
      </c>
      <c r="B438" s="18"/>
      <c r="D438" s="1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</row>
    <row r="439" spans="1:97">
      <c r="A439" s="1" t="str">
        <f ca="1">IFERROR(__xludf.DUMMYFUNCTION("""COMPUTED_VALUE"""),"Carlynn Olinger")</f>
        <v>Carlynn Olinger</v>
      </c>
      <c r="B439" s="18"/>
      <c r="D439" s="1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</row>
    <row r="440" spans="1:97">
      <c r="A440" s="1" t="str">
        <f ca="1">IFERROR(__xludf.DUMMYFUNCTION("""COMPUTED_VALUE"""),"Sarah Davis")</f>
        <v>Sarah Davis</v>
      </c>
      <c r="B440" s="18"/>
      <c r="D440" s="1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</row>
    <row r="441" spans="1:97">
      <c r="A441" s="1" t="str">
        <f ca="1">IFERROR(__xludf.DUMMYFUNCTION("""COMPUTED_VALUE"""),"Kylie Higham ")</f>
        <v xml:space="preserve">Kylie Higham </v>
      </c>
      <c r="B441" s="18"/>
      <c r="D441" s="1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</row>
    <row r="442" spans="1:97">
      <c r="A442" s="1" t="str">
        <f ca="1">IFERROR(__xludf.DUMMYFUNCTION("""COMPUTED_VALUE"""),"Madalyn  Gray")</f>
        <v>Madalyn  Gray</v>
      </c>
      <c r="B442" s="18"/>
      <c r="D442" s="1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</row>
    <row r="443" spans="1:97">
      <c r="A443" s="1" t="str">
        <f ca="1">IFERROR(__xludf.DUMMYFUNCTION("""COMPUTED_VALUE"""),"Caressa Sloss")</f>
        <v>Caressa Sloss</v>
      </c>
      <c r="B443" s="18"/>
      <c r="D443" s="1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</row>
    <row r="444" spans="1:97">
      <c r="A444" s="1" t="str">
        <f ca="1">IFERROR(__xludf.DUMMYFUNCTION("""COMPUTED_VALUE"""),"Abi Swank")</f>
        <v>Abi Swank</v>
      </c>
      <c r="B444" s="18"/>
      <c r="D444" s="1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</row>
    <row r="445" spans="1:97">
      <c r="A445" s="1" t="str">
        <f ca="1">IFERROR(__xludf.DUMMYFUNCTION("""COMPUTED_VALUE"""),"Delaney Safstrom")</f>
        <v>Delaney Safstrom</v>
      </c>
      <c r="B445" s="18"/>
      <c r="D445" s="1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</row>
    <row r="446" spans="1:97">
      <c r="A446" s="1" t="str">
        <f ca="1">IFERROR(__xludf.DUMMYFUNCTION("""COMPUTED_VALUE"""),"Faye Miller")</f>
        <v>Faye Miller</v>
      </c>
      <c r="B446" s="18"/>
      <c r="D446" s="1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</row>
    <row r="447" spans="1:97">
      <c r="A447" s="1" t="str">
        <f ca="1">IFERROR(__xludf.DUMMYFUNCTION("""COMPUTED_VALUE"""),"Kiley Knoblock")</f>
        <v>Kiley Knoblock</v>
      </c>
      <c r="B447" s="18"/>
      <c r="D447" s="1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</row>
    <row r="448" spans="1:97">
      <c r="A448" s="1" t="str">
        <f ca="1">IFERROR(__xludf.DUMMYFUNCTION("""COMPUTED_VALUE"""),"Alex  Martin")</f>
        <v>Alex  Martin</v>
      </c>
      <c r="B448" s="18"/>
      <c r="D448" s="1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</row>
    <row r="449" spans="1:97">
      <c r="A449" s="1" t="str">
        <f ca="1">IFERROR(__xludf.DUMMYFUNCTION("""COMPUTED_VALUE"""),"Julia michelle")</f>
        <v>Julia michelle</v>
      </c>
      <c r="B449" s="18"/>
      <c r="D449" s="1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</row>
    <row r="450" spans="1:97">
      <c r="A450" s="1" t="str">
        <f ca="1">IFERROR(__xludf.DUMMYFUNCTION("""COMPUTED_VALUE"""),"Jessi Vanatta ")</f>
        <v xml:space="preserve">Jessi Vanatta </v>
      </c>
      <c r="B450" s="18"/>
      <c r="D450" s="1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</row>
    <row r="451" spans="1:97">
      <c r="A451" s="1" t="str">
        <f ca="1">IFERROR(__xludf.DUMMYFUNCTION("""COMPUTED_VALUE"""),"Emma Wilmer")</f>
        <v>Emma Wilmer</v>
      </c>
      <c r="B451" s="18"/>
      <c r="D451" s="1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</row>
    <row r="452" spans="1:97">
      <c r="A452" s="1" t="str">
        <f ca="1">IFERROR(__xludf.DUMMYFUNCTION("""COMPUTED_VALUE"""),"Hannah Buescher")</f>
        <v>Hannah Buescher</v>
      </c>
      <c r="B452" s="18"/>
      <c r="D452" s="1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</row>
    <row r="453" spans="1:97">
      <c r="A453" s="1" t="str">
        <f ca="1">IFERROR(__xludf.DUMMYFUNCTION("""COMPUTED_VALUE"""),"Hailee McCall-Ochs")</f>
        <v>Hailee McCall-Ochs</v>
      </c>
      <c r="B453" s="18"/>
      <c r="D453" s="1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</row>
    <row r="454" spans="1:97">
      <c r="A454" s="1" t="str">
        <f ca="1">IFERROR(__xludf.DUMMYFUNCTION("""COMPUTED_VALUE"""),"Cassidy Shew")</f>
        <v>Cassidy Shew</v>
      </c>
      <c r="B454" s="18"/>
      <c r="D454" s="1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</row>
    <row r="455" spans="1:97">
      <c r="A455" s="1" t="str">
        <f ca="1">IFERROR(__xludf.DUMMYFUNCTION("""COMPUTED_VALUE"""),"Alivia Sopke")</f>
        <v>Alivia Sopke</v>
      </c>
      <c r="B455" s="18"/>
      <c r="D455" s="1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</row>
    <row r="456" spans="1:97">
      <c r="A456" s="1" t="str">
        <f ca="1">IFERROR(__xludf.DUMMYFUNCTION("""COMPUTED_VALUE"""),"Katherine Davidson")</f>
        <v>Katherine Davidson</v>
      </c>
      <c r="B456" s="18"/>
      <c r="D456" s="1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</row>
    <row r="457" spans="1:97">
      <c r="A457" s="1" t="str">
        <f ca="1">IFERROR(__xludf.DUMMYFUNCTION("""COMPUTED_VALUE"""),"Anna  Wheat")</f>
        <v>Anna  Wheat</v>
      </c>
      <c r="B457" s="18"/>
      <c r="D457" s="1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</row>
    <row r="458" spans="1:97">
      <c r="A458" s="1" t="str">
        <f ca="1">IFERROR(__xludf.DUMMYFUNCTION("""COMPUTED_VALUE"""),"Madison Yocius")</f>
        <v>Madison Yocius</v>
      </c>
      <c r="B458" s="18"/>
      <c r="D458" s="1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</row>
    <row r="459" spans="1:97">
      <c r="A459" s="1" t="str">
        <f ca="1">IFERROR(__xludf.DUMMYFUNCTION("""COMPUTED_VALUE"""),"Julia  Fox")</f>
        <v>Julia  Fox</v>
      </c>
      <c r="B459" s="18"/>
      <c r="D459" s="1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</row>
    <row r="460" spans="1:97">
      <c r="A460" s="1" t="str">
        <f ca="1">IFERROR(__xludf.DUMMYFUNCTION("""COMPUTED_VALUE"""),"Jacole  Williams")</f>
        <v>Jacole  Williams</v>
      </c>
      <c r="B460" s="18"/>
      <c r="D460" s="1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</row>
    <row r="461" spans="1:97">
      <c r="A461" s="1" t="str">
        <f ca="1">IFERROR(__xludf.DUMMYFUNCTION("""COMPUTED_VALUE"""),"Hannah  Goff")</f>
        <v>Hannah  Goff</v>
      </c>
      <c r="B461" s="18"/>
      <c r="D461" s="1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</row>
    <row r="462" spans="1:97">
      <c r="A462" s="1" t="str">
        <f ca="1">IFERROR(__xludf.DUMMYFUNCTION("""COMPUTED_VALUE"""),"Kelsie  Megenhardt")</f>
        <v>Kelsie  Megenhardt</v>
      </c>
      <c r="B462" s="18"/>
      <c r="D462" s="1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</row>
    <row r="463" spans="1:97">
      <c r="A463" s="1" t="str">
        <f ca="1">IFERROR(__xludf.DUMMYFUNCTION("""COMPUTED_VALUE"""),"Kinzey Keating")</f>
        <v>Kinzey Keating</v>
      </c>
      <c r="B463" s="18"/>
      <c r="D463" s="1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</row>
    <row r="464" spans="1:97">
      <c r="A464" s="1" t="str">
        <f ca="1">IFERROR(__xludf.DUMMYFUNCTION("""COMPUTED_VALUE"""),"Payton  Crawford")</f>
        <v>Payton  Crawford</v>
      </c>
      <c r="B464" s="18"/>
      <c r="D464" s="1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</row>
    <row r="465" spans="1:97">
      <c r="A465" s="1" t="str">
        <f ca="1">IFERROR(__xludf.DUMMYFUNCTION("""COMPUTED_VALUE"""),"Mattie Ardizzone ")</f>
        <v xml:space="preserve">Mattie Ardizzone </v>
      </c>
      <c r="B465" s="18"/>
      <c r="D465" s="1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</row>
    <row r="466" spans="1:97">
      <c r="A466" s="1" t="str">
        <f ca="1">IFERROR(__xludf.DUMMYFUNCTION("""COMPUTED_VALUE"""),"Hannah Crites")</f>
        <v>Hannah Crites</v>
      </c>
      <c r="B466" s="18"/>
      <c r="D466" s="1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</row>
    <row r="467" spans="1:97">
      <c r="A467" s="1" t="str">
        <f ca="1">IFERROR(__xludf.DUMMYFUNCTION("""COMPUTED_VALUE"""),"Allison Slack ")</f>
        <v xml:space="preserve">Allison Slack </v>
      </c>
      <c r="B467" s="18"/>
      <c r="D467" s="1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</row>
    <row r="468" spans="1:97">
      <c r="A468" s="1" t="str">
        <f ca="1">IFERROR(__xludf.DUMMYFUNCTION("""COMPUTED_VALUE"""),"Baylee Osborn")</f>
        <v>Baylee Osborn</v>
      </c>
      <c r="B468" s="18"/>
      <c r="D468" s="1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</row>
    <row r="469" spans="1:97">
      <c r="A469" s="1" t="str">
        <f ca="1">IFERROR(__xludf.DUMMYFUNCTION("""COMPUTED_VALUE"""),"Lily  Rice")</f>
        <v>Lily  Rice</v>
      </c>
      <c r="B469" s="18"/>
      <c r="D469" s="1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</row>
    <row r="470" spans="1:97">
      <c r="A470" s="1" t="str">
        <f ca="1">IFERROR(__xludf.DUMMYFUNCTION("""COMPUTED_VALUE"""),"Amber coles")</f>
        <v>Amber coles</v>
      </c>
      <c r="B470" s="18"/>
      <c r="D470" s="1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</row>
    <row r="471" spans="1:97">
      <c r="A471" s="1" t="str">
        <f ca="1">IFERROR(__xludf.DUMMYFUNCTION("""COMPUTED_VALUE"""),"Kaitlyn  shideler")</f>
        <v>Kaitlyn  shideler</v>
      </c>
      <c r="B471" s="18"/>
      <c r="D471" s="1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</row>
    <row r="472" spans="1:97">
      <c r="A472" s="1" t="str">
        <f ca="1">IFERROR(__xludf.DUMMYFUNCTION("""COMPUTED_VALUE"""),"payton  shideler")</f>
        <v>payton  shideler</v>
      </c>
      <c r="B472" s="18"/>
      <c r="D472" s="1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</row>
    <row r="473" spans="1:97">
      <c r="A473" s="1" t="str">
        <f ca="1">IFERROR(__xludf.DUMMYFUNCTION("""COMPUTED_VALUE"""),"Halle frieden")</f>
        <v>Halle frieden</v>
      </c>
      <c r="B473" s="18"/>
      <c r="D473" s="1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</row>
    <row r="474" spans="1:97">
      <c r="A474" s="1" t="str">
        <f ca="1">IFERROR(__xludf.DUMMYFUNCTION("""COMPUTED_VALUE"""),"Addison  Bender")</f>
        <v>Addison  Bender</v>
      </c>
      <c r="B474" s="18"/>
      <c r="D474" s="1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</row>
    <row r="475" spans="1:97">
      <c r="A475" s="1" t="str">
        <f ca="1">IFERROR(__xludf.DUMMYFUNCTION("""COMPUTED_VALUE"""),"Mady  Ugen")</f>
        <v>Mady  Ugen</v>
      </c>
      <c r="B475" s="18"/>
      <c r="D475" s="1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</row>
    <row r="476" spans="1:97">
      <c r="A476" s="1" t="str">
        <f ca="1">IFERROR(__xludf.DUMMYFUNCTION("""COMPUTED_VALUE"""),"Amanda Shrieber")</f>
        <v>Amanda Shrieber</v>
      </c>
      <c r="B476" s="18"/>
      <c r="D476" s="1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</row>
    <row r="477" spans="1:97">
      <c r="A477" s="1" t="str">
        <f ca="1">IFERROR(__xludf.DUMMYFUNCTION("""COMPUTED_VALUE"""),"Vicki Wagner")</f>
        <v>Vicki Wagner</v>
      </c>
      <c r="B477" s="18"/>
      <c r="D477" s="1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</row>
    <row r="478" spans="1:97">
      <c r="A478" s="1" t="str">
        <f ca="1">IFERROR(__xludf.DUMMYFUNCTION("""COMPUTED_VALUE"""),"Cora Hirschuber")</f>
        <v>Cora Hirschuber</v>
      </c>
      <c r="B478" s="18"/>
      <c r="D478" s="1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</row>
    <row r="479" spans="1:97">
      <c r="A479" s="1" t="str">
        <f ca="1">IFERROR(__xludf.DUMMYFUNCTION("""COMPUTED_VALUE"""),"Rowen eggert")</f>
        <v>Rowen eggert</v>
      </c>
      <c r="B479" s="18"/>
      <c r="D479" s="1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</row>
    <row r="480" spans="1:97">
      <c r="A480" s="1" t="str">
        <f ca="1">IFERROR(__xludf.DUMMYFUNCTION("""COMPUTED_VALUE"""),"Meghan Gilman")</f>
        <v>Meghan Gilman</v>
      </c>
      <c r="B480" s="18"/>
      <c r="D480" s="1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</row>
    <row r="481" spans="1:97">
      <c r="A481" s="1" t="str">
        <f ca="1">IFERROR(__xludf.DUMMYFUNCTION("""COMPUTED_VALUE"""),"Emily Harbison")</f>
        <v>Emily Harbison</v>
      </c>
      <c r="B481" s="18"/>
      <c r="D481" s="1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</row>
    <row r="482" spans="1:97">
      <c r="A482" s="1" t="str">
        <f ca="1">IFERROR(__xludf.DUMMYFUNCTION("""COMPUTED_VALUE"""),"Mallory  Willett")</f>
        <v>Mallory  Willett</v>
      </c>
      <c r="B482" s="18"/>
      <c r="D482" s="1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</row>
    <row r="483" spans="1:97">
      <c r="A483" s="1" t="str">
        <f ca="1">IFERROR(__xludf.DUMMYFUNCTION("""COMPUTED_VALUE"""),"Lydia Burton")</f>
        <v>Lydia Burton</v>
      </c>
      <c r="B483" s="18"/>
      <c r="D483" s="1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</row>
    <row r="484" spans="1:97">
      <c r="A484" s="1" t="str">
        <f ca="1">IFERROR(__xludf.DUMMYFUNCTION("""COMPUTED_VALUE"""),"Jasmyn Anzola")</f>
        <v>Jasmyn Anzola</v>
      </c>
      <c r="B484" s="18"/>
      <c r="D484" s="1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</row>
    <row r="485" spans="1:97">
      <c r="A485" s="1" t="str">
        <f ca="1">IFERROR(__xludf.DUMMYFUNCTION("""COMPUTED_VALUE"""),"Ellie Heerema")</f>
        <v>Ellie Heerema</v>
      </c>
      <c r="B485" s="18"/>
      <c r="D485" s="1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</row>
    <row r="486" spans="1:97">
      <c r="A486" s="1" t="str">
        <f ca="1">IFERROR(__xludf.DUMMYFUNCTION("""COMPUTED_VALUE"""),"lexi pyszka")</f>
        <v>lexi pyszka</v>
      </c>
      <c r="B486" s="18"/>
      <c r="D486" s="1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</row>
    <row r="487" spans="1:97">
      <c r="A487" s="1" t="str">
        <f ca="1">IFERROR(__xludf.DUMMYFUNCTION("""COMPUTED_VALUE"""),"Mace Cohee")</f>
        <v>Mace Cohee</v>
      </c>
      <c r="B487" s="18"/>
      <c r="D487" s="1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</row>
    <row r="488" spans="1:97">
      <c r="A488" s="1" t="str">
        <f ca="1">IFERROR(__xludf.DUMMYFUNCTION("""COMPUTED_VALUE"""),"Trinity Winderlich")</f>
        <v>Trinity Winderlich</v>
      </c>
      <c r="B488" s="18"/>
      <c r="D488" s="1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</row>
    <row r="489" spans="1:97">
      <c r="A489" s="1" t="str">
        <f ca="1">IFERROR(__xludf.DUMMYFUNCTION("""COMPUTED_VALUE"""),"Josie  Wesley ")</f>
        <v xml:space="preserve">Josie  Wesley </v>
      </c>
      <c r="B489" s="18"/>
      <c r="D489" s="1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</row>
    <row r="490" spans="1:97">
      <c r="A490" s="1" t="str">
        <f ca="1">IFERROR(__xludf.DUMMYFUNCTION("""COMPUTED_VALUE"""),"michelle mahoney")</f>
        <v>michelle mahoney</v>
      </c>
      <c r="B490" s="18"/>
      <c r="D490" s="1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</row>
    <row r="491" spans="1:97">
      <c r="A491" s="1" t="str">
        <f ca="1">IFERROR(__xludf.DUMMYFUNCTION("""COMPUTED_VALUE"""),"leah nittner")</f>
        <v>leah nittner</v>
      </c>
      <c r="B491" s="18"/>
      <c r="D491" s="1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</row>
    <row r="492" spans="1:97">
      <c r="A492" s="1" t="str">
        <f ca="1">IFERROR(__xludf.DUMMYFUNCTION("""COMPUTED_VALUE"""),"Kaitlyn Carey")</f>
        <v>Kaitlyn Carey</v>
      </c>
      <c r="B492" s="18"/>
      <c r="D492" s="1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</row>
    <row r="493" spans="1:97">
      <c r="A493" s="1" t="str">
        <f ca="1">IFERROR(__xludf.DUMMYFUNCTION("""COMPUTED_VALUE"""),"Marissa  Miller")</f>
        <v>Marissa  Miller</v>
      </c>
      <c r="B493" s="18"/>
      <c r="D493" s="1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</row>
    <row r="494" spans="1:97">
      <c r="A494" s="1" t="str">
        <f ca="1">IFERROR(__xludf.DUMMYFUNCTION("""COMPUTED_VALUE"""),"Mallory  Baumann")</f>
        <v>Mallory  Baumann</v>
      </c>
      <c r="B494" s="18"/>
      <c r="D494" s="1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</row>
    <row r="495" spans="1:97">
      <c r="A495" s="1" t="str">
        <f ca="1">IFERROR(__xludf.DUMMYFUNCTION("""COMPUTED_VALUE"""),"Riley Murphy ")</f>
        <v xml:space="preserve">Riley Murphy </v>
      </c>
      <c r="B495" s="18"/>
      <c r="D495" s="1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</row>
    <row r="496" spans="1:97">
      <c r="A496" s="1" t="str">
        <f ca="1">IFERROR(__xludf.DUMMYFUNCTION("""COMPUTED_VALUE"""),"Maddie Clark")</f>
        <v>Maddie Clark</v>
      </c>
      <c r="B496" s="18"/>
      <c r="D496" s="1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</row>
    <row r="497" spans="1:97">
      <c r="A497" s="1" t="str">
        <f ca="1">IFERROR(__xludf.DUMMYFUNCTION("""COMPUTED_VALUE"""),"Molly Alspaugh")</f>
        <v>Molly Alspaugh</v>
      </c>
      <c r="B497" s="18"/>
      <c r="D497" s="1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</row>
    <row r="498" spans="1:97">
      <c r="A498" s="1" t="str">
        <f ca="1">IFERROR(__xludf.DUMMYFUNCTION("""COMPUTED_VALUE"""),"Danielle  Weitzel")</f>
        <v>Danielle  Weitzel</v>
      </c>
      <c r="B498" s="18"/>
      <c r="D498" s="1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</row>
    <row r="499" spans="1:97">
      <c r="A499" s="1" t="str">
        <f ca="1">IFERROR(__xludf.DUMMYFUNCTION("""COMPUTED_VALUE"""),"Bree Buck")</f>
        <v>Bree Buck</v>
      </c>
      <c r="B499" s="18"/>
      <c r="D499" s="1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</row>
    <row r="500" spans="1:97">
      <c r="A500" s="1" t="str">
        <f ca="1">IFERROR(__xludf.DUMMYFUNCTION("""COMPUTED_VALUE"""),"Halle Friedan")</f>
        <v>Halle Friedan</v>
      </c>
      <c r="B500" s="18"/>
      <c r="D500" s="1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</row>
    <row r="501" spans="1:97">
      <c r="A501" s="1" t="str">
        <f ca="1">IFERROR(__xludf.DUMMYFUNCTION("""COMPUTED_VALUE"""),"Haley Hames")</f>
        <v>Haley Hames</v>
      </c>
      <c r="B501" s="18"/>
      <c r="D501" s="1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</row>
    <row r="502" spans="1:97">
      <c r="A502" s="1" t="str">
        <f ca="1">IFERROR(__xludf.DUMMYFUNCTION("""COMPUTED_VALUE"""),"Jourdan Klemann")</f>
        <v>Jourdan Klemann</v>
      </c>
      <c r="B502" s="18"/>
      <c r="D502" s="1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</row>
    <row r="503" spans="1:97">
      <c r="A503" s="1" t="str">
        <f ca="1">IFERROR(__xludf.DUMMYFUNCTION("""COMPUTED_VALUE"""),"Zoe Tostane")</f>
        <v>Zoe Tostane</v>
      </c>
      <c r="B503" s="18"/>
      <c r="D503" s="1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</row>
    <row r="504" spans="1:97">
      <c r="A504" s="1" t="str">
        <f ca="1">IFERROR(__xludf.DUMMYFUNCTION("""COMPUTED_VALUE"""),"Monika Marino")</f>
        <v>Monika Marino</v>
      </c>
      <c r="B504" s="18"/>
      <c r="D504" s="1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</row>
    <row r="505" spans="1:97">
      <c r="A505" s="1" t="str">
        <f ca="1">IFERROR(__xludf.DUMMYFUNCTION("""COMPUTED_VALUE"""),"Kaitlyn Pendergast")</f>
        <v>Kaitlyn Pendergast</v>
      </c>
      <c r="B505" s="18"/>
      <c r="D505" s="1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</row>
    <row r="506" spans="1:97">
      <c r="A506" s="1" t="str">
        <f ca="1">IFERROR(__xludf.DUMMYFUNCTION("""COMPUTED_VALUE"""),"Gabby Beach")</f>
        <v>Gabby Beach</v>
      </c>
      <c r="B506" s="18"/>
      <c r="D506" s="1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</row>
    <row r="507" spans="1:97">
      <c r="A507" s="1" t="str">
        <f ca="1">IFERROR(__xludf.DUMMYFUNCTION("""COMPUTED_VALUE"""),"Libby Hayes")</f>
        <v>Libby Hayes</v>
      </c>
      <c r="B507" s="18"/>
      <c r="D507" s="1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</row>
    <row r="508" spans="1:97">
      <c r="A508" s="1" t="str">
        <f ca="1">IFERROR(__xludf.DUMMYFUNCTION("""COMPUTED_VALUE"""),"Laney Pineda")</f>
        <v>Laney Pineda</v>
      </c>
      <c r="B508" s="18"/>
      <c r="D508" s="1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</row>
    <row r="509" spans="1:97">
      <c r="A509" s="1" t="str">
        <f ca="1">IFERROR(__xludf.DUMMYFUNCTION("""COMPUTED_VALUE"""),"Maddie  Jakowczyk")</f>
        <v>Maddie  Jakowczyk</v>
      </c>
      <c r="B509" s="18"/>
      <c r="D509" s="1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</row>
    <row r="510" spans="1:97">
      <c r="A510" s="4" t="str">
        <f ca="1">IFERROR(__xludf.DUMMYFUNCTION("""COMPUTED_VALUE"""),"Faith  Parkhill")</f>
        <v>Faith  Parkhill</v>
      </c>
      <c r="B510" s="15"/>
      <c r="D510" s="1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</row>
    <row r="511" spans="1:97">
      <c r="A511" s="1" t="str">
        <f ca="1">IFERROR(__xludf.DUMMYFUNCTION("""COMPUTED_VALUE"""),"Hanna  Escue")</f>
        <v>Hanna  Escue</v>
      </c>
      <c r="B511" s="18"/>
      <c r="D511" s="1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</row>
    <row r="512" spans="1:97">
      <c r="A512" s="1" t="str">
        <f ca="1">IFERROR(__xludf.DUMMYFUNCTION("""COMPUTED_VALUE"""),"Savannah  Scott")</f>
        <v>Savannah  Scott</v>
      </c>
      <c r="B512" s="15"/>
      <c r="D512" s="1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</row>
    <row r="513" spans="1:97">
      <c r="A513" s="4" t="str">
        <f ca="1">IFERROR(__xludf.DUMMYFUNCTION("""COMPUTED_VALUE"""),"Meleah  Hernandez")</f>
        <v>Meleah  Hernandez</v>
      </c>
      <c r="B513" s="15"/>
      <c r="D513" s="1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</row>
    <row r="514" spans="1:97">
      <c r="A514" s="1" t="str">
        <f ca="1">IFERROR(__xludf.DUMMYFUNCTION("""COMPUTED_VALUE"""),"Tatiana  Decíano")</f>
        <v>Tatiana  Decíano</v>
      </c>
      <c r="B514" s="18"/>
      <c r="D514" s="1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</row>
    <row r="515" spans="1:97">
      <c r="A515" s="1" t="str">
        <f ca="1">IFERROR(__xludf.DUMMYFUNCTION("""COMPUTED_VALUE"""),"Jazel  Carr")</f>
        <v>Jazel  Carr</v>
      </c>
      <c r="B515" s="18"/>
      <c r="D515" s="1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</row>
    <row r="516" spans="1:97">
      <c r="A516" s="4" t="str">
        <f ca="1">IFERROR(__xludf.DUMMYFUNCTION("""COMPUTED_VALUE"""),"Bailey Thomas")</f>
        <v>Bailey Thomas</v>
      </c>
      <c r="B516" s="15"/>
      <c r="D516" s="1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</row>
    <row r="517" spans="1:97">
      <c r="A517" s="1" t="str">
        <f ca="1">IFERROR(__xludf.DUMMYFUNCTION("""COMPUTED_VALUE"""),"Lydia Cope")</f>
        <v>Lydia Cope</v>
      </c>
      <c r="B517" s="15"/>
      <c r="D517" s="1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</row>
    <row r="518" spans="1:97">
      <c r="A518" s="4" t="str">
        <f ca="1">IFERROR(__xludf.DUMMYFUNCTION("""COMPUTED_VALUE"""),"Abi Sajdlwits")</f>
        <v>Abi Sajdlwits</v>
      </c>
      <c r="B518" s="15"/>
      <c r="D518" s="1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</row>
    <row r="519" spans="1:97">
      <c r="A519" s="1" t="str">
        <f ca="1">IFERROR(__xludf.DUMMYFUNCTION("""COMPUTED_VALUE"""),"Emily Beresford")</f>
        <v>Emily Beresford</v>
      </c>
      <c r="B519" s="18"/>
      <c r="D519" s="1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</row>
    <row r="520" spans="1:97">
      <c r="A520" s="1" t="str">
        <f ca="1">IFERROR(__xludf.DUMMYFUNCTION("""COMPUTED_VALUE"""),"Nevena  Zivadinovic ")</f>
        <v xml:space="preserve">Nevena  Zivadinovic </v>
      </c>
      <c r="B520" s="18"/>
      <c r="D520" s="1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</row>
    <row r="521" spans="1:97">
      <c r="A521" s="1" t="str">
        <f ca="1">IFERROR(__xludf.DUMMYFUNCTION("""COMPUTED_VALUE"""),"Taylor Hamilton")</f>
        <v>Taylor Hamilton</v>
      </c>
      <c r="B521" s="18"/>
      <c r="D521" s="1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</row>
    <row r="522" spans="1:97">
      <c r="A522" s="1" t="str">
        <f ca="1">IFERROR(__xludf.DUMMYFUNCTION("""COMPUTED_VALUE"""),"Alexis  Davis")</f>
        <v>Alexis  Davis</v>
      </c>
      <c r="B522" s="18"/>
      <c r="D522" s="1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</row>
    <row r="523" spans="1:97">
      <c r="A523" s="1" t="str">
        <f ca="1">IFERROR(__xludf.DUMMYFUNCTION("""COMPUTED_VALUE"""),"Alexis  Schwartz")</f>
        <v>Alexis  Schwartz</v>
      </c>
      <c r="B523" s="18"/>
      <c r="D523" s="1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</row>
    <row r="524" spans="1:97">
      <c r="A524" s="1" t="str">
        <f ca="1">IFERROR(__xludf.DUMMYFUNCTION("""COMPUTED_VALUE"""),"Tiffany Dittmer")</f>
        <v>Tiffany Dittmer</v>
      </c>
      <c r="B524" s="18"/>
      <c r="D524" s="1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</row>
    <row r="525" spans="1:97">
      <c r="A525" s="1" t="str">
        <f ca="1">IFERROR(__xludf.DUMMYFUNCTION("""COMPUTED_VALUE"""),"zoe liles")</f>
        <v>zoe liles</v>
      </c>
      <c r="B525" s="18"/>
      <c r="D525" s="1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</row>
    <row r="526" spans="1:97">
      <c r="A526" s="1" t="str">
        <f ca="1">IFERROR(__xludf.DUMMYFUNCTION("""COMPUTED_VALUE"""),"Sam Ortega")</f>
        <v>Sam Ortega</v>
      </c>
      <c r="B526" s="18"/>
      <c r="D526" s="1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</row>
    <row r="527" spans="1:97">
      <c r="A527" s="1" t="str">
        <f ca="1">IFERROR(__xludf.DUMMYFUNCTION("""COMPUTED_VALUE"""),"aitana fernandez")</f>
        <v>aitana fernandez</v>
      </c>
      <c r="B527" s="18"/>
      <c r="D527" s="1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</row>
    <row r="528" spans="1:97">
      <c r="A528" s="1" t="str">
        <f ca="1">IFERROR(__xludf.DUMMYFUNCTION("""COMPUTED_VALUE"""),"Maddy Boller")</f>
        <v>Maddy Boller</v>
      </c>
      <c r="B528" s="18"/>
      <c r="D528" s="1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</row>
    <row r="529" spans="1:97">
      <c r="A529" s="1" t="str">
        <f ca="1">IFERROR(__xludf.DUMMYFUNCTION("""COMPUTED_VALUE"""),"Jessica Crowe")</f>
        <v>Jessica Crowe</v>
      </c>
      <c r="B529" s="18"/>
      <c r="D529" s="1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</row>
    <row r="530" spans="1:97">
      <c r="A530" s="1" t="str">
        <f ca="1">IFERROR(__xludf.DUMMYFUNCTION("""COMPUTED_VALUE"""),"Emma Land")</f>
        <v>Emma Land</v>
      </c>
      <c r="B530" s="18"/>
      <c r="D530" s="1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</row>
    <row r="531" spans="1:97">
      <c r="A531" s="1" t="str">
        <f ca="1">IFERROR(__xludf.DUMMYFUNCTION("""COMPUTED_VALUE"""),"Morgan Adams")</f>
        <v>Morgan Adams</v>
      </c>
      <c r="B531" s="18"/>
      <c r="D531" s="1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</row>
    <row r="532" spans="1:97">
      <c r="A532" s="1" t="str">
        <f ca="1">IFERROR(__xludf.DUMMYFUNCTION("""COMPUTED_VALUE"""),"Sydney Evans")</f>
        <v>Sydney Evans</v>
      </c>
      <c r="B532" s="18"/>
      <c r="D532" s="1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</row>
    <row r="533" spans="1:97">
      <c r="A533" s="1" t="str">
        <f ca="1">IFERROR(__xludf.DUMMYFUNCTION("""COMPUTED_VALUE"""),"Karsen Terry")</f>
        <v>Karsen Terry</v>
      </c>
      <c r="B533" s="18"/>
      <c r="D533" s="1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</row>
    <row r="534" spans="1:97">
      <c r="A534" s="1" t="str">
        <f ca="1">IFERROR(__xludf.DUMMYFUNCTION("""COMPUTED_VALUE"""),"Zoe  Smith")</f>
        <v>Zoe  Smith</v>
      </c>
      <c r="B534" s="18"/>
      <c r="D534" s="1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</row>
    <row r="535" spans="1:97">
      <c r="A535" s="1" t="str">
        <f ca="1">IFERROR(__xludf.DUMMYFUNCTION("""COMPUTED_VALUE"""),"Jewel Ricchio")</f>
        <v>Jewel Ricchio</v>
      </c>
      <c r="B535" s="18"/>
      <c r="D535" s="1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</row>
    <row r="536" spans="1:97">
      <c r="A536" s="1" t="str">
        <f ca="1">IFERROR(__xludf.DUMMYFUNCTION("""COMPUTED_VALUE"""),"Maria Cortes")</f>
        <v>Maria Cortes</v>
      </c>
      <c r="B536" s="18"/>
      <c r="D536" s="1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</row>
    <row r="537" spans="1:97">
      <c r="A537" s="1" t="str">
        <f ca="1">IFERROR(__xludf.DUMMYFUNCTION("""COMPUTED_VALUE"""),"Taylor Reed")</f>
        <v>Taylor Reed</v>
      </c>
      <c r="B537" s="18"/>
      <c r="D537" s="1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</row>
    <row r="538" spans="1:97">
      <c r="A538" s="1" t="str">
        <f ca="1">IFERROR(__xludf.DUMMYFUNCTION("""COMPUTED_VALUE"""),"Zaineb El Ouazzani")</f>
        <v>Zaineb El Ouazzani</v>
      </c>
      <c r="B538" s="18"/>
      <c r="D538" s="1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</row>
    <row r="539" spans="1:97">
      <c r="A539" s="1" t="str">
        <f ca="1">IFERROR(__xludf.DUMMYFUNCTION("""COMPUTED_VALUE"""),"Chelsea  Bath")</f>
        <v>Chelsea  Bath</v>
      </c>
      <c r="B539" s="18"/>
      <c r="D539" s="1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</row>
    <row r="540" spans="1:97">
      <c r="A540" s="1" t="str">
        <f ca="1">IFERROR(__xludf.DUMMYFUNCTION("""COMPUTED_VALUE"""),"Nevena  Zivadinovic")</f>
        <v>Nevena  Zivadinovic</v>
      </c>
      <c r="B540" s="18"/>
      <c r="D540" s="1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</row>
    <row r="541" spans="1:97">
      <c r="A541" s="1" t="str">
        <f ca="1">IFERROR(__xludf.DUMMYFUNCTION("""COMPUTED_VALUE"""),"Jillian  Turner")</f>
        <v>Jillian  Turner</v>
      </c>
      <c r="B541" s="18"/>
      <c r="D541" s="1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</row>
    <row r="542" spans="1:97">
      <c r="A542" s="1" t="str">
        <f ca="1">IFERROR(__xludf.DUMMYFUNCTION("""COMPUTED_VALUE"""),"Grace  Longyear ")</f>
        <v xml:space="preserve">Grace  Longyear </v>
      </c>
      <c r="B542" s="18"/>
      <c r="D542" s="1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</row>
    <row r="543" spans="1:97">
      <c r="A543" s="1" t="str">
        <f ca="1">IFERROR(__xludf.DUMMYFUNCTION("""COMPUTED_VALUE"""),"Payton  Vallee")</f>
        <v>Payton  Vallee</v>
      </c>
      <c r="B543" s="18"/>
      <c r="D543" s="1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</row>
    <row r="544" spans="1:97">
      <c r="A544" s="1" t="str">
        <f ca="1">IFERROR(__xludf.DUMMYFUNCTION("""COMPUTED_VALUE"""),"Jacquelyn  Mitchell ")</f>
        <v xml:space="preserve">Jacquelyn  Mitchell </v>
      </c>
      <c r="B544" s="18"/>
      <c r="D544" s="1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</row>
    <row r="545" spans="1:97">
      <c r="A545" s="1" t="str">
        <f ca="1">IFERROR(__xludf.DUMMYFUNCTION("""COMPUTED_VALUE"""),"Emerson Wolfbrandt")</f>
        <v>Emerson Wolfbrandt</v>
      </c>
      <c r="B545" s="18"/>
      <c r="D545" s="1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</row>
    <row r="546" spans="1:97">
      <c r="A546" s="1" t="str">
        <f ca="1">IFERROR(__xludf.DUMMYFUNCTION("""COMPUTED_VALUE"""),"Katie Norris")</f>
        <v>Katie Norris</v>
      </c>
      <c r="B546" s="18"/>
      <c r="D546" s="1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</row>
    <row r="547" spans="1:97">
      <c r="A547" s="1" t="str">
        <f ca="1">IFERROR(__xludf.DUMMYFUNCTION("""COMPUTED_VALUE"""),"Reecia Suggs")</f>
        <v>Reecia Suggs</v>
      </c>
      <c r="B547" s="18"/>
      <c r="D547" s="1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</row>
    <row r="548" spans="1:97">
      <c r="A548" s="1" t="str">
        <f ca="1">IFERROR(__xludf.DUMMYFUNCTION("""COMPUTED_VALUE"""),"Lexi  Rusher")</f>
        <v>Lexi  Rusher</v>
      </c>
      <c r="B548" s="18"/>
      <c r="D548" s="1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</row>
    <row r="549" spans="1:97">
      <c r="A549" s="1" t="str">
        <f ca="1">IFERROR(__xludf.DUMMYFUNCTION("""COMPUTED_VALUE"""),"Caitlynn  Fields ")</f>
        <v xml:space="preserve">Caitlynn  Fields </v>
      </c>
      <c r="B549" s="18"/>
      <c r="D549" s="1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</row>
    <row r="550" spans="1:97">
      <c r="A550" s="1" t="str">
        <f ca="1">IFERROR(__xludf.DUMMYFUNCTION("""COMPUTED_VALUE"""),"Josie  Angel")</f>
        <v>Josie  Angel</v>
      </c>
      <c r="B550" s="19"/>
      <c r="D550" s="1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</row>
    <row r="551" spans="1:97">
      <c r="A551" s="1" t="str">
        <f ca="1">IFERROR(__xludf.DUMMYFUNCTION("""COMPUTED_VALUE"""),"KT Voorhees")</f>
        <v>KT Voorhees</v>
      </c>
      <c r="B551" s="18"/>
      <c r="D551" s="1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</row>
    <row r="552" spans="1:97">
      <c r="A552" s="1" t="str">
        <f ca="1">IFERROR(__xludf.DUMMYFUNCTION("""COMPUTED_VALUE"""),"Sierra  Manship")</f>
        <v>Sierra  Manship</v>
      </c>
      <c r="B552" s="18"/>
      <c r="D552" s="1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</row>
    <row r="553" spans="1:97">
      <c r="A553" s="1" t="str">
        <f ca="1">IFERROR(__xludf.DUMMYFUNCTION("""COMPUTED_VALUE"""),"Emily Thurlow")</f>
        <v>Emily Thurlow</v>
      </c>
      <c r="B553" s="18"/>
      <c r="D553" s="1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</row>
    <row r="554" spans="1:97">
      <c r="A554" s="1" t="str">
        <f ca="1">IFERROR(__xludf.DUMMYFUNCTION("""COMPUTED_VALUE"""),"Anna  Hoopingarner")</f>
        <v>Anna  Hoopingarner</v>
      </c>
      <c r="B554" s="18"/>
      <c r="D554" s="1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</row>
    <row r="555" spans="1:97">
      <c r="A555" s="1" t="str">
        <f ca="1">IFERROR(__xludf.DUMMYFUNCTION("""COMPUTED_VALUE"""),"Maggie  Barrett ")</f>
        <v xml:space="preserve">Maggie  Barrett </v>
      </c>
      <c r="B555" s="18"/>
      <c r="D555" s="1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</row>
    <row r="556" spans="1:97">
      <c r="A556" s="1" t="str">
        <f ca="1">IFERROR(__xludf.DUMMYFUNCTION("""COMPUTED_VALUE"""),"Sydney Myers")</f>
        <v>Sydney Myers</v>
      </c>
      <c r="B556" s="18"/>
      <c r="D556" s="1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</row>
    <row r="557" spans="1:97">
      <c r="A557" s="1" t="str">
        <f ca="1">IFERROR(__xludf.DUMMYFUNCTION("""COMPUTED_VALUE"""),"Morgan Medina")</f>
        <v>Morgan Medina</v>
      </c>
      <c r="B557" s="18"/>
      <c r="D557" s="1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</row>
    <row r="558" spans="1:97">
      <c r="A558" s="1" t="str">
        <f ca="1">IFERROR(__xludf.DUMMYFUNCTION("""COMPUTED_VALUE"""),"Abbi Miller")</f>
        <v>Abbi Miller</v>
      </c>
      <c r="B558" s="18"/>
      <c r="D558" s="1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</row>
    <row r="559" spans="1:97">
      <c r="A559" s="1" t="str">
        <f ca="1">IFERROR(__xludf.DUMMYFUNCTION("""COMPUTED_VALUE"""),"Grace Pharr")</f>
        <v>Grace Pharr</v>
      </c>
      <c r="B559" s="18"/>
      <c r="D559" s="1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</row>
    <row r="560" spans="1:97">
      <c r="A560" s="20" t="str">
        <f ca="1">IFERROR(__xludf.DUMMYFUNCTION("""COMPUTED_VALUE"""),"Alyssa Pike")</f>
        <v>Alyssa Pike</v>
      </c>
      <c r="B560" s="18"/>
      <c r="D560" s="1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</row>
    <row r="561" spans="1:97">
      <c r="A561" s="1" t="str">
        <f ca="1">IFERROR(__xludf.DUMMYFUNCTION("""COMPUTED_VALUE"""),"Mady Millspaugh")</f>
        <v>Mady Millspaugh</v>
      </c>
      <c r="B561" s="18"/>
      <c r="D561" s="1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</row>
    <row r="562" spans="1:97">
      <c r="A562" s="1" t="str">
        <f ca="1">IFERROR(__xludf.DUMMYFUNCTION("""COMPUTED_VALUE"""),"Haveyn Gorin")</f>
        <v>Haveyn Gorin</v>
      </c>
      <c r="B562" s="18"/>
      <c r="D562" s="1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</row>
    <row r="563" spans="1:97">
      <c r="A563" s="1" t="str">
        <f ca="1">IFERROR(__xludf.DUMMYFUNCTION("""COMPUTED_VALUE"""),"Disha Sinha")</f>
        <v>Disha Sinha</v>
      </c>
      <c r="B563" s="18"/>
      <c r="D563" s="1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</row>
    <row r="564" spans="1:97">
      <c r="A564" s="1" t="str">
        <f ca="1">IFERROR(__xludf.DUMMYFUNCTION("""COMPUTED_VALUE"""),"Tarinni Kakkar")</f>
        <v>Tarinni Kakkar</v>
      </c>
      <c r="B564" s="18"/>
      <c r="D564" s="1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</row>
    <row r="565" spans="1:97">
      <c r="A565" s="1" t="str">
        <f ca="1">IFERROR(__xludf.DUMMYFUNCTION("""COMPUTED_VALUE"""),"Kassie Wade")</f>
        <v>Kassie Wade</v>
      </c>
      <c r="B565" s="18"/>
      <c r="D565" s="1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</row>
    <row r="566" spans="1:97">
      <c r="A566" s="1" t="str">
        <f ca="1">IFERROR(__xludf.DUMMYFUNCTION("""COMPUTED_VALUE"""),"Hope Linville ")</f>
        <v xml:space="preserve">Hope Linville </v>
      </c>
      <c r="B566" s="18"/>
      <c r="D566" s="1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</row>
    <row r="567" spans="1:97">
      <c r="A567" s="1" t="str">
        <f ca="1">IFERROR(__xludf.DUMMYFUNCTION("""COMPUTED_VALUE"""),"Emma Clawson")</f>
        <v>Emma Clawson</v>
      </c>
      <c r="B567" s="18"/>
      <c r="D567" s="1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</row>
    <row r="568" spans="1:97">
      <c r="A568" s="1" t="str">
        <f ca="1">IFERROR(__xludf.DUMMYFUNCTION("""COMPUTED_VALUE"""),"Karsyn Mette")</f>
        <v>Karsyn Mette</v>
      </c>
      <c r="B568" s="18"/>
      <c r="D568" s="1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</row>
    <row r="569" spans="1:97">
      <c r="A569" s="1" t="str">
        <f ca="1">IFERROR(__xludf.DUMMYFUNCTION("""COMPUTED_VALUE"""),"Emily  Smith ")</f>
        <v xml:space="preserve">Emily  Smith </v>
      </c>
      <c r="B569" s="18"/>
      <c r="D569" s="1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</row>
    <row r="570" spans="1:97">
      <c r="A570" s="1" t="str">
        <f ca="1">IFERROR(__xludf.DUMMYFUNCTION("""COMPUTED_VALUE"""),"Lily  Southard ")</f>
        <v xml:space="preserve">Lily  Southard </v>
      </c>
      <c r="B570" s="18"/>
      <c r="D570" s="1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</row>
    <row r="571" spans="1:97">
      <c r="A571" s="1" t="str">
        <f ca="1">IFERROR(__xludf.DUMMYFUNCTION("""COMPUTED_VALUE"""),"Peyton Gongwer")</f>
        <v>Peyton Gongwer</v>
      </c>
      <c r="B571" s="18"/>
      <c r="D571" s="1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</row>
    <row r="572" spans="1:97">
      <c r="A572" s="1" t="str">
        <f ca="1">IFERROR(__xludf.DUMMYFUNCTION("""COMPUTED_VALUE"""),"Morgan Fite")</f>
        <v>Morgan Fite</v>
      </c>
      <c r="B572" s="18"/>
      <c r="D572" s="1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</row>
    <row r="573" spans="1:97">
      <c r="A573" s="1" t="str">
        <f ca="1">IFERROR(__xludf.DUMMYFUNCTION("""COMPUTED_VALUE"""),"Delaney Byron")</f>
        <v>Delaney Byron</v>
      </c>
      <c r="B573" s="18"/>
      <c r="D573" s="1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</row>
    <row r="574" spans="1:97">
      <c r="A574" s="1" t="str">
        <f ca="1">IFERROR(__xludf.DUMMYFUNCTION("""COMPUTED_VALUE"""),"Paige Roberts")</f>
        <v>Paige Roberts</v>
      </c>
      <c r="B574" s="18"/>
      <c r="D574" s="1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</row>
    <row r="575" spans="1:97">
      <c r="A575" s="1" t="str">
        <f ca="1">IFERROR(__xludf.DUMMYFUNCTION("""COMPUTED_VALUE"""),"Megan Wittenmyer ")</f>
        <v xml:space="preserve">Megan Wittenmyer </v>
      </c>
      <c r="B575" s="18"/>
      <c r="D575" s="1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</row>
    <row r="576" spans="1:97">
      <c r="A576" s="1" t="str">
        <f ca="1">IFERROR(__xludf.DUMMYFUNCTION("""COMPUTED_VALUE"""),"Alyvia Tuder")</f>
        <v>Alyvia Tuder</v>
      </c>
      <c r="B576" s="18"/>
      <c r="D576" s="1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</row>
    <row r="577" spans="1:97">
      <c r="A577" s="1" t="str">
        <f ca="1">IFERROR(__xludf.DUMMYFUNCTION("""COMPUTED_VALUE"""),"Ariana Lingard ")</f>
        <v xml:space="preserve">Ariana Lingard </v>
      </c>
      <c r="B577" s="18"/>
      <c r="D577" s="1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</row>
    <row r="578" spans="1:97">
      <c r="A578" s="1" t="str">
        <f ca="1">IFERROR(__xludf.DUMMYFUNCTION("""COMPUTED_VALUE"""),"Chloe Farro")</f>
        <v>Chloe Farro</v>
      </c>
      <c r="B578" s="18"/>
      <c r="D578" s="1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</row>
    <row r="579" spans="1:97">
      <c r="A579" s="1" t="str">
        <f ca="1">IFERROR(__xludf.DUMMYFUNCTION("""COMPUTED_VALUE"""),"Daniela(Dany) Orta ")</f>
        <v xml:space="preserve">Daniela(Dany) Orta </v>
      </c>
      <c r="B579" s="18"/>
      <c r="D579" s="1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</row>
    <row r="580" spans="1:97">
      <c r="A580" s="1" t="str">
        <f ca="1">IFERROR(__xludf.DUMMYFUNCTION("""COMPUTED_VALUE"""),"Alexandria  Cotter")</f>
        <v>Alexandria  Cotter</v>
      </c>
      <c r="B580" s="18"/>
      <c r="D580" s="1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</row>
    <row r="581" spans="1:97">
      <c r="A581" s="1" t="str">
        <f ca="1">IFERROR(__xludf.DUMMYFUNCTION("""COMPUTED_VALUE"""),"Jordan O'Neal")</f>
        <v>Jordan O'Neal</v>
      </c>
      <c r="B581" s="18"/>
      <c r="D581" s="1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</row>
    <row r="582" spans="1:97">
      <c r="A582" s="1" t="str">
        <f ca="1">IFERROR(__xludf.DUMMYFUNCTION("""COMPUTED_VALUE"""),"Taylor  Hensley ")</f>
        <v xml:space="preserve">Taylor  Hensley </v>
      </c>
      <c r="B582" s="18"/>
      <c r="D582" s="1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</row>
    <row r="583" spans="1:97">
      <c r="A583" s="1" t="str">
        <f ca="1">IFERROR(__xludf.DUMMYFUNCTION("""COMPUTED_VALUE"""),"Ally Crockwell")</f>
        <v>Ally Crockwell</v>
      </c>
      <c r="B583" s="18"/>
      <c r="D583" s="1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</row>
    <row r="584" spans="1:97">
      <c r="A584" s="1" t="str">
        <f ca="1">IFERROR(__xludf.DUMMYFUNCTION("""COMPUTED_VALUE"""),"Allison Lambert")</f>
        <v>Allison Lambert</v>
      </c>
      <c r="B584" s="18"/>
      <c r="D584" s="1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</row>
    <row r="585" spans="1:97">
      <c r="A585" s="1" t="str">
        <f ca="1">IFERROR(__xludf.DUMMYFUNCTION("""COMPUTED_VALUE"""),"Kayla  Potts")</f>
        <v>Kayla  Potts</v>
      </c>
      <c r="B585" s="18"/>
      <c r="D585" s="1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</row>
    <row r="586" spans="1:97">
      <c r="A586" s="1" t="str">
        <f ca="1">IFERROR(__xludf.DUMMYFUNCTION("""COMPUTED_VALUE"""),"Devyn  Wenger")</f>
        <v>Devyn  Wenger</v>
      </c>
      <c r="B586" s="18"/>
      <c r="D586" s="1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</row>
    <row r="587" spans="1:97">
      <c r="A587" s="1" t="str">
        <f ca="1">IFERROR(__xludf.DUMMYFUNCTION("""COMPUTED_VALUE"""),"Jordan Cox")</f>
        <v>Jordan Cox</v>
      </c>
      <c r="B587" s="18"/>
      <c r="D587" s="1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</row>
    <row r="588" spans="1:97">
      <c r="A588" s="1" t="str">
        <f ca="1">IFERROR(__xludf.DUMMYFUNCTION("""COMPUTED_VALUE"""),"Maddie Helling")</f>
        <v>Maddie Helling</v>
      </c>
      <c r="B588" s="18"/>
      <c r="D588" s="1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</row>
    <row r="589" spans="1:97">
      <c r="A589" s="1" t="str">
        <f ca="1">IFERROR(__xludf.DUMMYFUNCTION("""COMPUTED_VALUE"""),"Mackenzie  Kent")</f>
        <v>Mackenzie  Kent</v>
      </c>
      <c r="B589" s="18"/>
      <c r="D589" s="1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</row>
    <row r="590" spans="1:97">
      <c r="A590" s="1" t="str">
        <f ca="1">IFERROR(__xludf.DUMMYFUNCTION("""COMPUTED_VALUE"""),"Olivia  Lovell")</f>
        <v>Olivia  Lovell</v>
      </c>
      <c r="B590" s="18"/>
      <c r="D590" s="1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</row>
    <row r="591" spans="1:97">
      <c r="A591" s="1" t="str">
        <f ca="1">IFERROR(__xludf.DUMMYFUNCTION("""COMPUTED_VALUE"""),"Ella  Roesch")</f>
        <v>Ella  Roesch</v>
      </c>
      <c r="B591" s="18"/>
      <c r="D591" s="1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</row>
    <row r="592" spans="1:97">
      <c r="A592" s="1" t="str">
        <f ca="1">IFERROR(__xludf.DUMMYFUNCTION("""COMPUTED_VALUE"""),"Sadie  Smith ")</f>
        <v xml:space="preserve">Sadie  Smith </v>
      </c>
      <c r="B592" s="18"/>
      <c r="D592" s="1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</row>
    <row r="593" spans="1:97">
      <c r="A593" s="1" t="str">
        <f ca="1">IFERROR(__xludf.DUMMYFUNCTION("""COMPUTED_VALUE"""),"Olivia  Elpers ")</f>
        <v xml:space="preserve">Olivia  Elpers </v>
      </c>
      <c r="B593" s="18"/>
      <c r="D593" s="1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</row>
    <row r="594" spans="1:97">
      <c r="A594" s="1" t="str">
        <f ca="1">IFERROR(__xludf.DUMMYFUNCTION("""COMPUTED_VALUE"""),"Chloe Layton")</f>
        <v>Chloe Layton</v>
      </c>
      <c r="B594" s="18"/>
      <c r="D594" s="1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</row>
    <row r="595" spans="1:97">
      <c r="A595" s="1" t="str">
        <f ca="1">IFERROR(__xludf.DUMMYFUNCTION("""COMPUTED_VALUE"""),"Rachel Little")</f>
        <v>Rachel Little</v>
      </c>
      <c r="B595" s="18"/>
      <c r="D595" s="1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</row>
    <row r="596" spans="1:97">
      <c r="A596" s="1" t="str">
        <f ca="1">IFERROR(__xludf.DUMMYFUNCTION("""COMPUTED_VALUE"""),"Melanie  Ruth")</f>
        <v>Melanie  Ruth</v>
      </c>
      <c r="B596" s="18"/>
      <c r="D596" s="1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</row>
    <row r="597" spans="1:97">
      <c r="A597" s="1" t="str">
        <f ca="1">IFERROR(__xludf.DUMMYFUNCTION("""COMPUTED_VALUE"""),"Sydney Rynolds")</f>
        <v>Sydney Rynolds</v>
      </c>
      <c r="B597" s="18"/>
      <c r="D597" s="1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</row>
    <row r="598" spans="1:97">
      <c r="A598" s="1" t="str">
        <f ca="1">IFERROR(__xludf.DUMMYFUNCTION("""COMPUTED_VALUE"""),"Madison Hazelwood")</f>
        <v>Madison Hazelwood</v>
      </c>
      <c r="B598" s="18"/>
      <c r="D598" s="1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</row>
    <row r="599" spans="1:97">
      <c r="A599" s="1" t="str">
        <f ca="1">IFERROR(__xludf.DUMMYFUNCTION("""COMPUTED_VALUE"""),"Lillian Oliver")</f>
        <v>Lillian Oliver</v>
      </c>
      <c r="B599" s="18"/>
      <c r="D599" s="1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</row>
    <row r="600" spans="1:97">
      <c r="A600" s="1" t="str">
        <f ca="1">IFERROR(__xludf.DUMMYFUNCTION("""COMPUTED_VALUE"""),"Kaylee Prewitt")</f>
        <v>Kaylee Prewitt</v>
      </c>
      <c r="B600" s="18"/>
      <c r="D600" s="1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</row>
    <row r="601" spans="1:97">
      <c r="A601" s="1" t="str">
        <f ca="1">IFERROR(__xludf.DUMMYFUNCTION("""COMPUTED_VALUE"""),"Natalia  Rangel")</f>
        <v>Natalia  Rangel</v>
      </c>
      <c r="B601" s="18"/>
      <c r="D601" s="1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</row>
    <row r="602" spans="1:97">
      <c r="A602" s="1" t="str">
        <f ca="1">IFERROR(__xludf.DUMMYFUNCTION("""COMPUTED_VALUE"""),"Vivi Ruffin")</f>
        <v>Vivi Ruffin</v>
      </c>
      <c r="B602" s="18"/>
      <c r="D602" s="1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</row>
    <row r="603" spans="1:97">
      <c r="A603" s="1" t="str">
        <f ca="1">IFERROR(__xludf.DUMMYFUNCTION("""COMPUTED_VALUE"""),"Karleigh Morger")</f>
        <v>Karleigh Morger</v>
      </c>
      <c r="B603" s="18"/>
      <c r="D603" s="1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</row>
    <row r="604" spans="1:97">
      <c r="A604" s="1" t="str">
        <f ca="1">IFERROR(__xludf.DUMMYFUNCTION("""COMPUTED_VALUE"""),"Emerson  Wolfbrandt")</f>
        <v>Emerson  Wolfbrandt</v>
      </c>
      <c r="B604" s="18"/>
      <c r="D604" s="1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</row>
    <row r="605" spans="1:97">
      <c r="A605" s="1" t="str">
        <f ca="1">IFERROR(__xludf.DUMMYFUNCTION("""COMPUTED_VALUE"""),"Carolina  Salman")</f>
        <v>Carolina  Salman</v>
      </c>
      <c r="B605" s="18"/>
      <c r="D605" s="1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</row>
    <row r="606" spans="1:97">
      <c r="A606" s="1" t="str">
        <f ca="1">IFERROR(__xludf.DUMMYFUNCTION("""COMPUTED_VALUE"""),"Lacey Purnell")</f>
        <v>Lacey Purnell</v>
      </c>
      <c r="B606" s="18"/>
      <c r="D606" s="1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</row>
    <row r="607" spans="1:97">
      <c r="A607" s="1" t="str">
        <f ca="1">IFERROR(__xludf.DUMMYFUNCTION("""COMPUTED_VALUE"""),"Calista  Eaken")</f>
        <v>Calista  Eaken</v>
      </c>
      <c r="B607" s="18"/>
      <c r="D607" s="1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</row>
    <row r="608" spans="1:97">
      <c r="A608" s="1" t="str">
        <f ca="1">IFERROR(__xludf.DUMMYFUNCTION("""COMPUTED_VALUE"""),"Gabrielle Tangen")</f>
        <v>Gabrielle Tangen</v>
      </c>
      <c r="B608" s="18"/>
      <c r="D608" s="1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</row>
    <row r="609" spans="1:97">
      <c r="A609" s="1" t="str">
        <f ca="1">IFERROR(__xludf.DUMMYFUNCTION("""COMPUTED_VALUE"""),"Wendy  You ")</f>
        <v xml:space="preserve">Wendy  You </v>
      </c>
      <c r="B609" s="18"/>
      <c r="D609" s="1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</row>
    <row r="610" spans="1:97">
      <c r="A610" s="1" t="str">
        <f ca="1">IFERROR(__xludf.DUMMYFUNCTION("""COMPUTED_VALUE"""),"Marley Ferres")</f>
        <v>Marley Ferres</v>
      </c>
      <c r="B610" s="18"/>
      <c r="D610" s="1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</row>
    <row r="611" spans="1:97">
      <c r="A611" s="1" t="str">
        <f ca="1">IFERROR(__xludf.DUMMYFUNCTION("""COMPUTED_VALUE"""),"Maryclare  Maksud")</f>
        <v>Maryclare  Maksud</v>
      </c>
      <c r="B611" s="18"/>
      <c r="D611" s="1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</row>
    <row r="612" spans="1:97">
      <c r="A612" s="1" t="str">
        <f ca="1">IFERROR(__xludf.DUMMYFUNCTION("""COMPUTED_VALUE"""),"Kaci Moore")</f>
        <v>Kaci Moore</v>
      </c>
      <c r="B612" s="18"/>
      <c r="D612" s="1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</row>
    <row r="613" spans="1:97">
      <c r="A613" s="1" t="str">
        <f ca="1">IFERROR(__xludf.DUMMYFUNCTION("""COMPUTED_VALUE"""),"Emily Korff")</f>
        <v>Emily Korff</v>
      </c>
      <c r="B613" s="18"/>
      <c r="D613" s="1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</row>
    <row r="614" spans="1:97">
      <c r="A614" s="1" t="str">
        <f ca="1">IFERROR(__xludf.DUMMYFUNCTION("""COMPUTED_VALUE"""),"Kelsey Bradshaw")</f>
        <v>Kelsey Bradshaw</v>
      </c>
      <c r="B614" s="18"/>
      <c r="D614" s="1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</row>
    <row r="615" spans="1:97">
      <c r="A615" s="1" t="str">
        <f ca="1">IFERROR(__xludf.DUMMYFUNCTION("""COMPUTED_VALUE"""),"Ellie  Armstrong")</f>
        <v>Ellie  Armstrong</v>
      </c>
      <c r="B615" s="18"/>
      <c r="D615" s="1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</row>
    <row r="616" spans="1:97">
      <c r="A616" s="1" t="str">
        <f ca="1">IFERROR(__xludf.DUMMYFUNCTION("""COMPUTED_VALUE"""),"Sydeny Corbin")</f>
        <v>Sydeny Corbin</v>
      </c>
      <c r="B616" s="18"/>
      <c r="D616" s="1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</row>
    <row r="617" spans="1:97">
      <c r="A617" s="1" t="str">
        <f ca="1">IFERROR(__xludf.DUMMYFUNCTION("""COMPUTED_VALUE"""),"Sara Jones")</f>
        <v>Sara Jones</v>
      </c>
      <c r="B617" s="18"/>
      <c r="D617" s="1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</row>
    <row r="618" spans="1:97">
      <c r="A618" s="1" t="str">
        <f ca="1">IFERROR(__xludf.DUMMYFUNCTION("""COMPUTED_VALUE"""),"Karson Davis")</f>
        <v>Karson Davis</v>
      </c>
      <c r="B618" s="18"/>
      <c r="D618" s="1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</row>
    <row r="619" spans="1:97">
      <c r="A619" s="1" t="str">
        <f ca="1">IFERROR(__xludf.DUMMYFUNCTION("""COMPUTED_VALUE"""),"Jolie Kelley")</f>
        <v>Jolie Kelley</v>
      </c>
      <c r="B619" s="18"/>
      <c r="D619" s="1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</row>
    <row r="620" spans="1:97">
      <c r="A620" s="1" t="str">
        <f ca="1">IFERROR(__xludf.DUMMYFUNCTION("""COMPUTED_VALUE"""),"Jenna Blackwell")</f>
        <v>Jenna Blackwell</v>
      </c>
      <c r="B620" s="18"/>
      <c r="D620" s="1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</row>
    <row r="621" spans="1:97">
      <c r="A621" s="1" t="str">
        <f ca="1">IFERROR(__xludf.DUMMYFUNCTION("""COMPUTED_VALUE"""),"Shelby Schecter")</f>
        <v>Shelby Schecter</v>
      </c>
      <c r="B621" s="18"/>
      <c r="D621" s="1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</row>
    <row r="622" spans="1:97">
      <c r="A622" s="1" t="str">
        <f ca="1">IFERROR(__xludf.DUMMYFUNCTION("""COMPUTED_VALUE"""),"Haevyn Gorin")</f>
        <v>Haevyn Gorin</v>
      </c>
      <c r="B622" s="18"/>
      <c r="D622" s="1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</row>
    <row r="623" spans="1:97">
      <c r="A623" s="1" t="str">
        <f ca="1">IFERROR(__xludf.DUMMYFUNCTION("""COMPUTED_VALUE"""),"Madisyn Misch")</f>
        <v>Madisyn Misch</v>
      </c>
      <c r="B623" s="18"/>
      <c r="D623" s="1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</row>
    <row r="624" spans="1:97">
      <c r="A624" s="1" t="str">
        <f ca="1">IFERROR(__xludf.DUMMYFUNCTION("""COMPUTED_VALUE"""),"Issy Brooks")</f>
        <v>Issy Brooks</v>
      </c>
      <c r="B624" s="18"/>
      <c r="D624" s="1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</row>
    <row r="625" spans="1:97">
      <c r="A625" s="1" t="str">
        <f ca="1">IFERROR(__xludf.DUMMYFUNCTION("""COMPUTED_VALUE"""),"Maddie Miller")</f>
        <v>Maddie Miller</v>
      </c>
      <c r="B625" s="18"/>
      <c r="D625" s="1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</row>
    <row r="626" spans="1:97">
      <c r="A626" s="1" t="str">
        <f ca="1">IFERROR(__xludf.DUMMYFUNCTION("""COMPUTED_VALUE"""),"Mazzy Vera")</f>
        <v>Mazzy Vera</v>
      </c>
      <c r="B626" s="18"/>
      <c r="D626" s="1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</row>
    <row r="627" spans="1:97">
      <c r="A627" s="1" t="str">
        <f ca="1">IFERROR(__xludf.DUMMYFUNCTION("""COMPUTED_VALUE"""),"Delany McCormick")</f>
        <v>Delany McCormick</v>
      </c>
      <c r="B627" s="18"/>
      <c r="D627" s="1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</row>
    <row r="628" spans="1:97">
      <c r="A628" s="1" t="str">
        <f ca="1">IFERROR(__xludf.DUMMYFUNCTION("""COMPUTED_VALUE"""),"Madeline Ardizzone")</f>
        <v>Madeline Ardizzone</v>
      </c>
      <c r="B628" s="18"/>
      <c r="D628" s="1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</row>
    <row r="629" spans="1:97">
      <c r="A629" s="1" t="str">
        <f ca="1">IFERROR(__xludf.DUMMYFUNCTION("""COMPUTED_VALUE"""),"Alibia Vincent")</f>
        <v>Alibia Vincent</v>
      </c>
      <c r="B629" s="18"/>
      <c r="D629" s="1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</row>
    <row r="630" spans="1:97">
      <c r="A630" s="1" t="str">
        <f ca="1">IFERROR(__xludf.DUMMYFUNCTION("""COMPUTED_VALUE"""),"Frances Shaw")</f>
        <v>Frances Shaw</v>
      </c>
      <c r="B630" s="18"/>
      <c r="D630" s="1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</row>
    <row r="631" spans="1:97">
      <c r="A631" s="1" t="str">
        <f ca="1">IFERROR(__xludf.DUMMYFUNCTION("""COMPUTED_VALUE"""),"Abi Sajdowitz")</f>
        <v>Abi Sajdowitz</v>
      </c>
      <c r="B631" s="18"/>
      <c r="D631" s="1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</row>
    <row r="632" spans="1:97">
      <c r="A632" s="1" t="str">
        <f ca="1">IFERROR(__xludf.DUMMYFUNCTION("""COMPUTED_VALUE"""),"Landrie Flack")</f>
        <v>Landrie Flack</v>
      </c>
      <c r="B632" s="18"/>
      <c r="D632" s="1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</row>
    <row r="633" spans="1:97">
      <c r="A633" s="1" t="str">
        <f ca="1">IFERROR(__xludf.DUMMYFUNCTION("""COMPUTED_VALUE"""),"Adyson Coppess")</f>
        <v>Adyson Coppess</v>
      </c>
      <c r="B633" s="18"/>
      <c r="D633" s="1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</row>
    <row r="634" spans="1:97">
      <c r="A634" s="1" t="str">
        <f ca="1">IFERROR(__xludf.DUMMYFUNCTION("""COMPUTED_VALUE"""),"Paige Snyder")</f>
        <v>Paige Snyder</v>
      </c>
      <c r="B634" s="18"/>
      <c r="D634" s="1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</row>
    <row r="635" spans="1:97">
      <c r="A635" s="1" t="str">
        <f ca="1">IFERROR(__xludf.DUMMYFUNCTION("""COMPUTED_VALUE"""),"Kam Hardy")</f>
        <v>Kam Hardy</v>
      </c>
      <c r="B635" s="18"/>
      <c r="D635" s="1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</row>
    <row r="636" spans="1:97">
      <c r="A636" s="1" t="str">
        <f ca="1">IFERROR(__xludf.DUMMYFUNCTION("""COMPUTED_VALUE"""),"Ella Dodd")</f>
        <v>Ella Dodd</v>
      </c>
      <c r="B636" s="18"/>
      <c r="D636" s="1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</row>
    <row r="637" spans="1:97">
      <c r="A637" s="1" t="str">
        <f ca="1">IFERROR(__xludf.DUMMYFUNCTION("""COMPUTED_VALUE"""),"Ellie Denice")</f>
        <v>Ellie Denice</v>
      </c>
      <c r="B637" s="18"/>
      <c r="D637" s="1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</row>
    <row r="638" spans="1:97">
      <c r="A638" s="1" t="str">
        <f ca="1">IFERROR(__xludf.DUMMYFUNCTION("""COMPUTED_VALUE"""),"Natalia Bovina")</f>
        <v>Natalia Bovina</v>
      </c>
      <c r="B638" s="18"/>
      <c r="D638" s="1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</row>
    <row r="639" spans="1:97">
      <c r="A639" s="1" t="str">
        <f ca="1">IFERROR(__xludf.DUMMYFUNCTION("""COMPUTED_VALUE"""),"Hannah Pruemer")</f>
        <v>Hannah Pruemer</v>
      </c>
      <c r="B639" s="18"/>
      <c r="D639" s="1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</row>
    <row r="640" spans="1:97">
      <c r="A640" s="1" t="str">
        <f ca="1">IFERROR(__xludf.DUMMYFUNCTION("""COMPUTED_VALUE"""),"Aubree Nasser")</f>
        <v>Aubree Nasser</v>
      </c>
      <c r="B640" s="18"/>
      <c r="D640" s="1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</row>
    <row r="641" spans="1:97">
      <c r="A641" s="1" t="str">
        <f ca="1">IFERROR(__xludf.DUMMYFUNCTION("""COMPUTED_VALUE"""),"Randi Ulrich")</f>
        <v>Randi Ulrich</v>
      </c>
      <c r="B641" s="18"/>
      <c r="D641" s="1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</row>
    <row r="642" spans="1:97">
      <c r="A642" s="1" t="str">
        <f ca="1">IFERROR(__xludf.DUMMYFUNCTION("""COMPUTED_VALUE"""),"Ashley Parker ")</f>
        <v xml:space="preserve">Ashley Parker </v>
      </c>
      <c r="B642" s="18"/>
      <c r="D642" s="1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</row>
    <row r="643" spans="1:97">
      <c r="A643" s="1" t="str">
        <f ca="1">IFERROR(__xludf.DUMMYFUNCTION("""COMPUTED_VALUE"""),"Kiana Martin")</f>
        <v>Kiana Martin</v>
      </c>
      <c r="B643" s="18"/>
      <c r="D643" s="1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</row>
    <row r="644" spans="1:97">
      <c r="A644" s="1" t="str">
        <f ca="1">IFERROR(__xludf.DUMMYFUNCTION("""COMPUTED_VALUE"""),"Alicia Rodriguez")</f>
        <v>Alicia Rodriguez</v>
      </c>
      <c r="B644" s="18"/>
      <c r="D644" s="1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</row>
    <row r="645" spans="1:97">
      <c r="A645" s="1" t="str">
        <f ca="1">IFERROR(__xludf.DUMMYFUNCTION("""COMPUTED_VALUE"""),"Ruby Kauffman")</f>
        <v>Ruby Kauffman</v>
      </c>
      <c r="B645" s="18"/>
      <c r="D645" s="1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</row>
    <row r="646" spans="1:97">
      <c r="A646" s="1" t="str">
        <f ca="1">IFERROR(__xludf.DUMMYFUNCTION("""COMPUTED_VALUE"""),"Megan Fichte")</f>
        <v>Megan Fichte</v>
      </c>
      <c r="B646" s="18"/>
      <c r="D646" s="1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</row>
    <row r="647" spans="1:97">
      <c r="A647" s="1" t="str">
        <f ca="1">IFERROR(__xludf.DUMMYFUNCTION("""COMPUTED_VALUE"""),"Sophie Baer")</f>
        <v>Sophie Baer</v>
      </c>
      <c r="B647" s="18"/>
      <c r="D647" s="1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</row>
    <row r="648" spans="1:97">
      <c r="A648" s="1" t="str">
        <f ca="1">IFERROR(__xludf.DUMMYFUNCTION("""COMPUTED_VALUE"""),"Madison McKee")</f>
        <v>Madison McKee</v>
      </c>
      <c r="B648" s="18"/>
      <c r="D648" s="1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</row>
    <row r="649" spans="1:97">
      <c r="A649" s="1" t="str">
        <f ca="1">IFERROR(__xludf.DUMMYFUNCTION("""COMPUTED_VALUE"""),"Marissa Knights")</f>
        <v>Marissa Knights</v>
      </c>
      <c r="B649" s="18"/>
      <c r="D649" s="1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</row>
    <row r="650" spans="1:97">
      <c r="A650" s="1" t="str">
        <f ca="1">IFERROR(__xludf.DUMMYFUNCTION("""COMPUTED_VALUE"""),"Lia Potter")</f>
        <v>Lia Potter</v>
      </c>
      <c r="B650" s="18"/>
      <c r="D650" s="1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</row>
    <row r="651" spans="1:97">
      <c r="A651" s="1" t="str">
        <f ca="1">IFERROR(__xludf.DUMMYFUNCTION("""COMPUTED_VALUE"""),"Anica Cao")</f>
        <v>Anica Cao</v>
      </c>
      <c r="B651" s="18"/>
      <c r="D651" s="1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</row>
    <row r="652" spans="1:97">
      <c r="A652" s="1" t="str">
        <f ca="1">IFERROR(__xludf.DUMMYFUNCTION("""COMPUTED_VALUE"""),"Mady Ugen")</f>
        <v>Mady Ugen</v>
      </c>
      <c r="B652" s="18"/>
      <c r="D652" s="1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</row>
    <row r="653" spans="1:97">
      <c r="A653" s="1" t="str">
        <f ca="1">IFERROR(__xludf.DUMMYFUNCTION("""COMPUTED_VALUE"""),"Katelynn Myers")</f>
        <v>Katelynn Myers</v>
      </c>
      <c r="B653" s="18"/>
      <c r="D653" s="1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</row>
    <row r="654" spans="1:97">
      <c r="A654" s="1" t="str">
        <f ca="1">IFERROR(__xludf.DUMMYFUNCTION("""COMPUTED_VALUE"""),"Brooklyn Coultas")</f>
        <v>Brooklyn Coultas</v>
      </c>
      <c r="B654" s="18"/>
      <c r="D654" s="1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</row>
    <row r="655" spans="1:97">
      <c r="A655" s="1" t="str">
        <f ca="1">IFERROR(__xludf.DUMMYFUNCTION("""COMPUTED_VALUE"""),"Ashka Dalal")</f>
        <v>Ashka Dalal</v>
      </c>
      <c r="B655" s="18"/>
      <c r="D655" s="1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</row>
    <row r="656" spans="1:97">
      <c r="A656" s="1" t="str">
        <f ca="1">IFERROR(__xludf.DUMMYFUNCTION("""COMPUTED_VALUE"""),"Claire Smithers")</f>
        <v>Claire Smithers</v>
      </c>
      <c r="B656" s="18"/>
      <c r="D656" s="1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</row>
    <row r="657" spans="1:97">
      <c r="A657" s="1" t="str">
        <f ca="1">IFERROR(__xludf.DUMMYFUNCTION("""COMPUTED_VALUE"""),"Avery lewman")</f>
        <v>Avery lewman</v>
      </c>
      <c r="B657" s="18"/>
      <c r="D657" s="1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</row>
    <row r="658" spans="1:97">
      <c r="A658" s="1" t="str">
        <f ca="1">IFERROR(__xludf.DUMMYFUNCTION("""COMPUTED_VALUE"""),"Brooke Duddleson")</f>
        <v>Brooke Duddleson</v>
      </c>
      <c r="B658" s="18"/>
      <c r="D658" s="1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</row>
    <row r="659" spans="1:97">
      <c r="A659" s="1" t="str">
        <f ca="1">IFERROR(__xludf.DUMMYFUNCTION("""COMPUTED_VALUE"""),"Cynthia Gallegos")</f>
        <v>Cynthia Gallegos</v>
      </c>
      <c r="B659" s="6"/>
      <c r="D659" s="17"/>
      <c r="E659" s="2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</row>
    <row r="660" spans="1:97">
      <c r="A660" s="1" t="str">
        <f ca="1">IFERROR(__xludf.DUMMYFUNCTION("""COMPUTED_VALUE"""),"Emily Lopane")</f>
        <v>Emily Lopane</v>
      </c>
      <c r="B660" s="6"/>
      <c r="D660" s="17"/>
      <c r="E660" s="2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</row>
    <row r="661" spans="1:97">
      <c r="A661" s="1" t="str">
        <f ca="1">IFERROR(__xludf.DUMMYFUNCTION("""COMPUTED_VALUE"""),"Lyra Lee")</f>
        <v>Lyra Lee</v>
      </c>
      <c r="B661" s="6"/>
      <c r="D661" s="17"/>
      <c r="E661" s="2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</row>
    <row r="662" spans="1:97">
      <c r="A662" s="1" t="str">
        <f ca="1">IFERROR(__xludf.DUMMYFUNCTION("""COMPUTED_VALUE"""),"Abby Weinreb")</f>
        <v>Abby Weinreb</v>
      </c>
      <c r="B662" s="6"/>
      <c r="D662" s="17"/>
      <c r="E662" s="2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</row>
    <row r="663" spans="1:97">
      <c r="A663" s="1" t="str">
        <f ca="1">IFERROR(__xludf.DUMMYFUNCTION("""COMPUTED_VALUE"""),"Klarissa Burns")</f>
        <v>Klarissa Burns</v>
      </c>
      <c r="B663" s="6"/>
      <c r="D663" s="17"/>
      <c r="E663" s="2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</row>
    <row r="664" spans="1:97">
      <c r="A664" s="1" t="str">
        <f ca="1">IFERROR(__xludf.DUMMYFUNCTION("""COMPUTED_VALUE"""),"Skylar Ferguson")</f>
        <v>Skylar Ferguson</v>
      </c>
      <c r="B664" s="6"/>
      <c r="D664" s="17"/>
      <c r="E664" s="2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</row>
    <row r="665" spans="1:97">
      <c r="A665" s="1" t="str">
        <f ca="1">IFERROR(__xludf.DUMMYFUNCTION("""COMPUTED_VALUE"""),"Erin Nolan")</f>
        <v>Erin Nolan</v>
      </c>
      <c r="B665" s="6"/>
      <c r="D665" s="17"/>
      <c r="E665" s="2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</row>
    <row r="666" spans="1:97">
      <c r="A666" s="1" t="str">
        <f ca="1">IFERROR(__xludf.DUMMYFUNCTION("""COMPUTED_VALUE"""),"sydney bearickx")</f>
        <v>sydney bearickx</v>
      </c>
      <c r="B666" s="6"/>
      <c r="D666" s="17"/>
      <c r="E666" s="2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</row>
    <row r="667" spans="1:97">
      <c r="A667" s="1" t="str">
        <f ca="1">IFERROR(__xludf.DUMMYFUNCTION("""COMPUTED_VALUE"""),"abigail pattison")</f>
        <v>abigail pattison</v>
      </c>
      <c r="B667" s="6"/>
      <c r="D667" s="17"/>
      <c r="E667" s="2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</row>
    <row r="668" spans="1:97">
      <c r="A668" s="1" t="str">
        <f ca="1">IFERROR(__xludf.DUMMYFUNCTION("""COMPUTED_VALUE"""),"grace martin")</f>
        <v>grace martin</v>
      </c>
      <c r="B668" s="6"/>
      <c r="D668" s="17"/>
      <c r="E668" s="2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</row>
    <row r="669" spans="1:97">
      <c r="A669" s="1" t="str">
        <f ca="1">IFERROR(__xludf.DUMMYFUNCTION("""COMPUTED_VALUE"""),"Aliyah Dunbar ")</f>
        <v xml:space="preserve">Aliyah Dunbar </v>
      </c>
      <c r="B669" s="6"/>
      <c r="D669" s="17"/>
      <c r="E669" s="2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</row>
    <row r="670" spans="1:97">
      <c r="A670" s="1" t="str">
        <f ca="1">IFERROR(__xludf.DUMMYFUNCTION("""COMPUTED_VALUE"""),"Larissa Parker")</f>
        <v>Larissa Parker</v>
      </c>
      <c r="B670" s="6"/>
      <c r="D670" s="17"/>
      <c r="E670" s="2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</row>
    <row r="671" spans="1:97">
      <c r="A671" s="1" t="str">
        <f ca="1">IFERROR(__xludf.DUMMYFUNCTION("""COMPUTED_VALUE"""),"Hannah Redlin")</f>
        <v>Hannah Redlin</v>
      </c>
      <c r="B671" s="6"/>
      <c r="D671" s="17"/>
      <c r="E671" s="2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</row>
    <row r="672" spans="1:97">
      <c r="A672" s="1" t="str">
        <f ca="1">IFERROR(__xludf.DUMMYFUNCTION("""COMPUTED_VALUE"""),"Chloe Grider")</f>
        <v>Chloe Grider</v>
      </c>
      <c r="B672" s="6"/>
      <c r="D672" s="17"/>
      <c r="E672" s="2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</row>
    <row r="673" spans="1:97">
      <c r="A673" s="1" t="str">
        <f ca="1">IFERROR(__xludf.DUMMYFUNCTION("""COMPUTED_VALUE"""),"Faith Parkhill")</f>
        <v>Faith Parkhill</v>
      </c>
      <c r="B673" s="6"/>
      <c r="D673" s="17"/>
      <c r="E673" s="2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</row>
    <row r="674" spans="1:97">
      <c r="A674" s="1" t="str">
        <f ca="1">IFERROR(__xludf.DUMMYFUNCTION("""COMPUTED_VALUE"""),"Kiryn Dahl")</f>
        <v>Kiryn Dahl</v>
      </c>
      <c r="B674" s="6"/>
      <c r="D674" s="17"/>
      <c r="E674" s="2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</row>
    <row r="675" spans="1:97">
      <c r="A675" s="1" t="str">
        <f ca="1">IFERROR(__xludf.DUMMYFUNCTION("""COMPUTED_VALUE"""),"Amy Maigler")</f>
        <v>Amy Maigler</v>
      </c>
      <c r="B675" s="6"/>
      <c r="D675" s="17"/>
      <c r="E675" s="2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</row>
    <row r="676" spans="1:97">
      <c r="A676" s="1" t="str">
        <f ca="1">IFERROR(__xludf.DUMMYFUNCTION("""COMPUTED_VALUE"""),"Jayden Gibson")</f>
        <v>Jayden Gibson</v>
      </c>
      <c r="B676" s="6"/>
      <c r="D676" s="17"/>
      <c r="E676" s="2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</row>
    <row r="677" spans="1:97">
      <c r="A677" s="1" t="str">
        <f ca="1">IFERROR(__xludf.DUMMYFUNCTION("""COMPUTED_VALUE"""),"Wendy You")</f>
        <v>Wendy You</v>
      </c>
      <c r="B677" s="6"/>
      <c r="D677" s="17"/>
      <c r="E677" s="2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</row>
    <row r="678" spans="1:97">
      <c r="A678" s="1" t="str">
        <f ca="1">IFERROR(__xludf.DUMMYFUNCTION("""COMPUTED_VALUE"""),"Gretchen Utterback")</f>
        <v>Gretchen Utterback</v>
      </c>
      <c r="B678" s="6"/>
      <c r="D678" s="17"/>
      <c r="E678" s="2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</row>
    <row r="679" spans="1:97">
      <c r="A679" s="1" t="str">
        <f ca="1">IFERROR(__xludf.DUMMYFUNCTION("""COMPUTED_VALUE"""),"Kay Rector")</f>
        <v>Kay Rector</v>
      </c>
      <c r="B679" s="6"/>
      <c r="D679" s="17"/>
      <c r="E679" s="2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</row>
    <row r="680" spans="1:97">
      <c r="A680" s="1" t="str">
        <f ca="1">IFERROR(__xludf.DUMMYFUNCTION("""COMPUTED_VALUE"""),"Jadyn Winkler")</f>
        <v>Jadyn Winkler</v>
      </c>
      <c r="B680" s="6"/>
      <c r="D680" s="17"/>
      <c r="E680" s="2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</row>
    <row r="681" spans="1:97">
      <c r="A681" s="1" t="str">
        <f ca="1">IFERROR(__xludf.DUMMYFUNCTION("""COMPUTED_VALUE"""),"Mary Mulroy")</f>
        <v>Mary Mulroy</v>
      </c>
      <c r="B681" s="6"/>
      <c r="D681" s="17"/>
      <c r="E681" s="2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</row>
    <row r="682" spans="1:97">
      <c r="A682" s="1" t="str">
        <f ca="1">IFERROR(__xludf.DUMMYFUNCTION("""COMPUTED_VALUE"""),"Nicole Shelley")</f>
        <v>Nicole Shelley</v>
      </c>
      <c r="B682" s="6"/>
      <c r="D682" s="17"/>
      <c r="E682" s="2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</row>
    <row r="683" spans="1:97">
      <c r="A683" s="1" t="str">
        <f ca="1">IFERROR(__xludf.DUMMYFUNCTION("""COMPUTED_VALUE"""),"Reagan Smalley")</f>
        <v>Reagan Smalley</v>
      </c>
      <c r="B683" s="6"/>
      <c r="D683" s="17"/>
      <c r="E683" s="2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</row>
    <row r="684" spans="1:97">
      <c r="A684" s="1" t="str">
        <f ca="1">IFERROR(__xludf.DUMMYFUNCTION("""COMPUTED_VALUE"""),"Ameila Robinson")</f>
        <v>Ameila Robinson</v>
      </c>
      <c r="B684" s="6"/>
      <c r="D684" s="17"/>
      <c r="E684" s="2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</row>
    <row r="685" spans="1:97">
      <c r="A685" s="1" t="str">
        <f ca="1">IFERROR(__xludf.DUMMYFUNCTION("""COMPUTED_VALUE"""),"Lane Lawrence")</f>
        <v>Lane Lawrence</v>
      </c>
      <c r="B685" s="6"/>
      <c r="D685" s="17"/>
      <c r="E685" s="2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</row>
    <row r="686" spans="1:97">
      <c r="A686" s="1" t="str">
        <f ca="1">IFERROR(__xludf.DUMMYFUNCTION("""COMPUTED_VALUE"""),"Taylor Goldman")</f>
        <v>Taylor Goldman</v>
      </c>
      <c r="B686" s="6"/>
      <c r="D686" s="17"/>
      <c r="E686" s="2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</row>
    <row r="687" spans="1:97">
      <c r="A687" s="1" t="str">
        <f ca="1">IFERROR(__xludf.DUMMYFUNCTION("""COMPUTED_VALUE"""),"Andrea Gutierrez")</f>
        <v>Andrea Gutierrez</v>
      </c>
      <c r="B687" s="6"/>
      <c r="D687" s="17"/>
      <c r="E687" s="2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</row>
    <row r="688" spans="1:97">
      <c r="A688" s="1" t="str">
        <f ca="1">IFERROR(__xludf.DUMMYFUNCTION("""COMPUTED_VALUE"""),"Sophia Cuculich")</f>
        <v>Sophia Cuculich</v>
      </c>
      <c r="B688" s="6"/>
      <c r="D688" s="17"/>
      <c r="E688" s="2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</row>
    <row r="689" spans="1:97">
      <c r="A689" s="1" t="str">
        <f ca="1">IFERROR(__xludf.DUMMYFUNCTION("""COMPUTED_VALUE"""),"Kennedy Odell")</f>
        <v>Kennedy Odell</v>
      </c>
      <c r="B689" s="6"/>
      <c r="D689" s="17"/>
      <c r="E689" s="2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</row>
    <row r="690" spans="1:97">
      <c r="A690" s="1" t="str">
        <f ca="1">IFERROR(__xludf.DUMMYFUNCTION("""COMPUTED_VALUE"""),"Katie O'Dwyer")</f>
        <v>Katie O'Dwyer</v>
      </c>
      <c r="B690" s="6"/>
      <c r="D690" s="17"/>
      <c r="E690" s="2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</row>
    <row r="691" spans="1:97">
      <c r="A691" s="1" t="str">
        <f ca="1">IFERROR(__xludf.DUMMYFUNCTION("""COMPUTED_VALUE"""),"Gaby Ibrahim")</f>
        <v>Gaby Ibrahim</v>
      </c>
      <c r="B691" s="6"/>
      <c r="D691" s="17"/>
      <c r="E691" s="2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</row>
    <row r="692" spans="1:97">
      <c r="A692" s="1" t="str">
        <f ca="1">IFERROR(__xludf.DUMMYFUNCTION("""COMPUTED_VALUE"""),"Violet Keith")</f>
        <v>Violet Keith</v>
      </c>
      <c r="B692" s="6"/>
      <c r="D692" s="17"/>
      <c r="E692" s="2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</row>
    <row r="693" spans="1:97">
      <c r="A693" s="1" t="str">
        <f ca="1">IFERROR(__xludf.DUMMYFUNCTION("""COMPUTED_VALUE"""),"Rachel Kelly")</f>
        <v>Rachel Kelly</v>
      </c>
      <c r="B693" s="6"/>
      <c r="D693" s="17"/>
      <c r="E693" s="2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</row>
    <row r="694" spans="1:97">
      <c r="A694" s="1" t="str">
        <f ca="1">IFERROR(__xludf.DUMMYFUNCTION("""COMPUTED_VALUE"""),"Amanda Schreiber")</f>
        <v>Amanda Schreiber</v>
      </c>
      <c r="B694" s="6"/>
      <c r="D694" s="17"/>
      <c r="E694" s="2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</row>
    <row r="695" spans="1:97">
      <c r="A695" s="1" t="str">
        <f ca="1">IFERROR(__xludf.DUMMYFUNCTION("""COMPUTED_VALUE"""),"Tyra Correia")</f>
        <v>Tyra Correia</v>
      </c>
      <c r="B695" s="6"/>
      <c r="D695" s="17"/>
      <c r="E695" s="2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</row>
    <row r="696" spans="1:97">
      <c r="A696" s="1" t="str">
        <f ca="1">IFERROR(__xludf.DUMMYFUNCTION("""COMPUTED_VALUE"""),"Elley adkins")</f>
        <v>Elley adkins</v>
      </c>
      <c r="B696" s="6"/>
      <c r="D696" s="17"/>
      <c r="E696" s="2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</row>
    <row r="697" spans="1:97">
      <c r="A697" s="1" t="str">
        <f ca="1">IFERROR(__xludf.DUMMYFUNCTION("""COMPUTED_VALUE"""),"Precious Saelee")</f>
        <v>Precious Saelee</v>
      </c>
      <c r="B697" s="6"/>
      <c r="D697" s="17"/>
      <c r="E697" s="2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</row>
    <row r="698" spans="1:97">
      <c r="A698" s="1" t="str">
        <f ca="1">IFERROR(__xludf.DUMMYFUNCTION("""COMPUTED_VALUE"""),"Svarnika Bommakanti")</f>
        <v>Svarnika Bommakanti</v>
      </c>
      <c r="B698" s="6"/>
      <c r="D698" s="17"/>
      <c r="E698" s="2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</row>
    <row r="699" spans="1:97">
      <c r="A699" s="1" t="str">
        <f ca="1">IFERROR(__xludf.DUMMYFUNCTION("""COMPUTED_VALUE"""),"Emily Wilcox ")</f>
        <v xml:space="preserve">Emily Wilcox </v>
      </c>
      <c r="B699" s="6"/>
      <c r="D699" s="17"/>
      <c r="E699" s="2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</row>
    <row r="700" spans="1:97">
      <c r="A700" s="1" t="str">
        <f ca="1">IFERROR(__xludf.DUMMYFUNCTION("""COMPUTED_VALUE"""),"Kelly Robles")</f>
        <v>Kelly Robles</v>
      </c>
      <c r="B700" s="6"/>
      <c r="D700" s="17"/>
      <c r="E700" s="2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</row>
    <row r="701" spans="1:97">
      <c r="A701" s="1" t="str">
        <f ca="1">IFERROR(__xludf.DUMMYFUNCTION("""COMPUTED_VALUE"""),"Carla Mones Gaspar")</f>
        <v>Carla Mones Gaspar</v>
      </c>
      <c r="B701" s="6"/>
      <c r="D701" s="17"/>
      <c r="E701" s="2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</row>
    <row r="702" spans="1:97">
      <c r="A702" s="1" t="str">
        <f ca="1">IFERROR(__xludf.DUMMYFUNCTION("""COMPUTED_VALUE"""),"Ashlyn Siples ")</f>
        <v xml:space="preserve">Ashlyn Siples </v>
      </c>
      <c r="B702" s="6"/>
      <c r="D702" s="17"/>
      <c r="E702" s="2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</row>
    <row r="703" spans="1:97">
      <c r="A703" s="1" t="str">
        <f ca="1">IFERROR(__xludf.DUMMYFUNCTION("""COMPUTED_VALUE"""),"Amelia Robinson")</f>
        <v>Amelia Robinson</v>
      </c>
      <c r="B703" s="6"/>
      <c r="D703" s="17"/>
      <c r="E703" s="2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</row>
    <row r="704" spans="1:97">
      <c r="A704" s="1" t="str">
        <f ca="1">IFERROR(__xludf.DUMMYFUNCTION("""COMPUTED_VALUE"""),"alexis skojac")</f>
        <v>alexis skojac</v>
      </c>
      <c r="B704" s="6"/>
      <c r="D704" s="17"/>
      <c r="E704" s="2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</row>
    <row r="705" spans="1:97">
      <c r="A705" s="1" t="str">
        <f ca="1">IFERROR(__xludf.DUMMYFUNCTION("""COMPUTED_VALUE"""),"mackenzie firestone")</f>
        <v>mackenzie firestone</v>
      </c>
      <c r="B705" s="6"/>
      <c r="D705" s="17"/>
      <c r="E705" s="2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</row>
    <row r="706" spans="1:97">
      <c r="A706" s="1" t="str">
        <f ca="1">IFERROR(__xludf.DUMMYFUNCTION("""COMPUTED_VALUE"""),"Layla Kashik")</f>
        <v>Layla Kashik</v>
      </c>
      <c r="B706" s="6"/>
      <c r="D706" s="17"/>
      <c r="E706" s="2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</row>
    <row r="707" spans="1:97">
      <c r="A707" s="1" t="str">
        <f ca="1">IFERROR(__xludf.DUMMYFUNCTION("""COMPUTED_VALUE"""),"Sarah Blecha")</f>
        <v>Sarah Blecha</v>
      </c>
      <c r="B707" s="6"/>
      <c r="D707" s="17"/>
      <c r="E707" s="2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</row>
    <row r="708" spans="1:97">
      <c r="A708" s="1" t="str">
        <f ca="1">IFERROR(__xludf.DUMMYFUNCTION("""COMPUTED_VALUE"""),"Casey Fitzgerald")</f>
        <v>Casey Fitzgerald</v>
      </c>
      <c r="B708" s="18"/>
      <c r="D708" s="1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</row>
    <row r="709" spans="1:97">
      <c r="A709" s="1" t="str">
        <f ca="1">IFERROR(__xludf.DUMMYFUNCTION("""COMPUTED_VALUE"""),"Caleigh Scott")</f>
        <v>Caleigh Scott</v>
      </c>
      <c r="B709" s="18"/>
      <c r="D709" s="1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</row>
    <row r="710" spans="1:97">
      <c r="A710" s="1" t="str">
        <f ca="1">IFERROR(__xludf.DUMMYFUNCTION("""COMPUTED_VALUE"""),"Alexandria Cotter")</f>
        <v>Alexandria Cotter</v>
      </c>
      <c r="B710" s="18"/>
      <c r="D710" s="1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</row>
    <row r="711" spans="1:97">
      <c r="A711" s="1" t="str">
        <f ca="1">IFERROR(__xludf.DUMMYFUNCTION("""COMPUTED_VALUE"""),"Emily Gotkowski")</f>
        <v>Emily Gotkowski</v>
      </c>
      <c r="B711" s="18"/>
      <c r="D711" s="1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</row>
    <row r="712" spans="1:97">
      <c r="A712" s="1" t="str">
        <f ca="1">IFERROR(__xludf.DUMMYFUNCTION("""COMPUTED_VALUE"""),"Kaylie Stachelski")</f>
        <v>Kaylie Stachelski</v>
      </c>
      <c r="B712" s="18"/>
      <c r="D712" s="1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</row>
    <row r="713" spans="1:97">
      <c r="A713" s="1" t="str">
        <f ca="1">IFERROR(__xludf.DUMMYFUNCTION("""COMPUTED_VALUE"""),"Chloe Koutsumpas")</f>
        <v>Chloe Koutsumpas</v>
      </c>
      <c r="B713" s="18"/>
      <c r="D713" s="1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</row>
    <row r="714" spans="1:97">
      <c r="A714" s="1" t="str">
        <f ca="1">IFERROR(__xludf.DUMMYFUNCTION("""COMPUTED_VALUE"""),"Emily Albees")</f>
        <v>Emily Albees</v>
      </c>
      <c r="B714" s="18"/>
      <c r="D714" s="1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</row>
    <row r="715" spans="1:97">
      <c r="A715" s="1" t="str">
        <f ca="1">IFERROR(__xludf.DUMMYFUNCTION("""COMPUTED_VALUE"""),"Morgan Roads")</f>
        <v>Morgan Roads</v>
      </c>
      <c r="B715" s="18"/>
      <c r="D715" s="1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</row>
    <row r="716" spans="1:97">
      <c r="A716" s="1" t="str">
        <f ca="1">IFERROR(__xludf.DUMMYFUNCTION("""COMPUTED_VALUE"""),"Shaelyn Shaffer")</f>
        <v>Shaelyn Shaffer</v>
      </c>
      <c r="B716" s="18"/>
      <c r="D716" s="1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</row>
    <row r="717" spans="1:97">
      <c r="A717" s="1" t="str">
        <f ca="1">IFERROR(__xludf.DUMMYFUNCTION("""COMPUTED_VALUE"""),"Mack Schneider")</f>
        <v>Mack Schneider</v>
      </c>
      <c r="B717" s="18"/>
      <c r="D717" s="1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</row>
    <row r="718" spans="1:97">
      <c r="A718" s="1" t="str">
        <f ca="1">IFERROR(__xludf.DUMMYFUNCTION("""COMPUTED_VALUE"""),"Charissa Chow")</f>
        <v>Charissa Chow</v>
      </c>
      <c r="B718" s="18"/>
      <c r="D718" s="1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</row>
    <row r="719" spans="1:97">
      <c r="A719" s="1" t="str">
        <f ca="1">IFERROR(__xludf.DUMMYFUNCTION("""COMPUTED_VALUE"""),"Ashley Jarels")</f>
        <v>Ashley Jarels</v>
      </c>
      <c r="B719" s="18"/>
      <c r="D719" s="1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</row>
    <row r="720" spans="1:97">
      <c r="A720" s="1" t="str">
        <f ca="1">IFERROR(__xludf.DUMMYFUNCTION("""COMPUTED_VALUE"""),"Kayla Guyer")</f>
        <v>Kayla Guyer</v>
      </c>
      <c r="B720" s="18"/>
      <c r="D720" s="1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</row>
    <row r="721" spans="1:97">
      <c r="A721" s="1" t="str">
        <f ca="1">IFERROR(__xludf.DUMMYFUNCTION("""COMPUTED_VALUE"""),"Julia McGuire")</f>
        <v>Julia McGuire</v>
      </c>
      <c r="B721" s="18"/>
      <c r="D721" s="1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</row>
    <row r="722" spans="1:97">
      <c r="A722" s="1" t="str">
        <f ca="1">IFERROR(__xludf.DUMMYFUNCTION("""COMPUTED_VALUE"""),"Wynne Aldrich")</f>
        <v>Wynne Aldrich</v>
      </c>
      <c r="B722" s="18"/>
      <c r="D722" s="1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</row>
    <row r="723" spans="1:97">
      <c r="A723" s="1" t="str">
        <f ca="1">IFERROR(__xludf.DUMMYFUNCTION("""COMPUTED_VALUE"""),"Charlotte Pulte")</f>
        <v>Charlotte Pulte</v>
      </c>
      <c r="B723" s="18"/>
      <c r="D723" s="1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</row>
    <row r="724" spans="1:97">
      <c r="A724" s="1" t="str">
        <f ca="1">IFERROR(__xludf.DUMMYFUNCTION("""COMPUTED_VALUE"""),"Aly Fryman")</f>
        <v>Aly Fryman</v>
      </c>
      <c r="B724" s="18"/>
      <c r="D724" s="1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</row>
    <row r="725" spans="1:97">
      <c r="A725" s="1" t="str">
        <f ca="1">IFERROR(__xludf.DUMMYFUNCTION("""COMPUTED_VALUE"""),"Shelby Skelton")</f>
        <v>Shelby Skelton</v>
      </c>
      <c r="B725" s="18"/>
      <c r="D725" s="1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</row>
    <row r="726" spans="1:97">
      <c r="A726" s="1" t="str">
        <f ca="1">IFERROR(__xludf.DUMMYFUNCTION("""COMPUTED_VALUE"""),"Jaycie Workman")</f>
        <v>Jaycie Workman</v>
      </c>
      <c r="B726" s="18"/>
      <c r="D726" s="1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</row>
    <row r="727" spans="1:97">
      <c r="A727" s="1" t="str">
        <f ca="1">IFERROR(__xludf.DUMMYFUNCTION("""COMPUTED_VALUE"""),"Lydia Lopez")</f>
        <v>Lydia Lopez</v>
      </c>
      <c r="B727" s="18"/>
      <c r="D727" s="1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</row>
    <row r="728" spans="1:97">
      <c r="A728" s="1" t="str">
        <f ca="1">IFERROR(__xludf.DUMMYFUNCTION("""COMPUTED_VALUE"""),"Neha Vinesh")</f>
        <v>Neha Vinesh</v>
      </c>
      <c r="B728" s="18"/>
      <c r="D728" s="1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</row>
    <row r="729" spans="1:97">
      <c r="A729" s="1" t="str">
        <f ca="1">IFERROR(__xludf.DUMMYFUNCTION("""COMPUTED_VALUE"""),"Janine dias")</f>
        <v>Janine dias</v>
      </c>
      <c r="B729" s="18"/>
      <c r="D729" s="1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</row>
    <row r="730" spans="1:97">
      <c r="A730" s="1" t="str">
        <f ca="1">IFERROR(__xludf.DUMMYFUNCTION("""COMPUTED_VALUE"""),"Meropi Gkiouzelopoulou")</f>
        <v>Meropi Gkiouzelopoulou</v>
      </c>
      <c r="B730" s="18"/>
      <c r="D730" s="1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</row>
    <row r="731" spans="1:97">
      <c r="A731" s="1" t="str">
        <f ca="1">IFERROR(__xludf.DUMMYFUNCTION("""COMPUTED_VALUE"""),"Giovanni Garret")</f>
        <v>Giovanni Garret</v>
      </c>
      <c r="B731" s="18"/>
      <c r="D731" s="1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</row>
    <row r="732" spans="1:97">
      <c r="A732" s="1" t="str">
        <f ca="1">IFERROR(__xludf.DUMMYFUNCTION("""COMPUTED_VALUE"""),"Sally Debaun")</f>
        <v>Sally Debaun</v>
      </c>
      <c r="B732" s="18"/>
      <c r="D732" s="1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</row>
    <row r="733" spans="1:97">
      <c r="A733" s="1" t="str">
        <f ca="1">IFERROR(__xludf.DUMMYFUNCTION("""COMPUTED_VALUE"""),"Ashley Parker")</f>
        <v>Ashley Parker</v>
      </c>
      <c r="B733" s="18"/>
      <c r="D733" s="1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</row>
    <row r="734" spans="1:97">
      <c r="A734" s="1" t="str">
        <f ca="1">IFERROR(__xludf.DUMMYFUNCTION("""COMPUTED_VALUE"""),"alexis howard")</f>
        <v>alexis howard</v>
      </c>
      <c r="B734" s="18"/>
      <c r="D734" s="1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</row>
    <row r="735" spans="1:97">
      <c r="A735" s="1" t="str">
        <f ca="1">IFERROR(__xludf.DUMMYFUNCTION("""COMPUTED_VALUE"""),"emily griggs")</f>
        <v>emily griggs</v>
      </c>
      <c r="B735" s="18"/>
      <c r="D735" s="1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</row>
    <row r="736" spans="1:97">
      <c r="A736" s="1"/>
      <c r="B736" s="18"/>
      <c r="D736" s="1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</row>
    <row r="737" spans="1:97">
      <c r="A737" s="1"/>
      <c r="B737" s="18"/>
      <c r="D737" s="1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</row>
    <row r="738" spans="1:97">
      <c r="A738" s="1"/>
      <c r="B738" s="18"/>
      <c r="D738" s="1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</row>
    <row r="739" spans="1:97">
      <c r="A739" s="1"/>
      <c r="B739" s="18"/>
      <c r="D739" s="1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</row>
    <row r="740" spans="1:97">
      <c r="A740" s="1"/>
      <c r="B740" s="18"/>
      <c r="D740" s="1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</row>
    <row r="741" spans="1:97">
      <c r="A741" s="1"/>
      <c r="B741" s="18"/>
      <c r="D741" s="1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</row>
    <row r="742" spans="1:97">
      <c r="A742" s="1"/>
      <c r="B742" s="18"/>
      <c r="D742" s="1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</row>
    <row r="743" spans="1:97">
      <c r="A743" s="1"/>
      <c r="B743" s="18"/>
      <c r="D743" s="1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</row>
    <row r="744" spans="1:97">
      <c r="A744" s="1"/>
      <c r="B744" s="18"/>
      <c r="D744" s="1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</row>
    <row r="745" spans="1:97">
      <c r="A745" s="1"/>
      <c r="B745" s="18"/>
      <c r="D745" s="1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</row>
    <row r="746" spans="1:97">
      <c r="A746" s="1"/>
      <c r="B746" s="18"/>
      <c r="D746" s="1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</row>
    <row r="747" spans="1:97">
      <c r="A747" s="1"/>
      <c r="B747" s="18"/>
      <c r="D747" s="1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</row>
    <row r="748" spans="1:97">
      <c r="A748" s="1"/>
      <c r="B748" s="18"/>
      <c r="D748" s="1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</row>
    <row r="749" spans="1:97">
      <c r="A749" s="1"/>
      <c r="B749" s="18"/>
      <c r="D749" s="1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</row>
    <row r="750" spans="1:97">
      <c r="A750" s="1"/>
      <c r="B750" s="18"/>
      <c r="D750" s="1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</row>
    <row r="751" spans="1:97">
      <c r="A751" s="1"/>
      <c r="B751" s="18"/>
      <c r="D751" s="1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</row>
    <row r="752" spans="1:97">
      <c r="A752" s="1"/>
      <c r="B752" s="18"/>
      <c r="D752" s="1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</row>
    <row r="753" spans="1:97">
      <c r="A753" s="1"/>
      <c r="B753" s="18"/>
      <c r="D753" s="1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</row>
    <row r="754" spans="1:97">
      <c r="A754" s="1"/>
      <c r="B754" s="18"/>
      <c r="D754" s="1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</row>
    <row r="755" spans="1:97">
      <c r="A755" s="1"/>
      <c r="B755" s="18"/>
      <c r="D755" s="1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</row>
    <row r="756" spans="1:97">
      <c r="A756" s="1"/>
      <c r="B756" s="18"/>
      <c r="D756" s="1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</row>
    <row r="757" spans="1:97">
      <c r="A757" s="1"/>
      <c r="B757" s="18"/>
      <c r="D757" s="1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</row>
    <row r="758" spans="1:97">
      <c r="A758" s="1"/>
      <c r="B758" s="18"/>
      <c r="D758" s="1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</row>
    <row r="759" spans="1:97">
      <c r="A759" s="1"/>
      <c r="B759" s="18"/>
      <c r="D759" s="1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</row>
    <row r="760" spans="1:97">
      <c r="A760" s="1"/>
      <c r="B760" s="18"/>
      <c r="D760" s="1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</row>
    <row r="761" spans="1:97">
      <c r="A761" s="1"/>
      <c r="B761" s="18"/>
      <c r="D761" s="1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</row>
    <row r="762" spans="1:97">
      <c r="A762" s="1"/>
      <c r="B762" s="18"/>
      <c r="D762" s="1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</row>
    <row r="763" spans="1:97">
      <c r="A763" s="1"/>
      <c r="B763" s="18"/>
      <c r="D763" s="1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</row>
    <row r="764" spans="1:97">
      <c r="A764" s="1"/>
      <c r="B764" s="18"/>
      <c r="D764" s="1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</row>
    <row r="765" spans="1:97">
      <c r="A765" s="1"/>
      <c r="B765" s="18"/>
      <c r="D765" s="1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</row>
    <row r="766" spans="1:97">
      <c r="A766" s="1"/>
      <c r="B766" s="18"/>
      <c r="D766" s="1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</row>
    <row r="767" spans="1:97">
      <c r="A767" s="1"/>
      <c r="B767" s="18"/>
      <c r="D767" s="1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</row>
    <row r="768" spans="1:97">
      <c r="A768" s="1"/>
      <c r="B768" s="18"/>
      <c r="D768" s="1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</row>
    <row r="769" spans="1:97">
      <c r="A769" s="1"/>
      <c r="B769" s="18"/>
      <c r="D769" s="1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</row>
    <row r="770" spans="1:97">
      <c r="A770" s="1"/>
      <c r="B770" s="18"/>
      <c r="D770" s="1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</row>
    <row r="771" spans="1:97">
      <c r="A771" s="1"/>
      <c r="B771" s="18"/>
      <c r="D771" s="1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</row>
    <row r="772" spans="1:97">
      <c r="A772" s="1"/>
      <c r="B772" s="18"/>
      <c r="D772" s="1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</row>
    <row r="773" spans="1:97">
      <c r="A773" s="1"/>
      <c r="B773" s="18"/>
      <c r="D773" s="1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</row>
    <row r="774" spans="1:97">
      <c r="A774" s="1"/>
      <c r="B774" s="18"/>
      <c r="D774" s="1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</row>
    <row r="775" spans="1:97">
      <c r="A775" s="1"/>
      <c r="B775" s="18"/>
      <c r="D775" s="1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</row>
    <row r="776" spans="1:97">
      <c r="A776" s="1"/>
      <c r="B776" s="18"/>
      <c r="D776" s="1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</row>
    <row r="777" spans="1:97">
      <c r="A777" s="1"/>
      <c r="B777" s="18"/>
      <c r="D777" s="1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</row>
    <row r="778" spans="1:97">
      <c r="A778" s="1"/>
      <c r="B778" s="18"/>
      <c r="D778" s="1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</row>
    <row r="779" spans="1:97">
      <c r="A779" s="1"/>
      <c r="B779" s="18"/>
      <c r="D779" s="1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</row>
    <row r="780" spans="1:97">
      <c r="A780" s="1"/>
      <c r="B780" s="18"/>
      <c r="D780" s="1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</row>
    <row r="781" spans="1:97">
      <c r="A781" s="1"/>
      <c r="B781" s="18"/>
      <c r="D781" s="1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</row>
    <row r="782" spans="1:97">
      <c r="A782" s="1"/>
      <c r="B782" s="18"/>
      <c r="D782" s="1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</row>
    <row r="783" spans="1:97">
      <c r="A783" s="1"/>
      <c r="B783" s="18"/>
      <c r="D783" s="1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</row>
    <row r="784" spans="1:97">
      <c r="A784" s="1"/>
      <c r="B784" s="18"/>
      <c r="D784" s="1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</row>
    <row r="785" spans="1:97">
      <c r="A785" s="1"/>
      <c r="B785" s="18"/>
      <c r="D785" s="1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</row>
    <row r="786" spans="1:97">
      <c r="A786" s="1"/>
      <c r="B786" s="18"/>
      <c r="D786" s="1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</row>
    <row r="787" spans="1:97">
      <c r="A787" s="1"/>
      <c r="B787" s="18"/>
      <c r="D787" s="1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</row>
    <row r="788" spans="1:97">
      <c r="A788" s="1"/>
      <c r="B788" s="18"/>
      <c r="D788" s="1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</row>
    <row r="789" spans="1:97">
      <c r="A789" s="1"/>
      <c r="B789" s="18"/>
      <c r="D789" s="1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</row>
    <row r="790" spans="1:97">
      <c r="A790" s="1"/>
      <c r="B790" s="18"/>
      <c r="D790" s="1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</row>
    <row r="791" spans="1:97">
      <c r="A791" s="1"/>
      <c r="B791" s="18"/>
      <c r="D791" s="1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</row>
    <row r="792" spans="1:97">
      <c r="A792" s="1"/>
      <c r="B792" s="18"/>
      <c r="D792" s="1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</row>
    <row r="793" spans="1:97">
      <c r="A793" s="1"/>
      <c r="B793" s="18"/>
      <c r="D793" s="1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</row>
    <row r="794" spans="1:97">
      <c r="A794" s="1"/>
      <c r="B794" s="18"/>
      <c r="D794" s="1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</row>
    <row r="795" spans="1:97">
      <c r="A795" s="1"/>
      <c r="B795" s="18"/>
      <c r="D795" s="1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</row>
    <row r="796" spans="1:97">
      <c r="A796" s="1"/>
      <c r="B796" s="18"/>
      <c r="D796" s="1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</row>
    <row r="797" spans="1:97">
      <c r="A797" s="1"/>
      <c r="B797" s="18"/>
      <c r="D797" s="1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</row>
    <row r="798" spans="1:97">
      <c r="A798" s="1"/>
      <c r="B798" s="18"/>
      <c r="D798" s="1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</row>
    <row r="799" spans="1:97">
      <c r="A799" s="1"/>
      <c r="B799" s="18"/>
      <c r="D799" s="1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</row>
    <row r="800" spans="1:97">
      <c r="A800" s="1"/>
      <c r="B800" s="18"/>
      <c r="D800" s="1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</row>
    <row r="801" spans="1:97">
      <c r="A801" s="1"/>
      <c r="B801" s="18"/>
      <c r="D801" s="1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</row>
    <row r="802" spans="1:97">
      <c r="A802" s="1"/>
      <c r="B802" s="18"/>
      <c r="D802" s="1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</row>
    <row r="803" spans="1:97">
      <c r="A803" s="1"/>
      <c r="B803" s="18"/>
      <c r="D803" s="1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</row>
    <row r="804" spans="1:97">
      <c r="A804" s="1"/>
      <c r="B804" s="18"/>
      <c r="D804" s="1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</row>
    <row r="805" spans="1:97">
      <c r="A805" s="1"/>
      <c r="B805" s="18"/>
      <c r="D805" s="1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</row>
    <row r="806" spans="1:97">
      <c r="A806" s="1"/>
      <c r="B806" s="18"/>
      <c r="D806" s="1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</row>
    <row r="807" spans="1:97">
      <c r="A807" s="1"/>
      <c r="B807" s="18"/>
      <c r="D807" s="1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</row>
    <row r="808" spans="1:97">
      <c r="A808" s="1"/>
      <c r="B808" s="18"/>
      <c r="D808" s="1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</row>
    <row r="809" spans="1:97">
      <c r="A809" s="1"/>
      <c r="B809" s="18"/>
      <c r="D809" s="1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</row>
    <row r="810" spans="1:97">
      <c r="A810" s="1"/>
      <c r="B810" s="18"/>
      <c r="D810" s="1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</row>
    <row r="811" spans="1:97">
      <c r="A811" s="1"/>
      <c r="B811" s="18"/>
      <c r="D811" s="1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</row>
    <row r="812" spans="1:97">
      <c r="A812" s="1"/>
      <c r="B812" s="18"/>
      <c r="D812" s="1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</row>
    <row r="813" spans="1:97">
      <c r="A813" s="1"/>
      <c r="B813" s="18"/>
      <c r="D813" s="1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</row>
    <row r="814" spans="1:97">
      <c r="A814" s="1"/>
      <c r="B814" s="18"/>
      <c r="D814" s="1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</row>
    <row r="815" spans="1:97">
      <c r="A815" s="1"/>
      <c r="B815" s="18"/>
      <c r="D815" s="1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</row>
    <row r="816" spans="1:97">
      <c r="A816" s="1"/>
      <c r="B816" s="18"/>
      <c r="D816" s="1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</row>
    <row r="817" spans="1:97">
      <c r="A817" s="1"/>
      <c r="B817" s="18"/>
      <c r="D817" s="1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</row>
    <row r="818" spans="1:97">
      <c r="A818" s="1"/>
      <c r="B818" s="18"/>
      <c r="D818" s="1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</row>
    <row r="819" spans="1:97">
      <c r="A819" s="1"/>
      <c r="B819" s="18"/>
      <c r="D819" s="1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</row>
    <row r="820" spans="1:97">
      <c r="A820" s="1"/>
      <c r="B820" s="18"/>
      <c r="D820" s="1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</row>
    <row r="821" spans="1:97">
      <c r="A821" s="1"/>
      <c r="B821" s="18"/>
      <c r="D821" s="1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</row>
    <row r="822" spans="1:97">
      <c r="A822" s="1"/>
      <c r="B822" s="18"/>
      <c r="D822" s="1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</row>
    <row r="823" spans="1:97">
      <c r="A823" s="1"/>
      <c r="B823" s="18"/>
      <c r="D823" s="1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</row>
    <row r="824" spans="1:97">
      <c r="A824" s="1"/>
      <c r="B824" s="18"/>
      <c r="D824" s="1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</row>
    <row r="825" spans="1:97">
      <c r="A825" s="1"/>
      <c r="B825" s="18"/>
      <c r="D825" s="1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</row>
    <row r="826" spans="1:97">
      <c r="A826" s="1"/>
      <c r="B826" s="18"/>
      <c r="D826" s="1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</row>
    <row r="827" spans="1:97">
      <c r="A827" s="1"/>
      <c r="B827" s="18"/>
      <c r="D827" s="1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</row>
    <row r="828" spans="1:97">
      <c r="A828" s="1"/>
      <c r="B828" s="18"/>
      <c r="D828" s="1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</row>
    <row r="829" spans="1:97">
      <c r="A829" s="1"/>
      <c r="B829" s="18"/>
      <c r="D829" s="1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</row>
    <row r="830" spans="1:97">
      <c r="A830" s="1"/>
      <c r="B830" s="18"/>
      <c r="D830" s="1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</row>
    <row r="831" spans="1:97">
      <c r="A831" s="1"/>
      <c r="B831" s="18"/>
      <c r="D831" s="1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</row>
    <row r="832" spans="1:97">
      <c r="A832" s="1"/>
      <c r="B832" s="18"/>
      <c r="D832" s="1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</row>
    <row r="833" spans="1:97">
      <c r="A833" s="1"/>
      <c r="B833" s="18"/>
      <c r="D833" s="1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</row>
    <row r="834" spans="1:97">
      <c r="A834" s="1"/>
      <c r="B834" s="18"/>
      <c r="D834" s="1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</row>
    <row r="835" spans="1:97">
      <c r="A835" s="1"/>
      <c r="B835" s="18"/>
      <c r="D835" s="1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</row>
    <row r="836" spans="1:97">
      <c r="A836" s="1"/>
      <c r="B836" s="18"/>
      <c r="D836" s="1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</row>
    <row r="837" spans="1:97">
      <c r="A837" s="1"/>
      <c r="B837" s="18"/>
      <c r="D837" s="1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</row>
    <row r="838" spans="1:97">
      <c r="A838" s="1"/>
      <c r="B838" s="18"/>
      <c r="D838" s="1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</row>
    <row r="839" spans="1:97">
      <c r="A839" s="1"/>
      <c r="B839" s="18"/>
      <c r="D839" s="1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</row>
    <row r="840" spans="1:97">
      <c r="A840" s="1"/>
      <c r="B840" s="18"/>
      <c r="D840" s="1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</row>
    <row r="841" spans="1:97">
      <c r="A841" s="1"/>
      <c r="B841" s="18"/>
      <c r="D841" s="1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</row>
    <row r="842" spans="1:97">
      <c r="A842" s="1"/>
      <c r="B842" s="18"/>
      <c r="D842" s="1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</row>
    <row r="843" spans="1:97">
      <c r="A843" s="1"/>
      <c r="B843" s="18"/>
      <c r="D843" s="1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</row>
    <row r="844" spans="1:97">
      <c r="A844" s="1"/>
      <c r="B844" s="18"/>
      <c r="D844" s="1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</row>
    <row r="845" spans="1:97">
      <c r="A845" s="1"/>
      <c r="B845" s="18"/>
      <c r="D845" s="1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</row>
    <row r="846" spans="1:97">
      <c r="A846" s="1"/>
      <c r="B846" s="18"/>
      <c r="D846" s="1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</row>
    <row r="847" spans="1:97">
      <c r="A847" s="1"/>
      <c r="B847" s="18"/>
      <c r="D847" s="1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</row>
    <row r="848" spans="1:97">
      <c r="A848" s="1"/>
      <c r="B848" s="18"/>
      <c r="D848" s="1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</row>
    <row r="849" spans="1:97">
      <c r="A849" s="1"/>
      <c r="B849" s="18"/>
      <c r="D849" s="1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</row>
    <row r="850" spans="1:97">
      <c r="A850" s="1"/>
      <c r="B850" s="18"/>
      <c r="D850" s="1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</row>
    <row r="851" spans="1:97">
      <c r="A851" s="1"/>
      <c r="B851" s="18"/>
      <c r="D851" s="1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</row>
    <row r="852" spans="1:97">
      <c r="A852" s="1"/>
      <c r="B852" s="18"/>
      <c r="D852" s="1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</row>
    <row r="853" spans="1:97">
      <c r="A853" s="1"/>
      <c r="B853" s="18"/>
      <c r="D853" s="1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</row>
    <row r="854" spans="1:97">
      <c r="A854" s="1"/>
      <c r="B854" s="18"/>
      <c r="D854" s="1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</row>
    <row r="855" spans="1:97">
      <c r="A855" s="1"/>
      <c r="B855" s="18"/>
      <c r="D855" s="1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</row>
    <row r="856" spans="1:97">
      <c r="A856" s="1"/>
      <c r="B856" s="18"/>
      <c r="D856" s="1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</row>
    <row r="857" spans="1:97">
      <c r="A857" s="1"/>
      <c r="B857" s="18"/>
      <c r="D857" s="1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</row>
    <row r="858" spans="1:97">
      <c r="A858" s="1"/>
      <c r="B858" s="18"/>
      <c r="D858" s="1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</row>
    <row r="859" spans="1:97">
      <c r="A859" s="1"/>
      <c r="B859" s="18"/>
      <c r="D859" s="1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</row>
    <row r="860" spans="1:97">
      <c r="A860" s="1"/>
      <c r="B860" s="18"/>
      <c r="D860" s="1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</row>
    <row r="861" spans="1:97">
      <c r="A861" s="1"/>
      <c r="B861" s="18"/>
      <c r="D861" s="1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</row>
    <row r="862" spans="1:97">
      <c r="A862" s="1"/>
      <c r="B862" s="18"/>
      <c r="D862" s="1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</row>
    <row r="863" spans="1:97">
      <c r="A863" s="1"/>
      <c r="B863" s="18"/>
      <c r="D863" s="1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</row>
    <row r="864" spans="1:97">
      <c r="A864" s="1"/>
      <c r="B864" s="18"/>
      <c r="D864" s="1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</row>
    <row r="865" spans="1:97">
      <c r="A865" s="1"/>
      <c r="B865" s="18"/>
      <c r="D865" s="1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</row>
    <row r="866" spans="1:97">
      <c r="A866" s="1"/>
      <c r="B866" s="18"/>
      <c r="D866" s="1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</row>
    <row r="867" spans="1:97">
      <c r="A867" s="1"/>
      <c r="B867" s="18"/>
      <c r="D867" s="1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</row>
    <row r="868" spans="1:97">
      <c r="A868" s="1"/>
      <c r="B868" s="18"/>
      <c r="D868" s="1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</row>
    <row r="869" spans="1:97">
      <c r="A869" s="1"/>
      <c r="B869" s="18"/>
      <c r="D869" s="1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</row>
    <row r="870" spans="1:97">
      <c r="A870" s="1"/>
      <c r="B870" s="18"/>
      <c r="D870" s="1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</row>
    <row r="871" spans="1:97">
      <c r="A871" s="1"/>
      <c r="B871" s="18"/>
      <c r="D871" s="1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</row>
    <row r="872" spans="1:97">
      <c r="A872" s="1"/>
      <c r="B872" s="18"/>
      <c r="D872" s="1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</row>
    <row r="873" spans="1:97">
      <c r="A873" s="1"/>
      <c r="B873" s="18"/>
      <c r="D873" s="1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</row>
    <row r="874" spans="1:97">
      <c r="A874" s="1"/>
      <c r="B874" s="18"/>
      <c r="D874" s="1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</row>
    <row r="875" spans="1:97">
      <c r="A875" s="1"/>
      <c r="B875" s="18"/>
      <c r="D875" s="1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</row>
    <row r="876" spans="1:97">
      <c r="A876" s="1"/>
      <c r="B876" s="18"/>
      <c r="D876" s="1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</row>
    <row r="877" spans="1:97">
      <c r="A877" s="1"/>
      <c r="B877" s="18"/>
      <c r="D877" s="1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</row>
    <row r="878" spans="1:97">
      <c r="A878" s="1"/>
      <c r="B878" s="18"/>
      <c r="D878" s="1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</row>
    <row r="879" spans="1:97">
      <c r="A879" s="1"/>
      <c r="B879" s="18"/>
      <c r="D879" s="1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</row>
    <row r="880" spans="1:97">
      <c r="A880" s="1"/>
      <c r="B880" s="18"/>
      <c r="D880" s="1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</row>
    <row r="881" spans="1:97">
      <c r="A881" s="1"/>
      <c r="B881" s="18"/>
      <c r="D881" s="1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</row>
    <row r="882" spans="1:97">
      <c r="A882" s="1"/>
      <c r="B882" s="18"/>
      <c r="D882" s="1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</row>
    <row r="883" spans="1:97">
      <c r="A883" s="1"/>
      <c r="B883" s="18"/>
      <c r="D883" s="1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</row>
    <row r="884" spans="1:97">
      <c r="A884" s="1"/>
      <c r="B884" s="18"/>
      <c r="D884" s="1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</row>
    <row r="885" spans="1:97">
      <c r="A885" s="1"/>
      <c r="B885" s="18"/>
      <c r="D885" s="1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</row>
    <row r="886" spans="1:97">
      <c r="A886" s="1"/>
      <c r="B886" s="18"/>
      <c r="D886" s="1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</row>
    <row r="887" spans="1:97">
      <c r="A887" s="1"/>
      <c r="B887" s="18"/>
      <c r="D887" s="1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</row>
    <row r="888" spans="1:97">
      <c r="A888" s="1"/>
      <c r="B888" s="18"/>
      <c r="D888" s="1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</row>
    <row r="889" spans="1:97">
      <c r="A889" s="1"/>
      <c r="B889" s="18"/>
      <c r="D889" s="1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</row>
    <row r="890" spans="1:97">
      <c r="A890" s="1"/>
      <c r="B890" s="18"/>
      <c r="D890" s="1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</row>
    <row r="891" spans="1:97">
      <c r="A891" s="1"/>
      <c r="B891" s="18"/>
      <c r="D891" s="1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</row>
    <row r="892" spans="1:97">
      <c r="A892" s="1"/>
      <c r="B892" s="18"/>
      <c r="D892" s="1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</row>
    <row r="893" spans="1:97">
      <c r="A893" s="1"/>
      <c r="B893" s="18"/>
      <c r="D893" s="1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</row>
    <row r="894" spans="1:97">
      <c r="A894" s="1"/>
      <c r="B894" s="18"/>
      <c r="D894" s="1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</row>
    <row r="895" spans="1:97">
      <c r="A895" s="1"/>
      <c r="B895" s="18"/>
      <c r="D895" s="1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</row>
    <row r="896" spans="1:97">
      <c r="A896" s="1"/>
      <c r="B896" s="18"/>
      <c r="D896" s="1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</row>
    <row r="897" spans="1:97">
      <c r="A897" s="1"/>
      <c r="B897" s="18"/>
      <c r="D897" s="1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</row>
    <row r="898" spans="1:97">
      <c r="A898" s="1"/>
      <c r="B898" s="18"/>
      <c r="D898" s="1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</row>
    <row r="899" spans="1:97">
      <c r="A899" s="1"/>
      <c r="B899" s="18"/>
      <c r="D899" s="1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</row>
    <row r="900" spans="1:97">
      <c r="A900" s="1"/>
      <c r="B900" s="18"/>
      <c r="D900" s="1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</row>
    <row r="901" spans="1:97">
      <c r="A901" s="1"/>
      <c r="B901" s="18"/>
      <c r="D901" s="1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</row>
    <row r="902" spans="1:97">
      <c r="A902" s="1"/>
      <c r="B902" s="18"/>
      <c r="D902" s="1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</row>
    <row r="903" spans="1:97">
      <c r="A903" s="1"/>
      <c r="B903" s="18"/>
      <c r="D903" s="1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</row>
    <row r="904" spans="1:97">
      <c r="A904" s="1"/>
      <c r="B904" s="18"/>
      <c r="D904" s="1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</row>
    <row r="905" spans="1:97">
      <c r="A905" s="1"/>
      <c r="B905" s="18"/>
      <c r="D905" s="1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</row>
    <row r="906" spans="1:97">
      <c r="A906" s="1"/>
      <c r="B906" s="18"/>
      <c r="D906" s="1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</row>
    <row r="907" spans="1:97">
      <c r="A907" s="1"/>
      <c r="B907" s="18"/>
      <c r="D907" s="1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</row>
    <row r="908" spans="1:97">
      <c r="A908" s="1"/>
      <c r="B908" s="18"/>
      <c r="D908" s="1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</row>
    <row r="909" spans="1:97">
      <c r="A909" s="1"/>
      <c r="B909" s="18"/>
      <c r="D909" s="1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</row>
    <row r="910" spans="1:97">
      <c r="A910" s="1"/>
      <c r="B910" s="18"/>
      <c r="D910" s="1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</row>
    <row r="911" spans="1:97">
      <c r="A911" s="1"/>
      <c r="B911" s="18"/>
      <c r="D911" s="1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</row>
    <row r="912" spans="1:97">
      <c r="A912" s="1"/>
      <c r="B912" s="18"/>
      <c r="D912" s="1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</row>
    <row r="913" spans="1:97">
      <c r="A913" s="1"/>
      <c r="B913" s="18"/>
      <c r="D913" s="1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</row>
    <row r="914" spans="1:97">
      <c r="A914" s="1"/>
      <c r="B914" s="18"/>
      <c r="D914" s="1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</row>
    <row r="915" spans="1:97">
      <c r="A915" s="1"/>
      <c r="B915" s="18"/>
      <c r="D915" s="1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</row>
    <row r="916" spans="1:97">
      <c r="A916" s="1"/>
      <c r="B916" s="18"/>
      <c r="D916" s="1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</row>
    <row r="917" spans="1:97">
      <c r="A917" s="1"/>
      <c r="B917" s="18"/>
      <c r="D917" s="1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</row>
    <row r="918" spans="1:97">
      <c r="A918" s="1"/>
      <c r="B918" s="18"/>
      <c r="D918" s="1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</row>
    <row r="919" spans="1:97">
      <c r="A919" s="1"/>
      <c r="B919" s="18"/>
      <c r="D919" s="1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</row>
    <row r="920" spans="1:97">
      <c r="A920" s="1"/>
      <c r="B920" s="18"/>
      <c r="D920" s="1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</row>
    <row r="921" spans="1:97">
      <c r="A921" s="1"/>
      <c r="B921" s="18"/>
      <c r="D921" s="1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</row>
    <row r="922" spans="1:97">
      <c r="A922" s="1"/>
      <c r="B922" s="18"/>
      <c r="D922" s="1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</row>
    <row r="923" spans="1:97">
      <c r="A923" s="1"/>
      <c r="B923" s="18"/>
      <c r="D923" s="1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</row>
    <row r="924" spans="1:97">
      <c r="A924" s="1"/>
      <c r="B924" s="18"/>
      <c r="D924" s="1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</row>
    <row r="925" spans="1:97">
      <c r="A925" s="1"/>
      <c r="B925" s="18"/>
      <c r="D925" s="1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</row>
    <row r="926" spans="1:97">
      <c r="A926" s="1"/>
      <c r="B926" s="18"/>
      <c r="D926" s="1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</row>
    <row r="927" spans="1:97">
      <c r="A927" s="1"/>
      <c r="B927" s="18"/>
      <c r="D927" s="1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</row>
    <row r="928" spans="1:97">
      <c r="A928" s="1"/>
      <c r="B928" s="18"/>
      <c r="D928" s="1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</row>
    <row r="929" spans="1:97">
      <c r="A929" s="1"/>
      <c r="B929" s="18"/>
      <c r="D929" s="1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</row>
    <row r="930" spans="1:97">
      <c r="A930" s="1"/>
      <c r="B930" s="18"/>
      <c r="D930" s="1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</row>
    <row r="931" spans="1:97">
      <c r="A931" s="1"/>
      <c r="B931" s="18"/>
      <c r="D931" s="1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</row>
    <row r="932" spans="1:97">
      <c r="A932" s="1"/>
      <c r="B932" s="18"/>
      <c r="D932" s="1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</row>
    <row r="933" spans="1:97">
      <c r="A933" s="1"/>
      <c r="B933" s="18"/>
      <c r="D933" s="1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</row>
    <row r="934" spans="1:97">
      <c r="A934" s="1"/>
      <c r="B934" s="18"/>
      <c r="D934" s="1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</row>
    <row r="935" spans="1:97">
      <c r="A935" s="1"/>
      <c r="B935" s="18"/>
      <c r="D935" s="1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</row>
    <row r="936" spans="1:97">
      <c r="A936" s="1"/>
      <c r="B936" s="18"/>
      <c r="D936" s="1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</row>
    <row r="937" spans="1:97">
      <c r="A937" s="1"/>
      <c r="B937" s="18"/>
      <c r="D937" s="1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</row>
    <row r="938" spans="1:97">
      <c r="A938" s="1"/>
      <c r="B938" s="18"/>
      <c r="D938" s="1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</row>
    <row r="939" spans="1:97">
      <c r="A939" s="1"/>
      <c r="B939" s="18"/>
      <c r="D939" s="1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</row>
    <row r="940" spans="1:97">
      <c r="A940" s="1"/>
      <c r="B940" s="18"/>
      <c r="D940" s="1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</row>
    <row r="941" spans="1:97">
      <c r="A941" s="1"/>
      <c r="B941" s="18"/>
      <c r="D941" s="1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</row>
    <row r="942" spans="1:97">
      <c r="A942" s="1"/>
      <c r="B942" s="18"/>
      <c r="D942" s="1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</row>
    <row r="943" spans="1:97">
      <c r="A943" s="1"/>
      <c r="B943" s="18"/>
      <c r="D943" s="1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</row>
    <row r="944" spans="1:97">
      <c r="A944" s="1"/>
      <c r="B944" s="18"/>
      <c r="D944" s="1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</row>
    <row r="945" spans="1:97">
      <c r="A945" s="1"/>
      <c r="B945" s="18"/>
      <c r="D945" s="1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</row>
    <row r="946" spans="1:97">
      <c r="A946" s="1"/>
      <c r="B946" s="18"/>
      <c r="D946" s="1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</row>
    <row r="947" spans="1:97">
      <c r="A947" s="1"/>
      <c r="B947" s="18"/>
      <c r="D947" s="1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</row>
    <row r="948" spans="1:97">
      <c r="A948" s="1"/>
      <c r="B948" s="18"/>
      <c r="D948" s="1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</row>
    <row r="949" spans="1:97">
      <c r="A949" s="1"/>
      <c r="B949" s="18"/>
      <c r="D949" s="1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</row>
    <row r="950" spans="1:97">
      <c r="A950" s="1"/>
      <c r="B950" s="18"/>
      <c r="D950" s="1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</row>
    <row r="951" spans="1:97">
      <c r="A951" s="1"/>
      <c r="B951" s="18"/>
      <c r="D951" s="1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</row>
    <row r="952" spans="1:97">
      <c r="A952" s="1"/>
      <c r="B952" s="18"/>
      <c r="D952" s="1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</row>
    <row r="953" spans="1:97">
      <c r="A953" s="1"/>
      <c r="B953" s="18"/>
      <c r="D953" s="1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</row>
    <row r="954" spans="1:97">
      <c r="A954" s="1"/>
      <c r="B954" s="18"/>
      <c r="D954" s="1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</row>
    <row r="955" spans="1:97">
      <c r="A955" s="1"/>
      <c r="B955" s="18"/>
      <c r="D955" s="1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</row>
    <row r="956" spans="1:97">
      <c r="A956" s="1"/>
      <c r="B956" s="18"/>
      <c r="D956" s="1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</row>
    <row r="957" spans="1:97">
      <c r="A957" s="1"/>
      <c r="B957" s="18"/>
      <c r="D957" s="1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</row>
    <row r="958" spans="1:97">
      <c r="A958" s="1"/>
      <c r="B958" s="18"/>
      <c r="D958" s="1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</row>
    <row r="959" spans="1:97">
      <c r="A959" s="1"/>
      <c r="B959" s="18"/>
      <c r="D959" s="1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</row>
    <row r="960" spans="1:97">
      <c r="A960" s="1"/>
      <c r="B960" s="18"/>
      <c r="D960" s="1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</row>
    <row r="961" spans="1:97">
      <c r="A961" s="1"/>
      <c r="B961" s="18"/>
      <c r="D961" s="1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</row>
    <row r="962" spans="1:97">
      <c r="A962" s="1"/>
      <c r="B962" s="18"/>
      <c r="D962" s="1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</row>
    <row r="963" spans="1:97">
      <c r="A963" s="1"/>
      <c r="B963" s="18"/>
      <c r="D963" s="1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</row>
    <row r="964" spans="1:97">
      <c r="A964" s="1"/>
      <c r="B964" s="18"/>
      <c r="D964" s="1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</row>
    <row r="965" spans="1:97">
      <c r="A965" s="1"/>
      <c r="B965" s="18"/>
      <c r="D965" s="1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</row>
    <row r="966" spans="1:97">
      <c r="A966" s="1"/>
      <c r="B966" s="18"/>
      <c r="D966" s="1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</row>
    <row r="967" spans="1:97">
      <c r="A967" s="1"/>
      <c r="B967" s="18"/>
      <c r="D967" s="1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</row>
    <row r="968" spans="1:97">
      <c r="A968" s="1"/>
      <c r="B968" s="18"/>
      <c r="D968" s="1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</row>
    <row r="969" spans="1:97">
      <c r="A969" s="1"/>
      <c r="B969" s="18"/>
      <c r="D969" s="1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</row>
    <row r="970" spans="1:97">
      <c r="A970" s="1"/>
      <c r="B970" s="18"/>
      <c r="D970" s="1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</row>
    <row r="971" spans="1:97">
      <c r="A971" s="1"/>
      <c r="B971" s="18"/>
      <c r="D971" s="1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</row>
    <row r="972" spans="1:97">
      <c r="A972" s="1"/>
      <c r="B972" s="18"/>
      <c r="D972" s="1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</row>
    <row r="973" spans="1:97">
      <c r="A973" s="1"/>
      <c r="B973" s="18"/>
      <c r="D973" s="1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</row>
    <row r="974" spans="1:97">
      <c r="A974" s="1"/>
      <c r="B974" s="18"/>
      <c r="D974" s="1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</row>
    <row r="975" spans="1:97">
      <c r="A975" s="1"/>
      <c r="B975" s="18"/>
      <c r="D975" s="1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</row>
    <row r="976" spans="1:97">
      <c r="A976" s="1"/>
      <c r="B976" s="18"/>
      <c r="D976" s="1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</row>
    <row r="977" spans="1:97">
      <c r="A977" s="1"/>
      <c r="B977" s="18"/>
      <c r="D977" s="1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</row>
    <row r="978" spans="1:97">
      <c r="A978" s="1"/>
      <c r="B978" s="18"/>
      <c r="D978" s="1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</row>
    <row r="979" spans="1:97">
      <c r="A979" s="1"/>
      <c r="B979" s="18"/>
      <c r="D979" s="1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</row>
    <row r="980" spans="1:97">
      <c r="A980" s="1"/>
      <c r="B980" s="18"/>
      <c r="D980" s="1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</row>
    <row r="981" spans="1:97">
      <c r="A981" s="1"/>
      <c r="B981" s="18"/>
      <c r="D981" s="1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</row>
    <row r="982" spans="1:97">
      <c r="A982" s="1"/>
      <c r="B982" s="18"/>
      <c r="D982" s="1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</row>
    <row r="983" spans="1:97">
      <c r="A983" s="1"/>
      <c r="B983" s="18"/>
      <c r="D983" s="1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</row>
    <row r="984" spans="1:97">
      <c r="A984" s="1"/>
      <c r="B984" s="18"/>
      <c r="D984" s="1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</row>
    <row r="985" spans="1:97">
      <c r="A985" s="1"/>
      <c r="B985" s="18"/>
      <c r="D985" s="1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</row>
    <row r="986" spans="1:97">
      <c r="A986" s="1"/>
      <c r="B986" s="18"/>
      <c r="D986" s="1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</row>
    <row r="987" spans="1:97">
      <c r="A987" s="1"/>
      <c r="B987" s="18"/>
      <c r="D987" s="1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</row>
    <row r="988" spans="1:97">
      <c r="A988" s="1"/>
      <c r="B988" s="18"/>
      <c r="D988" s="1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</row>
    <row r="989" spans="1:97">
      <c r="A989" s="1"/>
      <c r="B989" s="18"/>
      <c r="D989" s="1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</row>
    <row r="990" spans="1:97">
      <c r="A990" s="1"/>
      <c r="B990" s="18"/>
      <c r="D990" s="1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</row>
    <row r="991" spans="1:97">
      <c r="A991" s="1"/>
      <c r="B991" s="18"/>
      <c r="D991" s="1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</row>
    <row r="992" spans="1:97">
      <c r="A992" s="1"/>
      <c r="B992" s="18"/>
      <c r="D992" s="1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</row>
    <row r="993" spans="1:97">
      <c r="A993" s="1"/>
      <c r="B993" s="18"/>
      <c r="D993" s="1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</row>
    <row r="994" spans="1:97">
      <c r="A994" s="1"/>
      <c r="B994" s="18"/>
      <c r="D994" s="1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</row>
    <row r="995" spans="1:97">
      <c r="A995" s="1"/>
      <c r="B995" s="18"/>
      <c r="D995" s="1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</row>
    <row r="996" spans="1:97">
      <c r="A996" s="1"/>
      <c r="B996" s="18"/>
      <c r="D996" s="1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</row>
    <row r="997" spans="1:97">
      <c r="A997" s="1"/>
      <c r="B997" s="18"/>
      <c r="D997" s="1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</row>
    <row r="998" spans="1:97">
      <c r="A998" s="1"/>
      <c r="B998" s="18"/>
      <c r="D998" s="1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</row>
    <row r="999" spans="1:97">
      <c r="A999" s="1"/>
      <c r="B999" s="18"/>
      <c r="D999" s="1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</row>
    <row r="1000" spans="1:97">
      <c r="A1000" s="1"/>
      <c r="B1000" s="18"/>
      <c r="D1000" s="1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</row>
    <row r="1001" spans="1:97">
      <c r="A1001" s="1"/>
      <c r="B1001" s="18"/>
      <c r="D1001" s="17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</row>
    <row r="1002" spans="1:97">
      <c r="A1002" s="1"/>
      <c r="B1002" s="18"/>
      <c r="D1002" s="17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</row>
    <row r="1003" spans="1:97">
      <c r="A1003" s="1"/>
      <c r="B1003" s="18"/>
      <c r="D1003" s="17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</row>
    <row r="1004" spans="1:97">
      <c r="A1004" s="1"/>
      <c r="B1004" s="18"/>
      <c r="D1004" s="17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</row>
    <row r="1005" spans="1:97">
      <c r="A1005" s="1"/>
      <c r="B1005" s="18"/>
      <c r="D1005" s="17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</row>
    <row r="1006" spans="1:97">
      <c r="A1006" s="1"/>
      <c r="B1006" s="18"/>
      <c r="D1006" s="17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</row>
    <row r="1007" spans="1:97">
      <c r="A1007" s="1"/>
      <c r="B1007" s="18"/>
      <c r="D1007" s="17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</row>
    <row r="1008" spans="1:97">
      <c r="A1008" s="1"/>
      <c r="B1008" s="18"/>
      <c r="D1008" s="17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</row>
    <row r="1009" spans="1:97">
      <c r="A1009" s="1"/>
      <c r="B1009" s="18"/>
      <c r="D1009" s="17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</row>
    <row r="1010" spans="1:97">
      <c r="A1010" s="1"/>
      <c r="B1010" s="18"/>
      <c r="D1010" s="17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</row>
    <row r="1011" spans="1:97">
      <c r="A1011" s="1"/>
      <c r="B1011" s="18"/>
      <c r="D1011" s="17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</row>
    <row r="1012" spans="1:97">
      <c r="A1012" s="1"/>
      <c r="B1012" s="18"/>
      <c r="D1012" s="17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</row>
    <row r="1013" spans="1:97">
      <c r="A1013" s="1"/>
      <c r="B1013" s="18"/>
      <c r="D1013" s="17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</row>
    <row r="1014" spans="1:97">
      <c r="A1014" s="1"/>
      <c r="B1014" s="18"/>
      <c r="D1014" s="17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</row>
    <row r="1015" spans="1:97">
      <c r="A1015" s="1"/>
      <c r="B1015" s="18"/>
      <c r="D1015" s="17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</row>
    <row r="1016" spans="1:97">
      <c r="A1016" s="1"/>
      <c r="B1016" s="18"/>
      <c r="D1016" s="17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</row>
    <row r="1017" spans="1:97">
      <c r="A1017" s="1"/>
      <c r="B1017" s="18"/>
      <c r="D1017" s="17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</row>
    <row r="1018" spans="1:97">
      <c r="A1018" s="1"/>
      <c r="B1018" s="18"/>
      <c r="D1018" s="17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</row>
    <row r="1019" spans="1:97">
      <c r="A1019" s="1"/>
      <c r="B1019" s="18"/>
      <c r="D1019" s="17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</row>
    <row r="1020" spans="1:97">
      <c r="A1020" s="1"/>
      <c r="B1020" s="18"/>
      <c r="D1020" s="17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</row>
    <row r="1021" spans="1:97">
      <c r="A1021" s="1"/>
      <c r="B1021" s="18"/>
      <c r="D1021" s="17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</row>
    <row r="1022" spans="1:97">
      <c r="A1022" s="1"/>
      <c r="B1022" s="18"/>
      <c r="D1022" s="17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</row>
    <row r="1023" spans="1:97">
      <c r="A1023" s="1"/>
      <c r="B1023" s="18"/>
      <c r="D1023" s="17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</row>
    <row r="1024" spans="1:97">
      <c r="A1024" s="1"/>
      <c r="B1024" s="18"/>
      <c r="D1024" s="17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</row>
    <row r="1025" spans="1:97">
      <c r="A1025" s="1"/>
      <c r="B1025" s="18"/>
      <c r="D1025" s="17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</row>
    <row r="1026" spans="1:97">
      <c r="A1026" s="1"/>
      <c r="B1026" s="18"/>
      <c r="D1026" s="17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</row>
    <row r="1027" spans="1:97">
      <c r="A1027" s="1"/>
      <c r="B1027" s="18"/>
      <c r="D1027" s="17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</row>
    <row r="1028" spans="1:97">
      <c r="A1028" s="1"/>
      <c r="B1028" s="18"/>
      <c r="D1028" s="17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</row>
    <row r="1029" spans="1:97">
      <c r="A1029" s="1"/>
      <c r="B1029" s="18"/>
      <c r="D1029" s="17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</row>
    <row r="1030" spans="1:97">
      <c r="A1030" s="1"/>
      <c r="B1030" s="18"/>
      <c r="D1030" s="17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</row>
    <row r="1031" spans="1:97">
      <c r="A1031" s="1"/>
      <c r="B1031" s="18"/>
      <c r="D1031" s="17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</row>
    <row r="1032" spans="1:97">
      <c r="A1032" s="1"/>
      <c r="B1032" s="18"/>
      <c r="D1032" s="17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</row>
    <row r="1033" spans="1:97">
      <c r="A1033" s="1"/>
      <c r="B1033" s="18"/>
      <c r="D1033" s="17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</row>
    <row r="1034" spans="1:97">
      <c r="A1034" s="1"/>
      <c r="B1034" s="18"/>
      <c r="D1034" s="17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</row>
    <row r="1035" spans="1:97">
      <c r="A1035" s="1"/>
      <c r="B1035" s="18"/>
      <c r="D1035" s="17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</row>
    <row r="1036" spans="1:97">
      <c r="A1036" s="1"/>
      <c r="B1036" s="18"/>
      <c r="D1036" s="17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</row>
    <row r="1037" spans="1:97">
      <c r="A1037" s="1"/>
      <c r="B1037" s="18"/>
      <c r="D1037" s="17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</row>
    <row r="1038" spans="1:97">
      <c r="A1038" s="1"/>
      <c r="B1038" s="18"/>
      <c r="D1038" s="17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</row>
    <row r="1039" spans="1:97">
      <c r="A1039" s="1"/>
      <c r="B1039" s="18"/>
      <c r="D1039" s="17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</row>
    <row r="1040" spans="1:97">
      <c r="A1040" s="1"/>
      <c r="B1040" s="18"/>
      <c r="D1040" s="17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</row>
    <row r="1041" spans="1:97">
      <c r="A1041" s="1"/>
      <c r="B1041" s="18"/>
      <c r="D1041" s="17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</row>
    <row r="1042" spans="1:97">
      <c r="A1042" s="1"/>
      <c r="B1042" s="18"/>
      <c r="D1042" s="17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</row>
    <row r="1043" spans="1:97">
      <c r="A1043" s="1"/>
      <c r="B1043" s="18"/>
      <c r="D1043" s="17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</row>
    <row r="1044" spans="1:97">
      <c r="A1044" s="1"/>
      <c r="B1044" s="18"/>
      <c r="D1044" s="17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</row>
    <row r="1045" spans="1:97">
      <c r="A1045" s="1"/>
      <c r="B1045" s="18"/>
      <c r="D1045" s="17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</row>
    <row r="1046" spans="1:97">
      <c r="A1046" s="1"/>
      <c r="B1046" s="18"/>
      <c r="D1046" s="17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</row>
    <row r="1047" spans="1:97">
      <c r="A1047" s="1"/>
      <c r="B1047" s="18"/>
      <c r="D1047" s="17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</row>
    <row r="1048" spans="1:97">
      <c r="A1048" s="1"/>
      <c r="B1048" s="18"/>
      <c r="D1048" s="17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</row>
    <row r="1049" spans="1:97">
      <c r="A1049" s="1"/>
      <c r="B1049" s="18"/>
      <c r="D1049" s="17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</row>
    <row r="1050" spans="1:97">
      <c r="A1050" s="1"/>
      <c r="B1050" s="18"/>
      <c r="D1050" s="17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</row>
    <row r="1051" spans="1:97">
      <c r="A1051" s="1"/>
      <c r="B1051" s="18"/>
      <c r="D1051" s="17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</row>
    <row r="1052" spans="1:97">
      <c r="A1052" s="1"/>
      <c r="B1052" s="18"/>
      <c r="D1052" s="17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</row>
    <row r="1053" spans="1:97">
      <c r="A1053" s="1"/>
      <c r="B1053" s="18"/>
      <c r="D1053" s="17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</row>
    <row r="1054" spans="1:97">
      <c r="A1054" s="1"/>
      <c r="B1054" s="18"/>
      <c r="D1054" s="17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</row>
    <row r="1055" spans="1:97">
      <c r="A1055" s="1"/>
      <c r="B1055" s="18"/>
      <c r="D1055" s="17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</row>
    <row r="1056" spans="1:97">
      <c r="A1056" s="1"/>
      <c r="B1056" s="18"/>
      <c r="D1056" s="17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</row>
    <row r="1057" spans="1:97">
      <c r="A1057" s="1"/>
      <c r="B1057" s="18"/>
      <c r="D1057" s="17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</row>
    <row r="1058" spans="1:97">
      <c r="A1058" s="1"/>
      <c r="B1058" s="18"/>
      <c r="D1058" s="17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</row>
    <row r="1059" spans="1:97">
      <c r="A1059" s="1"/>
      <c r="B1059" s="18"/>
      <c r="D1059" s="17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</row>
    <row r="1060" spans="1:97">
      <c r="A1060" s="1"/>
      <c r="B1060" s="18"/>
      <c r="D1060" s="17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</row>
    <row r="1061" spans="1:97">
      <c r="A1061" s="1"/>
      <c r="B1061" s="18"/>
      <c r="D1061" s="17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</row>
    <row r="1062" spans="1:97">
      <c r="A1062" s="1"/>
      <c r="B1062" s="18"/>
      <c r="D1062" s="17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</row>
    <row r="1063" spans="1:97">
      <c r="A1063" s="1"/>
      <c r="B1063" s="18"/>
      <c r="D1063" s="17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</row>
    <row r="1064" spans="1:97">
      <c r="A1064" s="1"/>
      <c r="B1064" s="18"/>
      <c r="D1064" s="17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</row>
    <row r="1065" spans="1:97">
      <c r="A1065" s="1"/>
      <c r="B1065" s="18"/>
      <c r="D1065" s="17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</row>
    <row r="1066" spans="1:97">
      <c r="A1066" s="1"/>
      <c r="B1066" s="18"/>
      <c r="D1066" s="17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</row>
    <row r="1067" spans="1:97">
      <c r="A1067" s="1"/>
      <c r="B1067" s="18"/>
      <c r="D1067" s="17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</row>
    <row r="1068" spans="1:97">
      <c r="A1068" s="1"/>
      <c r="B1068" s="18"/>
      <c r="D1068" s="17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</row>
    <row r="1069" spans="1:97">
      <c r="A1069" s="1"/>
      <c r="B1069" s="18"/>
      <c r="D1069" s="17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</row>
    <row r="1070" spans="1:97">
      <c r="A1070" s="1"/>
      <c r="B1070" s="18"/>
      <c r="D1070" s="17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</row>
    <row r="1071" spans="1:97">
      <c r="A1071" s="1"/>
      <c r="B1071" s="18"/>
      <c r="D1071" s="17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</row>
    <row r="1072" spans="1:97">
      <c r="A1072" s="1"/>
      <c r="B1072" s="18"/>
      <c r="D1072" s="17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</row>
    <row r="1073" spans="1:97">
      <c r="A1073" s="1"/>
      <c r="B1073" s="18"/>
      <c r="D1073" s="17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</row>
    <row r="1074" spans="1:97">
      <c r="A1074" s="1"/>
      <c r="B1074" s="18"/>
      <c r="D1074" s="17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</row>
    <row r="1075" spans="1:97">
      <c r="A1075" s="1"/>
      <c r="B1075" s="18"/>
      <c r="D1075" s="17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</row>
    <row r="1076" spans="1:97">
      <c r="A1076" s="1"/>
      <c r="B1076" s="18"/>
      <c r="D1076" s="17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</row>
    <row r="1077" spans="1:97">
      <c r="A1077" s="1"/>
      <c r="B1077" s="18"/>
      <c r="D1077" s="17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</row>
    <row r="1078" spans="1:97">
      <c r="A1078" s="1"/>
      <c r="B1078" s="18"/>
      <c r="D1078" s="17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</row>
    <row r="1079" spans="1:97">
      <c r="A1079" s="1"/>
      <c r="B1079" s="18"/>
      <c r="D1079" s="17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</row>
    <row r="1080" spans="1:97">
      <c r="A1080" s="1"/>
      <c r="B1080" s="18"/>
      <c r="D1080" s="17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</row>
    <row r="1081" spans="1:97">
      <c r="A1081" s="1"/>
      <c r="B1081" s="18"/>
      <c r="D1081" s="17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</row>
    <row r="1082" spans="1:97">
      <c r="A1082" s="1"/>
      <c r="B1082" s="18"/>
      <c r="D1082" s="17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</row>
    <row r="1083" spans="1:97">
      <c r="A1083" s="1"/>
      <c r="B1083" s="18"/>
      <c r="D1083" s="17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</row>
    <row r="1084" spans="1:97">
      <c r="A1084" s="1"/>
      <c r="B1084" s="18"/>
      <c r="D1084" s="17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</row>
    <row r="1085" spans="1:97">
      <c r="A1085" s="1"/>
      <c r="B1085" s="18"/>
      <c r="D1085" s="17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</row>
    <row r="1086" spans="1:97">
      <c r="A1086" s="1"/>
      <c r="B1086" s="18"/>
      <c r="D1086" s="17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</row>
    <row r="1087" spans="1:97">
      <c r="A1087" s="1"/>
      <c r="B1087" s="18"/>
      <c r="D1087" s="17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</row>
    <row r="1088" spans="1:97">
      <c r="A1088" s="1"/>
      <c r="B1088" s="18"/>
      <c r="D1088" s="17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</row>
    <row r="1089" spans="1:97">
      <c r="A1089" s="1"/>
      <c r="B1089" s="18"/>
      <c r="D1089" s="17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</row>
    <row r="1090" spans="1:97">
      <c r="A1090" s="1"/>
      <c r="B1090" s="18"/>
      <c r="D1090" s="17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</row>
    <row r="1091" spans="1:97">
      <c r="A1091" s="1"/>
      <c r="B1091" s="18"/>
      <c r="D1091" s="17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</row>
    <row r="1092" spans="1:97">
      <c r="A1092" s="1"/>
      <c r="B1092" s="18"/>
      <c r="D1092" s="17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</row>
    <row r="1093" spans="1:97">
      <c r="A1093" s="1"/>
      <c r="B1093" s="18"/>
      <c r="D1093" s="17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</row>
    <row r="1094" spans="1:97">
      <c r="A1094" s="1"/>
      <c r="B1094" s="18"/>
      <c r="D1094" s="17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</row>
    <row r="1095" spans="1:97">
      <c r="A1095" s="1"/>
      <c r="B1095" s="18"/>
      <c r="D1095" s="17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</row>
    <row r="1096" spans="1:97">
      <c r="A1096" s="1"/>
      <c r="B1096" s="18"/>
      <c r="D1096" s="17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</row>
    <row r="1097" spans="1:97">
      <c r="A1097" s="1"/>
      <c r="B1097" s="18"/>
      <c r="D1097" s="17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</row>
    <row r="1098" spans="1:97">
      <c r="A1098" s="1"/>
      <c r="B1098" s="18"/>
      <c r="D1098" s="17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</row>
    <row r="1099" spans="1:97">
      <c r="A1099" s="1"/>
      <c r="B1099" s="18"/>
      <c r="D1099" s="17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</row>
    <row r="1100" spans="1:97">
      <c r="A1100" s="1"/>
      <c r="B1100" s="18"/>
      <c r="D1100" s="17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</row>
    <row r="1101" spans="1:97">
      <c r="A1101" s="1"/>
      <c r="B1101" s="18"/>
      <c r="D1101" s="17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</row>
    <row r="1102" spans="1:97">
      <c r="A1102" s="1"/>
      <c r="B1102" s="18"/>
      <c r="D1102" s="17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</row>
    <row r="1103" spans="1:97">
      <c r="A1103" s="1"/>
      <c r="B1103" s="18"/>
      <c r="D1103" s="17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</row>
    <row r="1104" spans="1:97">
      <c r="A1104" s="1"/>
      <c r="B1104" s="18"/>
      <c r="D1104" s="17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</row>
    <row r="1105" spans="1:97">
      <c r="A1105" s="1"/>
      <c r="B1105" s="18"/>
      <c r="D1105" s="17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</row>
    <row r="1106" spans="1:97">
      <c r="A1106" s="1"/>
      <c r="B1106" s="18"/>
      <c r="D1106" s="17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</row>
    <row r="1107" spans="1:97">
      <c r="A1107" s="1"/>
      <c r="B1107" s="18"/>
      <c r="D1107" s="17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</row>
    <row r="1108" spans="1:97">
      <c r="A1108" s="1"/>
      <c r="B1108" s="18"/>
      <c r="D1108" s="17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</row>
    <row r="1109" spans="1:97">
      <c r="A1109" s="1"/>
      <c r="B1109" s="18"/>
      <c r="D1109" s="17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</row>
    <row r="1110" spans="1:97">
      <c r="A1110" s="1"/>
      <c r="B1110" s="18"/>
      <c r="D1110" s="17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</row>
    <row r="1111" spans="1:97">
      <c r="A1111" s="1"/>
      <c r="B1111" s="18"/>
      <c r="D1111" s="17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</row>
    <row r="1112" spans="1:97">
      <c r="A1112" s="1"/>
      <c r="B1112" s="18"/>
      <c r="D1112" s="17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</row>
    <row r="1113" spans="1:97">
      <c r="A1113" s="1"/>
      <c r="B1113" s="18"/>
      <c r="D1113" s="17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</row>
    <row r="1114" spans="1:97">
      <c r="A1114" s="1"/>
      <c r="B1114" s="18"/>
      <c r="D1114" s="17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</row>
    <row r="1115" spans="1:97">
      <c r="A1115" s="1"/>
      <c r="B1115" s="18"/>
      <c r="D1115" s="17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</row>
    <row r="1116" spans="1:97">
      <c r="A1116" s="1"/>
      <c r="B1116" s="18"/>
      <c r="D1116" s="17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</row>
    <row r="1117" spans="1:97">
      <c r="A1117" s="1"/>
      <c r="B1117" s="18"/>
      <c r="D1117" s="17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</row>
    <row r="1118" spans="1:97">
      <c r="A1118" s="1"/>
      <c r="B1118" s="18"/>
      <c r="D1118" s="17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</row>
    <row r="1119" spans="1:97">
      <c r="A1119" s="1"/>
      <c r="B1119" s="18"/>
      <c r="D1119" s="17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</row>
    <row r="1120" spans="1:97">
      <c r="A1120" s="1"/>
      <c r="B1120" s="18"/>
      <c r="D1120" s="17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</row>
    <row r="1121" spans="1:97">
      <c r="A1121" s="1"/>
      <c r="B1121" s="18"/>
      <c r="D1121" s="17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4"/>
      <c r="CL1121" s="4"/>
      <c r="CM1121" s="4"/>
      <c r="CN1121" s="4"/>
      <c r="CO1121" s="4"/>
      <c r="CP1121" s="4"/>
      <c r="CQ1121" s="4"/>
      <c r="CR1121" s="4"/>
      <c r="CS1121" s="4"/>
    </row>
    <row r="1122" spans="1:97">
      <c r="A1122" s="1"/>
      <c r="B1122" s="18"/>
      <c r="D1122" s="17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4"/>
      <c r="CL1122" s="4"/>
      <c r="CM1122" s="4"/>
      <c r="CN1122" s="4"/>
      <c r="CO1122" s="4"/>
      <c r="CP1122" s="4"/>
      <c r="CQ1122" s="4"/>
      <c r="CR1122" s="4"/>
      <c r="CS1122" s="4"/>
    </row>
    <row r="1123" spans="1:97">
      <c r="A1123" s="1"/>
      <c r="B1123" s="18"/>
      <c r="D1123" s="17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4"/>
      <c r="CL1123" s="4"/>
      <c r="CM1123" s="4"/>
      <c r="CN1123" s="4"/>
      <c r="CO1123" s="4"/>
      <c r="CP1123" s="4"/>
      <c r="CQ1123" s="4"/>
      <c r="CR1123" s="4"/>
      <c r="CS1123" s="4"/>
    </row>
    <row r="1124" spans="1:97">
      <c r="A1124" s="1"/>
      <c r="B1124" s="18"/>
      <c r="D1124" s="17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/>
      <c r="BY1124" s="4"/>
      <c r="BZ1124" s="4"/>
      <c r="CA1124" s="4"/>
      <c r="CB1124" s="4"/>
      <c r="CC1124" s="4"/>
      <c r="CD1124" s="4"/>
      <c r="CE1124" s="4"/>
      <c r="CF1124" s="4"/>
      <c r="CG1124" s="4"/>
      <c r="CH1124" s="4"/>
      <c r="CI1124" s="4"/>
      <c r="CJ1124" s="4"/>
      <c r="CK1124" s="4"/>
      <c r="CL1124" s="4"/>
      <c r="CM1124" s="4"/>
      <c r="CN1124" s="4"/>
      <c r="CO1124" s="4"/>
      <c r="CP1124" s="4"/>
      <c r="CQ1124" s="4"/>
      <c r="CR1124" s="4"/>
      <c r="CS1124" s="4"/>
    </row>
    <row r="1125" spans="1:97">
      <c r="A1125" s="1"/>
      <c r="B1125" s="18"/>
      <c r="D1125" s="17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4"/>
      <c r="CL1125" s="4"/>
      <c r="CM1125" s="4"/>
      <c r="CN1125" s="4"/>
      <c r="CO1125" s="4"/>
      <c r="CP1125" s="4"/>
      <c r="CQ1125" s="4"/>
      <c r="CR1125" s="4"/>
      <c r="CS1125" s="4"/>
    </row>
    <row r="1126" spans="1:97">
      <c r="A1126" s="1"/>
      <c r="B1126" s="18"/>
      <c r="D1126" s="17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/>
      <c r="BY1126" s="4"/>
      <c r="BZ1126" s="4"/>
      <c r="CA1126" s="4"/>
      <c r="CB1126" s="4"/>
      <c r="CC1126" s="4"/>
      <c r="CD1126" s="4"/>
      <c r="CE1126" s="4"/>
      <c r="CF1126" s="4"/>
      <c r="CG1126" s="4"/>
      <c r="CH1126" s="4"/>
      <c r="CI1126" s="4"/>
      <c r="CJ1126" s="4"/>
      <c r="CK1126" s="4"/>
      <c r="CL1126" s="4"/>
      <c r="CM1126" s="4"/>
      <c r="CN1126" s="4"/>
      <c r="CO1126" s="4"/>
      <c r="CP1126" s="4"/>
      <c r="CQ1126" s="4"/>
      <c r="CR1126" s="4"/>
      <c r="CS1126" s="4"/>
    </row>
    <row r="1127" spans="1:97">
      <c r="A1127" s="1"/>
      <c r="B1127" s="18"/>
      <c r="D1127" s="17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4"/>
      <c r="CL1127" s="4"/>
      <c r="CM1127" s="4"/>
      <c r="CN1127" s="4"/>
      <c r="CO1127" s="4"/>
      <c r="CP1127" s="4"/>
      <c r="CQ1127" s="4"/>
      <c r="CR1127" s="4"/>
      <c r="CS1127" s="4"/>
    </row>
    <row r="1128" spans="1:97">
      <c r="A1128" s="1"/>
      <c r="B1128" s="18"/>
      <c r="D1128" s="17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4"/>
      <c r="CL1128" s="4"/>
      <c r="CM1128" s="4"/>
      <c r="CN1128" s="4"/>
      <c r="CO1128" s="4"/>
      <c r="CP1128" s="4"/>
      <c r="CQ1128" s="4"/>
      <c r="CR1128" s="4"/>
      <c r="CS1128" s="4"/>
    </row>
    <row r="1129" spans="1:97">
      <c r="A1129" s="1"/>
      <c r="B1129" s="18"/>
      <c r="D1129" s="17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  <c r="BX1129" s="4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4"/>
      <c r="CL1129" s="4"/>
      <c r="CM1129" s="4"/>
      <c r="CN1129" s="4"/>
      <c r="CO1129" s="4"/>
      <c r="CP1129" s="4"/>
      <c r="CQ1129" s="4"/>
      <c r="CR1129" s="4"/>
      <c r="CS1129" s="4"/>
    </row>
    <row r="1130" spans="1:97">
      <c r="A1130" s="1"/>
      <c r="B1130" s="18"/>
      <c r="D1130" s="17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  <c r="BX1130" s="4"/>
      <c r="BY1130" s="4"/>
      <c r="BZ1130" s="4"/>
      <c r="CA1130" s="4"/>
      <c r="CB1130" s="4"/>
      <c r="CC1130" s="4"/>
      <c r="CD1130" s="4"/>
      <c r="CE1130" s="4"/>
      <c r="CF1130" s="4"/>
      <c r="CG1130" s="4"/>
      <c r="CH1130" s="4"/>
      <c r="CI1130" s="4"/>
      <c r="CJ1130" s="4"/>
      <c r="CK1130" s="4"/>
      <c r="CL1130" s="4"/>
      <c r="CM1130" s="4"/>
      <c r="CN1130" s="4"/>
      <c r="CO1130" s="4"/>
      <c r="CP1130" s="4"/>
      <c r="CQ1130" s="4"/>
      <c r="CR1130" s="4"/>
      <c r="CS1130" s="4"/>
    </row>
    <row r="1131" spans="1:97">
      <c r="A1131" s="1"/>
      <c r="B1131" s="18"/>
      <c r="D1131" s="17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4"/>
      <c r="CL1131" s="4"/>
      <c r="CM1131" s="4"/>
      <c r="CN1131" s="4"/>
      <c r="CO1131" s="4"/>
      <c r="CP1131" s="4"/>
      <c r="CQ1131" s="4"/>
      <c r="CR1131" s="4"/>
      <c r="CS1131" s="4"/>
    </row>
    <row r="1132" spans="1:97">
      <c r="A1132" s="1"/>
      <c r="B1132" s="18"/>
      <c r="D1132" s="17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4"/>
      <c r="CL1132" s="4"/>
      <c r="CM1132" s="4"/>
      <c r="CN1132" s="4"/>
      <c r="CO1132" s="4"/>
      <c r="CP1132" s="4"/>
      <c r="CQ1132" s="4"/>
      <c r="CR1132" s="4"/>
      <c r="CS1132" s="4"/>
    </row>
    <row r="1133" spans="1:97">
      <c r="A1133" s="1"/>
      <c r="B1133" s="18"/>
      <c r="D1133" s="17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4"/>
      <c r="CL1133" s="4"/>
      <c r="CM1133" s="4"/>
      <c r="CN1133" s="4"/>
      <c r="CO1133" s="4"/>
      <c r="CP1133" s="4"/>
      <c r="CQ1133" s="4"/>
      <c r="CR1133" s="4"/>
      <c r="CS1133" s="4"/>
    </row>
    <row r="1134" spans="1:97">
      <c r="A1134" s="1"/>
      <c r="B1134" s="18"/>
      <c r="D1134" s="17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/>
      <c r="BY1134" s="4"/>
      <c r="BZ1134" s="4"/>
      <c r="CA1134" s="4"/>
      <c r="CB1134" s="4"/>
      <c r="CC1134" s="4"/>
      <c r="CD1134" s="4"/>
      <c r="CE1134" s="4"/>
      <c r="CF1134" s="4"/>
      <c r="CG1134" s="4"/>
      <c r="CH1134" s="4"/>
      <c r="CI1134" s="4"/>
      <c r="CJ1134" s="4"/>
      <c r="CK1134" s="4"/>
      <c r="CL1134" s="4"/>
      <c r="CM1134" s="4"/>
      <c r="CN1134" s="4"/>
      <c r="CO1134" s="4"/>
      <c r="CP1134" s="4"/>
      <c r="CQ1134" s="4"/>
      <c r="CR1134" s="4"/>
      <c r="CS1134" s="4"/>
    </row>
    <row r="1135" spans="1:97">
      <c r="A1135" s="1"/>
      <c r="B1135" s="18"/>
      <c r="D1135" s="17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4"/>
      <c r="CL1135" s="4"/>
      <c r="CM1135" s="4"/>
      <c r="CN1135" s="4"/>
      <c r="CO1135" s="4"/>
      <c r="CP1135" s="4"/>
      <c r="CQ1135" s="4"/>
      <c r="CR1135" s="4"/>
      <c r="CS1135" s="4"/>
    </row>
    <row r="1136" spans="1:97">
      <c r="A1136" s="1"/>
      <c r="B1136" s="18"/>
      <c r="D1136" s="17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4"/>
      <c r="CL1136" s="4"/>
      <c r="CM1136" s="4"/>
      <c r="CN1136" s="4"/>
      <c r="CO1136" s="4"/>
      <c r="CP1136" s="4"/>
      <c r="CQ1136" s="4"/>
      <c r="CR1136" s="4"/>
      <c r="CS1136" s="4"/>
    </row>
    <row r="1137" spans="1:97">
      <c r="A1137" s="1"/>
      <c r="B1137" s="18"/>
      <c r="D1137" s="17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/>
      <c r="BY1137" s="4"/>
      <c r="BZ1137" s="4"/>
      <c r="CA1137" s="4"/>
      <c r="CB1137" s="4"/>
      <c r="CC1137" s="4"/>
      <c r="CD1137" s="4"/>
      <c r="CE1137" s="4"/>
      <c r="CF1137" s="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</row>
    <row r="1138" spans="1:97">
      <c r="A1138" s="1"/>
      <c r="B1138" s="18"/>
      <c r="D1138" s="17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</row>
    <row r="1139" spans="1:97">
      <c r="A1139" s="1"/>
      <c r="B1139" s="18"/>
      <c r="D1139" s="17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</row>
    <row r="1140" spans="1:97">
      <c r="A1140" s="1"/>
      <c r="B1140" s="18"/>
      <c r="D1140" s="17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</row>
    <row r="1141" spans="1:97">
      <c r="A1141" s="1"/>
      <c r="B1141" s="18"/>
      <c r="D1141" s="17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</row>
    <row r="1142" spans="1:97">
      <c r="A1142" s="1"/>
      <c r="B1142" s="18"/>
      <c r="D1142" s="17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</row>
    <row r="1143" spans="1:97">
      <c r="A1143" s="1"/>
      <c r="B1143" s="18"/>
      <c r="D1143" s="17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</row>
    <row r="1144" spans="1:97">
      <c r="A1144" s="1"/>
      <c r="B1144" s="18"/>
      <c r="D1144" s="17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</row>
    <row r="1145" spans="1:97">
      <c r="A1145" s="1"/>
      <c r="B1145" s="18"/>
      <c r="D1145" s="17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/>
      <c r="BY1145" s="4"/>
      <c r="BZ1145" s="4"/>
      <c r="CA1145" s="4"/>
      <c r="CB1145" s="4"/>
      <c r="CC1145" s="4"/>
      <c r="CD1145" s="4"/>
      <c r="CE1145" s="4"/>
      <c r="CF1145" s="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</row>
    <row r="1146" spans="1:97">
      <c r="A1146" s="1"/>
      <c r="B1146" s="18"/>
      <c r="D1146" s="17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</row>
    <row r="1147" spans="1:97">
      <c r="A1147" s="1"/>
      <c r="B1147" s="18"/>
      <c r="D1147" s="17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/>
      <c r="BY1147" s="4"/>
      <c r="BZ1147" s="4"/>
      <c r="CA1147" s="4"/>
      <c r="CB1147" s="4"/>
      <c r="CC1147" s="4"/>
      <c r="CD1147" s="4"/>
      <c r="CE1147" s="4"/>
      <c r="CF1147" s="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</row>
    <row r="1148" spans="1:97">
      <c r="A1148" s="1"/>
      <c r="B1148" s="18"/>
      <c r="D1148" s="17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</row>
    <row r="1149" spans="1:97">
      <c r="A1149" s="1"/>
      <c r="B1149" s="18"/>
      <c r="D1149" s="17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/>
      <c r="BY1149" s="4"/>
      <c r="BZ1149" s="4"/>
      <c r="CA1149" s="4"/>
      <c r="CB1149" s="4"/>
      <c r="CC1149" s="4"/>
      <c r="CD1149" s="4"/>
      <c r="CE1149" s="4"/>
      <c r="CF1149" s="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</row>
    <row r="1150" spans="1:97">
      <c r="A1150" s="1"/>
      <c r="B1150" s="18"/>
      <c r="D1150" s="17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</row>
    <row r="1151" spans="1:97">
      <c r="A1151" s="1"/>
      <c r="B1151" s="18"/>
      <c r="D1151" s="17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</row>
    <row r="1152" spans="1:97">
      <c r="A1152" s="1"/>
      <c r="B1152" s="18"/>
      <c r="D1152" s="17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</row>
    <row r="1153" spans="1:97">
      <c r="A1153" s="1"/>
      <c r="B1153" s="18"/>
      <c r="D1153" s="17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/>
      <c r="BY1153" s="4"/>
      <c r="BZ1153" s="4"/>
      <c r="CA1153" s="4"/>
      <c r="CB1153" s="4"/>
      <c r="CC1153" s="4"/>
      <c r="CD1153" s="4"/>
      <c r="CE1153" s="4"/>
      <c r="CF1153" s="4"/>
      <c r="CG1153" s="4"/>
      <c r="CH1153" s="4"/>
      <c r="CI1153" s="4"/>
      <c r="CJ1153" s="4"/>
      <c r="CK1153" s="4"/>
      <c r="CL1153" s="4"/>
      <c r="CM1153" s="4"/>
      <c r="CN1153" s="4"/>
      <c r="CO1153" s="4"/>
      <c r="CP1153" s="4"/>
      <c r="CQ1153" s="4"/>
      <c r="CR1153" s="4"/>
      <c r="CS1153" s="4"/>
    </row>
    <row r="1154" spans="1:97">
      <c r="A1154" s="1"/>
      <c r="B1154" s="18"/>
      <c r="D1154" s="17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4"/>
      <c r="CL1154" s="4"/>
      <c r="CM1154" s="4"/>
      <c r="CN1154" s="4"/>
      <c r="CO1154" s="4"/>
      <c r="CP1154" s="4"/>
      <c r="CQ1154" s="4"/>
      <c r="CR1154" s="4"/>
      <c r="CS1154" s="4"/>
    </row>
    <row r="1155" spans="1:97">
      <c r="A1155" s="1"/>
      <c r="B1155" s="18"/>
      <c r="D1155" s="17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/>
      <c r="BY1155" s="4"/>
      <c r="BZ1155" s="4"/>
      <c r="CA1155" s="4"/>
      <c r="CB1155" s="4"/>
      <c r="CC1155" s="4"/>
      <c r="CD1155" s="4"/>
      <c r="CE1155" s="4"/>
      <c r="CF1155" s="4"/>
      <c r="CG1155" s="4"/>
      <c r="CH1155" s="4"/>
      <c r="CI1155" s="4"/>
      <c r="CJ1155" s="4"/>
      <c r="CK1155" s="4"/>
      <c r="CL1155" s="4"/>
      <c r="CM1155" s="4"/>
      <c r="CN1155" s="4"/>
      <c r="CO1155" s="4"/>
      <c r="CP1155" s="4"/>
      <c r="CQ1155" s="4"/>
      <c r="CR1155" s="4"/>
      <c r="CS1155" s="4"/>
    </row>
    <row r="1156" spans="1:97">
      <c r="A1156" s="1"/>
      <c r="B1156" s="18"/>
      <c r="D1156" s="17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4"/>
      <c r="CL1156" s="4"/>
      <c r="CM1156" s="4"/>
      <c r="CN1156" s="4"/>
      <c r="CO1156" s="4"/>
      <c r="CP1156" s="4"/>
      <c r="CQ1156" s="4"/>
      <c r="CR1156" s="4"/>
      <c r="CS1156" s="4"/>
    </row>
    <row r="1157" spans="1:97">
      <c r="A1157" s="1"/>
      <c r="B1157" s="18"/>
      <c r="D1157" s="17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  <c r="BX1157" s="4"/>
      <c r="BY1157" s="4"/>
      <c r="BZ1157" s="4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4"/>
      <c r="CL1157" s="4"/>
      <c r="CM1157" s="4"/>
      <c r="CN1157" s="4"/>
      <c r="CO1157" s="4"/>
      <c r="CP1157" s="4"/>
      <c r="CQ1157" s="4"/>
      <c r="CR1157" s="4"/>
      <c r="CS1157" s="4"/>
    </row>
    <row r="1158" spans="1:97">
      <c r="A1158" s="1"/>
      <c r="B1158" s="18"/>
      <c r="D1158" s="17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  <c r="BX1158" s="4"/>
      <c r="BY1158" s="4"/>
      <c r="BZ1158" s="4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4"/>
      <c r="CL1158" s="4"/>
      <c r="CM1158" s="4"/>
      <c r="CN1158" s="4"/>
      <c r="CO1158" s="4"/>
      <c r="CP1158" s="4"/>
      <c r="CQ1158" s="4"/>
      <c r="CR1158" s="4"/>
      <c r="CS1158" s="4"/>
    </row>
    <row r="1159" spans="1:97">
      <c r="A1159" s="1"/>
      <c r="B1159" s="18"/>
      <c r="D1159" s="17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  <c r="BX1159" s="4"/>
      <c r="BY1159" s="4"/>
      <c r="BZ1159" s="4"/>
      <c r="CA1159" s="4"/>
      <c r="CB1159" s="4"/>
      <c r="CC1159" s="4"/>
      <c r="CD1159" s="4"/>
      <c r="CE1159" s="4"/>
      <c r="CF1159" s="4"/>
      <c r="CG1159" s="4"/>
      <c r="CH1159" s="4"/>
      <c r="CI1159" s="4"/>
      <c r="CJ1159" s="4"/>
      <c r="CK1159" s="4"/>
      <c r="CL1159" s="4"/>
      <c r="CM1159" s="4"/>
      <c r="CN1159" s="4"/>
      <c r="CO1159" s="4"/>
      <c r="CP1159" s="4"/>
      <c r="CQ1159" s="4"/>
      <c r="CR1159" s="4"/>
      <c r="CS1159" s="4"/>
    </row>
    <row r="1160" spans="1:97">
      <c r="A1160" s="1"/>
      <c r="B1160" s="18"/>
      <c r="D1160" s="17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  <c r="BX1160" s="4"/>
      <c r="BY1160" s="4"/>
      <c r="BZ1160" s="4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4"/>
      <c r="CL1160" s="4"/>
      <c r="CM1160" s="4"/>
      <c r="CN1160" s="4"/>
      <c r="CO1160" s="4"/>
      <c r="CP1160" s="4"/>
      <c r="CQ1160" s="4"/>
      <c r="CR1160" s="4"/>
      <c r="CS1160" s="4"/>
    </row>
    <row r="1161" spans="1:97">
      <c r="A1161" s="1"/>
      <c r="B1161" s="18"/>
      <c r="D1161" s="17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  <c r="BX1161" s="4"/>
      <c r="BY1161" s="4"/>
      <c r="BZ1161" s="4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4"/>
      <c r="CL1161" s="4"/>
      <c r="CM1161" s="4"/>
      <c r="CN1161" s="4"/>
      <c r="CO1161" s="4"/>
      <c r="CP1161" s="4"/>
      <c r="CQ1161" s="4"/>
      <c r="CR1161" s="4"/>
      <c r="CS1161" s="4"/>
    </row>
    <row r="1162" spans="1:97">
      <c r="A1162" s="1"/>
      <c r="B1162" s="18"/>
      <c r="D1162" s="17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  <c r="BX1162" s="4"/>
      <c r="BY1162" s="4"/>
      <c r="BZ1162" s="4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4"/>
      <c r="CL1162" s="4"/>
      <c r="CM1162" s="4"/>
      <c r="CN1162" s="4"/>
      <c r="CO1162" s="4"/>
      <c r="CP1162" s="4"/>
      <c r="CQ1162" s="4"/>
      <c r="CR1162" s="4"/>
      <c r="CS1162" s="4"/>
    </row>
    <row r="1163" spans="1:97">
      <c r="A1163" s="1"/>
      <c r="B1163" s="18"/>
      <c r="D1163" s="17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  <c r="BX1163" s="4"/>
      <c r="BY1163" s="4"/>
      <c r="BZ1163" s="4"/>
      <c r="CA1163" s="4"/>
      <c r="CB1163" s="4"/>
      <c r="CC1163" s="4"/>
      <c r="CD1163" s="4"/>
      <c r="CE1163" s="4"/>
      <c r="CF1163" s="4"/>
      <c r="CG1163" s="4"/>
      <c r="CH1163" s="4"/>
      <c r="CI1163" s="4"/>
      <c r="CJ1163" s="4"/>
      <c r="CK1163" s="4"/>
      <c r="CL1163" s="4"/>
      <c r="CM1163" s="4"/>
      <c r="CN1163" s="4"/>
      <c r="CO1163" s="4"/>
      <c r="CP1163" s="4"/>
      <c r="CQ1163" s="4"/>
      <c r="CR1163" s="4"/>
      <c r="CS1163" s="4"/>
    </row>
    <row r="1164" spans="1:97">
      <c r="A1164" s="1"/>
      <c r="B1164" s="18"/>
      <c r="D1164" s="17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  <c r="BX1164" s="4"/>
      <c r="BY1164" s="4"/>
      <c r="BZ1164" s="4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4"/>
      <c r="CL1164" s="4"/>
      <c r="CM1164" s="4"/>
      <c r="CN1164" s="4"/>
      <c r="CO1164" s="4"/>
      <c r="CP1164" s="4"/>
      <c r="CQ1164" s="4"/>
      <c r="CR1164" s="4"/>
      <c r="CS1164" s="4"/>
    </row>
    <row r="1165" spans="1:97">
      <c r="A1165" s="1"/>
      <c r="B1165" s="18"/>
      <c r="D1165" s="17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  <c r="BX1165" s="4"/>
      <c r="BY1165" s="4"/>
      <c r="BZ1165" s="4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4"/>
      <c r="CL1165" s="4"/>
      <c r="CM1165" s="4"/>
      <c r="CN1165" s="4"/>
      <c r="CO1165" s="4"/>
      <c r="CP1165" s="4"/>
      <c r="CQ1165" s="4"/>
      <c r="CR1165" s="4"/>
      <c r="CS1165" s="4"/>
    </row>
    <row r="1166" spans="1:97">
      <c r="A1166" s="1"/>
      <c r="B1166" s="18"/>
      <c r="D1166" s="17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  <c r="BX1166" s="4"/>
      <c r="BY1166" s="4"/>
      <c r="BZ1166" s="4"/>
      <c r="CA1166" s="4"/>
      <c r="CB1166" s="4"/>
      <c r="CC1166" s="4"/>
      <c r="CD1166" s="4"/>
      <c r="CE1166" s="4"/>
      <c r="CF1166" s="4"/>
      <c r="CG1166" s="4"/>
      <c r="CH1166" s="4"/>
      <c r="CI1166" s="4"/>
      <c r="CJ1166" s="4"/>
      <c r="CK1166" s="4"/>
      <c r="CL1166" s="4"/>
      <c r="CM1166" s="4"/>
      <c r="CN1166" s="4"/>
      <c r="CO1166" s="4"/>
      <c r="CP1166" s="4"/>
      <c r="CQ1166" s="4"/>
      <c r="CR1166" s="4"/>
      <c r="CS1166" s="4"/>
    </row>
    <row r="1167" spans="1:97">
      <c r="A1167" s="1"/>
      <c r="B1167" s="18"/>
      <c r="D1167" s="17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  <c r="BX1167" s="4"/>
      <c r="BY1167" s="4"/>
      <c r="BZ1167" s="4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4"/>
      <c r="CL1167" s="4"/>
      <c r="CM1167" s="4"/>
      <c r="CN1167" s="4"/>
      <c r="CO1167" s="4"/>
      <c r="CP1167" s="4"/>
      <c r="CQ1167" s="4"/>
      <c r="CR1167" s="4"/>
      <c r="CS1167" s="4"/>
    </row>
    <row r="1168" spans="1:97">
      <c r="A1168" s="1"/>
      <c r="B1168" s="18"/>
      <c r="D1168" s="17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  <c r="BX1168" s="4"/>
      <c r="BY1168" s="4"/>
      <c r="BZ1168" s="4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4"/>
      <c r="CL1168" s="4"/>
      <c r="CM1168" s="4"/>
      <c r="CN1168" s="4"/>
      <c r="CO1168" s="4"/>
      <c r="CP1168" s="4"/>
      <c r="CQ1168" s="4"/>
      <c r="CR1168" s="4"/>
      <c r="CS1168" s="4"/>
    </row>
    <row r="1169" spans="1:97">
      <c r="A1169" s="1"/>
      <c r="B1169" s="18"/>
      <c r="D1169" s="17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  <c r="BX1169" s="4"/>
      <c r="BY1169" s="4"/>
      <c r="BZ1169" s="4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/>
      <c r="CK1169" s="4"/>
      <c r="CL1169" s="4"/>
      <c r="CM1169" s="4"/>
      <c r="CN1169" s="4"/>
      <c r="CO1169" s="4"/>
      <c r="CP1169" s="4"/>
      <c r="CQ1169" s="4"/>
      <c r="CR1169" s="4"/>
      <c r="CS1169" s="4"/>
    </row>
    <row r="1170" spans="1:97">
      <c r="A1170" s="1"/>
      <c r="B1170" s="18"/>
      <c r="D1170" s="17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  <c r="BX1170" s="4"/>
      <c r="BY1170" s="4"/>
      <c r="BZ1170" s="4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/>
      <c r="CK1170" s="4"/>
      <c r="CL1170" s="4"/>
      <c r="CM1170" s="4"/>
      <c r="CN1170" s="4"/>
      <c r="CO1170" s="4"/>
      <c r="CP1170" s="4"/>
      <c r="CQ1170" s="4"/>
      <c r="CR1170" s="4"/>
      <c r="CS1170" s="4"/>
    </row>
    <row r="1171" spans="1:97">
      <c r="A1171" s="1"/>
      <c r="B1171" s="18"/>
      <c r="D1171" s="17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  <c r="BX1171" s="4"/>
      <c r="BY1171" s="4"/>
      <c r="BZ1171" s="4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/>
      <c r="CK1171" s="4"/>
      <c r="CL1171" s="4"/>
      <c r="CM1171" s="4"/>
      <c r="CN1171" s="4"/>
      <c r="CO1171" s="4"/>
      <c r="CP1171" s="4"/>
      <c r="CQ1171" s="4"/>
      <c r="CR1171" s="4"/>
      <c r="CS1171" s="4"/>
    </row>
    <row r="1172" spans="1:97">
      <c r="A1172" s="1"/>
      <c r="B1172" s="18"/>
      <c r="D1172" s="17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  <c r="BX1172" s="4"/>
      <c r="BY1172" s="4"/>
      <c r="BZ1172" s="4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/>
      <c r="CK1172" s="4"/>
      <c r="CL1172" s="4"/>
      <c r="CM1172" s="4"/>
      <c r="CN1172" s="4"/>
      <c r="CO1172" s="4"/>
      <c r="CP1172" s="4"/>
      <c r="CQ1172" s="4"/>
      <c r="CR1172" s="4"/>
      <c r="CS1172" s="4"/>
    </row>
    <row r="1173" spans="1:97">
      <c r="A1173" s="1"/>
      <c r="B1173" s="18"/>
      <c r="D1173" s="17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  <c r="BX1173" s="4"/>
      <c r="BY1173" s="4"/>
      <c r="BZ1173" s="4"/>
      <c r="CA1173" s="4"/>
      <c r="CB1173" s="4"/>
      <c r="CC1173" s="4"/>
      <c r="CD1173" s="4"/>
      <c r="CE1173" s="4"/>
      <c r="CF1173" s="4"/>
      <c r="CG1173" s="4"/>
      <c r="CH1173" s="4"/>
      <c r="CI1173" s="4"/>
      <c r="CJ1173" s="4"/>
      <c r="CK1173" s="4"/>
      <c r="CL1173" s="4"/>
      <c r="CM1173" s="4"/>
      <c r="CN1173" s="4"/>
      <c r="CO1173" s="4"/>
      <c r="CP1173" s="4"/>
      <c r="CQ1173" s="4"/>
      <c r="CR1173" s="4"/>
      <c r="CS1173" s="4"/>
    </row>
    <row r="1174" spans="1:97">
      <c r="A1174" s="1"/>
      <c r="B1174" s="18"/>
      <c r="D1174" s="17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  <c r="BX1174" s="4"/>
      <c r="BY1174" s="4"/>
      <c r="BZ1174" s="4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4"/>
      <c r="CL1174" s="4"/>
      <c r="CM1174" s="4"/>
      <c r="CN1174" s="4"/>
      <c r="CO1174" s="4"/>
      <c r="CP1174" s="4"/>
      <c r="CQ1174" s="4"/>
      <c r="CR1174" s="4"/>
      <c r="CS1174" s="4"/>
    </row>
    <row r="1175" spans="1:97">
      <c r="A1175" s="1"/>
      <c r="B1175" s="18"/>
      <c r="D1175" s="17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  <c r="BX1175" s="4"/>
      <c r="BY1175" s="4"/>
      <c r="BZ1175" s="4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/>
      <c r="CK1175" s="4"/>
      <c r="CL1175" s="4"/>
      <c r="CM1175" s="4"/>
      <c r="CN1175" s="4"/>
      <c r="CO1175" s="4"/>
      <c r="CP1175" s="4"/>
      <c r="CQ1175" s="4"/>
      <c r="CR1175" s="4"/>
      <c r="CS1175" s="4"/>
    </row>
    <row r="1176" spans="1:97">
      <c r="A1176" s="1"/>
      <c r="B1176" s="18"/>
      <c r="D1176" s="17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  <c r="BX1176" s="4"/>
      <c r="BY1176" s="4"/>
      <c r="BZ1176" s="4"/>
      <c r="CA1176" s="4"/>
      <c r="CB1176" s="4"/>
      <c r="CC1176" s="4"/>
      <c r="CD1176" s="4"/>
      <c r="CE1176" s="4"/>
      <c r="CF1176" s="4"/>
      <c r="CG1176" s="4"/>
      <c r="CH1176" s="4"/>
      <c r="CI1176" s="4"/>
      <c r="CJ1176" s="4"/>
      <c r="CK1176" s="4"/>
      <c r="CL1176" s="4"/>
      <c r="CM1176" s="4"/>
      <c r="CN1176" s="4"/>
      <c r="CO1176" s="4"/>
      <c r="CP1176" s="4"/>
      <c r="CQ1176" s="4"/>
      <c r="CR1176" s="4"/>
      <c r="CS1176" s="4"/>
    </row>
    <row r="1177" spans="1:97">
      <c r="A1177" s="1"/>
      <c r="B1177" s="18"/>
      <c r="D1177" s="17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  <c r="BX1177" s="4"/>
      <c r="BY1177" s="4"/>
      <c r="BZ1177" s="4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4"/>
      <c r="CL1177" s="4"/>
      <c r="CM1177" s="4"/>
      <c r="CN1177" s="4"/>
      <c r="CO1177" s="4"/>
      <c r="CP1177" s="4"/>
      <c r="CQ1177" s="4"/>
      <c r="CR1177" s="4"/>
      <c r="CS1177" s="4"/>
    </row>
    <row r="1178" spans="1:97">
      <c r="A1178" s="1"/>
      <c r="B1178" s="18"/>
      <c r="D1178" s="17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  <c r="BX1178" s="4"/>
      <c r="BY1178" s="4"/>
      <c r="BZ1178" s="4"/>
      <c r="CA1178" s="4"/>
      <c r="CB1178" s="4"/>
      <c r="CC1178" s="4"/>
      <c r="CD1178" s="4"/>
      <c r="CE1178" s="4"/>
      <c r="CF1178" s="4"/>
      <c r="CG1178" s="4"/>
      <c r="CH1178" s="4"/>
      <c r="CI1178" s="4"/>
      <c r="CJ1178" s="4"/>
      <c r="CK1178" s="4"/>
      <c r="CL1178" s="4"/>
      <c r="CM1178" s="4"/>
      <c r="CN1178" s="4"/>
      <c r="CO1178" s="4"/>
      <c r="CP1178" s="4"/>
      <c r="CQ1178" s="4"/>
      <c r="CR1178" s="4"/>
      <c r="CS1178" s="4"/>
    </row>
    <row r="1179" spans="1:97">
      <c r="A1179" s="1"/>
      <c r="B1179" s="18"/>
      <c r="D1179" s="17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  <c r="BX1179" s="4"/>
      <c r="BY1179" s="4"/>
      <c r="BZ1179" s="4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4"/>
      <c r="CL1179" s="4"/>
      <c r="CM1179" s="4"/>
      <c r="CN1179" s="4"/>
      <c r="CO1179" s="4"/>
      <c r="CP1179" s="4"/>
      <c r="CQ1179" s="4"/>
      <c r="CR1179" s="4"/>
      <c r="CS1179" s="4"/>
    </row>
    <row r="1180" spans="1:97">
      <c r="A1180" s="1"/>
      <c r="B1180" s="18"/>
      <c r="D1180" s="17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  <c r="BX1180" s="4"/>
      <c r="BY1180" s="4"/>
      <c r="BZ1180" s="4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4"/>
      <c r="CL1180" s="4"/>
      <c r="CM1180" s="4"/>
      <c r="CN1180" s="4"/>
      <c r="CO1180" s="4"/>
      <c r="CP1180" s="4"/>
      <c r="CQ1180" s="4"/>
      <c r="CR1180" s="4"/>
      <c r="CS1180" s="4"/>
    </row>
    <row r="1181" spans="1:97">
      <c r="A1181" s="1"/>
      <c r="B1181" s="18"/>
      <c r="D1181" s="17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  <c r="BX1181" s="4"/>
      <c r="BY1181" s="4"/>
      <c r="BZ1181" s="4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4"/>
      <c r="CL1181" s="4"/>
      <c r="CM1181" s="4"/>
      <c r="CN1181" s="4"/>
      <c r="CO1181" s="4"/>
      <c r="CP1181" s="4"/>
      <c r="CQ1181" s="4"/>
      <c r="CR1181" s="4"/>
      <c r="CS1181" s="4"/>
    </row>
    <row r="1182" spans="1:97">
      <c r="A1182" s="1"/>
      <c r="B1182" s="18"/>
      <c r="D1182" s="17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  <c r="BX1182" s="4"/>
      <c r="BY1182" s="4"/>
      <c r="BZ1182" s="4"/>
      <c r="CA1182" s="4"/>
      <c r="CB1182" s="4"/>
      <c r="CC1182" s="4"/>
      <c r="CD1182" s="4"/>
      <c r="CE1182" s="4"/>
      <c r="CF1182" s="4"/>
      <c r="CG1182" s="4"/>
      <c r="CH1182" s="4"/>
      <c r="CI1182" s="4"/>
      <c r="CJ1182" s="4"/>
      <c r="CK1182" s="4"/>
      <c r="CL1182" s="4"/>
      <c r="CM1182" s="4"/>
      <c r="CN1182" s="4"/>
      <c r="CO1182" s="4"/>
      <c r="CP1182" s="4"/>
      <c r="CQ1182" s="4"/>
      <c r="CR1182" s="4"/>
      <c r="CS1182" s="4"/>
    </row>
    <row r="1183" spans="1:97">
      <c r="A1183" s="1"/>
      <c r="B1183" s="18"/>
      <c r="D1183" s="17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  <c r="BX1183" s="4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4"/>
      <c r="CL1183" s="4"/>
      <c r="CM1183" s="4"/>
      <c r="CN1183" s="4"/>
      <c r="CO1183" s="4"/>
      <c r="CP1183" s="4"/>
      <c r="CQ1183" s="4"/>
      <c r="CR1183" s="4"/>
      <c r="CS1183" s="4"/>
    </row>
    <row r="1184" spans="1:97">
      <c r="A1184" s="1"/>
      <c r="B1184" s="18"/>
      <c r="D1184" s="17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  <c r="BX1184" s="4"/>
      <c r="BY1184" s="4"/>
      <c r="BZ1184" s="4"/>
      <c r="CA1184" s="4"/>
      <c r="CB1184" s="4"/>
      <c r="CC1184" s="4"/>
      <c r="CD1184" s="4"/>
      <c r="CE1184" s="4"/>
      <c r="CF1184" s="4"/>
      <c r="CG1184" s="4"/>
      <c r="CH1184" s="4"/>
      <c r="CI1184" s="4"/>
      <c r="CJ1184" s="4"/>
      <c r="CK1184" s="4"/>
      <c r="CL1184" s="4"/>
      <c r="CM1184" s="4"/>
      <c r="CN1184" s="4"/>
      <c r="CO1184" s="4"/>
      <c r="CP1184" s="4"/>
      <c r="CQ1184" s="4"/>
      <c r="CR1184" s="4"/>
      <c r="CS1184" s="4"/>
    </row>
    <row r="1185" spans="1:97">
      <c r="A1185" s="1"/>
      <c r="B1185" s="18"/>
      <c r="D1185" s="17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4"/>
      <c r="CL1185" s="4"/>
      <c r="CM1185" s="4"/>
      <c r="CN1185" s="4"/>
      <c r="CO1185" s="4"/>
      <c r="CP1185" s="4"/>
      <c r="CQ1185" s="4"/>
      <c r="CR1185" s="4"/>
      <c r="CS1185" s="4"/>
    </row>
    <row r="1186" spans="1:97">
      <c r="A1186" s="1"/>
      <c r="B1186" s="18"/>
      <c r="D1186" s="17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  <c r="BX1186" s="4"/>
      <c r="BY1186" s="4"/>
      <c r="BZ1186" s="4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4"/>
      <c r="CL1186" s="4"/>
      <c r="CM1186" s="4"/>
      <c r="CN1186" s="4"/>
      <c r="CO1186" s="4"/>
      <c r="CP1186" s="4"/>
      <c r="CQ1186" s="4"/>
      <c r="CR1186" s="4"/>
      <c r="CS1186" s="4"/>
    </row>
    <row r="1187" spans="1:97">
      <c r="A1187" s="1"/>
      <c r="B1187" s="18"/>
      <c r="D1187" s="17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  <c r="BX1187" s="4"/>
      <c r="BY1187" s="4"/>
      <c r="BZ1187" s="4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4"/>
      <c r="CL1187" s="4"/>
      <c r="CM1187" s="4"/>
      <c r="CN1187" s="4"/>
      <c r="CO1187" s="4"/>
      <c r="CP1187" s="4"/>
      <c r="CQ1187" s="4"/>
      <c r="CR1187" s="4"/>
      <c r="CS1187" s="4"/>
    </row>
    <row r="1188" spans="1:97">
      <c r="A1188" s="1"/>
      <c r="B1188" s="18"/>
      <c r="D1188" s="17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  <c r="BX1188" s="4"/>
      <c r="BY1188" s="4"/>
      <c r="BZ1188" s="4"/>
      <c r="CA1188" s="4"/>
      <c r="CB1188" s="4"/>
      <c r="CC1188" s="4"/>
      <c r="CD1188" s="4"/>
      <c r="CE1188" s="4"/>
      <c r="CF1188" s="4"/>
      <c r="CG1188" s="4"/>
      <c r="CH1188" s="4"/>
      <c r="CI1188" s="4"/>
      <c r="CJ1188" s="4"/>
      <c r="CK1188" s="4"/>
      <c r="CL1188" s="4"/>
      <c r="CM1188" s="4"/>
      <c r="CN1188" s="4"/>
      <c r="CO1188" s="4"/>
      <c r="CP1188" s="4"/>
      <c r="CQ1188" s="4"/>
      <c r="CR1188" s="4"/>
      <c r="CS1188" s="4"/>
    </row>
    <row r="1189" spans="1:97">
      <c r="A1189" s="1"/>
      <c r="B1189" s="18"/>
      <c r="D1189" s="17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  <c r="BX1189" s="4"/>
      <c r="BY1189" s="4"/>
      <c r="BZ1189" s="4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4"/>
      <c r="CL1189" s="4"/>
      <c r="CM1189" s="4"/>
      <c r="CN1189" s="4"/>
      <c r="CO1189" s="4"/>
      <c r="CP1189" s="4"/>
      <c r="CQ1189" s="4"/>
      <c r="CR1189" s="4"/>
      <c r="CS1189" s="4"/>
    </row>
    <row r="1190" spans="1:97">
      <c r="A1190" s="1"/>
      <c r="B1190" s="18"/>
      <c r="D1190" s="17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  <c r="BX1190" s="4"/>
      <c r="BY1190" s="4"/>
      <c r="BZ1190" s="4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4"/>
      <c r="CL1190" s="4"/>
      <c r="CM1190" s="4"/>
      <c r="CN1190" s="4"/>
      <c r="CO1190" s="4"/>
      <c r="CP1190" s="4"/>
      <c r="CQ1190" s="4"/>
      <c r="CR1190" s="4"/>
      <c r="CS1190" s="4"/>
    </row>
    <row r="1191" spans="1:97">
      <c r="A1191" s="1"/>
      <c r="B1191" s="18"/>
      <c r="D1191" s="17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  <c r="BX1191" s="4"/>
      <c r="BY1191" s="4"/>
      <c r="BZ1191" s="4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4"/>
      <c r="CL1191" s="4"/>
      <c r="CM1191" s="4"/>
      <c r="CN1191" s="4"/>
      <c r="CO1191" s="4"/>
      <c r="CP1191" s="4"/>
      <c r="CQ1191" s="4"/>
      <c r="CR1191" s="4"/>
      <c r="CS1191" s="4"/>
    </row>
    <row r="1192" spans="1:97">
      <c r="A1192" s="1"/>
      <c r="B1192" s="18"/>
      <c r="D1192" s="17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  <c r="BX1192" s="4"/>
      <c r="BY1192" s="4"/>
      <c r="BZ1192" s="4"/>
      <c r="CA1192" s="4"/>
      <c r="CB1192" s="4"/>
      <c r="CC1192" s="4"/>
      <c r="CD1192" s="4"/>
      <c r="CE1192" s="4"/>
      <c r="CF1192" s="4"/>
      <c r="CG1192" s="4"/>
      <c r="CH1192" s="4"/>
      <c r="CI1192" s="4"/>
      <c r="CJ1192" s="4"/>
      <c r="CK1192" s="4"/>
      <c r="CL1192" s="4"/>
      <c r="CM1192" s="4"/>
      <c r="CN1192" s="4"/>
      <c r="CO1192" s="4"/>
      <c r="CP1192" s="4"/>
      <c r="CQ1192" s="4"/>
      <c r="CR1192" s="4"/>
      <c r="CS1192" s="4"/>
    </row>
    <row r="1193" spans="1:97">
      <c r="A1193" s="1"/>
      <c r="B1193" s="18"/>
      <c r="D1193" s="17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  <c r="BX1193" s="4"/>
      <c r="BY1193" s="4"/>
      <c r="BZ1193" s="4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4"/>
      <c r="CL1193" s="4"/>
      <c r="CM1193" s="4"/>
      <c r="CN1193" s="4"/>
      <c r="CO1193" s="4"/>
      <c r="CP1193" s="4"/>
      <c r="CQ1193" s="4"/>
      <c r="CR1193" s="4"/>
      <c r="CS1193" s="4"/>
    </row>
    <row r="1194" spans="1:97">
      <c r="A1194" s="1"/>
      <c r="B1194" s="18"/>
      <c r="D1194" s="17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  <c r="BX1194" s="4"/>
      <c r="BY1194" s="4"/>
      <c r="BZ1194" s="4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4"/>
      <c r="CL1194" s="4"/>
      <c r="CM1194" s="4"/>
      <c r="CN1194" s="4"/>
      <c r="CO1194" s="4"/>
      <c r="CP1194" s="4"/>
      <c r="CQ1194" s="4"/>
      <c r="CR1194" s="4"/>
      <c r="CS1194" s="4"/>
    </row>
    <row r="1195" spans="1:97">
      <c r="A1195" s="1"/>
      <c r="B1195" s="18"/>
      <c r="D1195" s="17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  <c r="BX1195" s="4"/>
      <c r="BY1195" s="4"/>
      <c r="BZ1195" s="4"/>
      <c r="CA1195" s="4"/>
      <c r="CB1195" s="4"/>
      <c r="CC1195" s="4"/>
      <c r="CD1195" s="4"/>
      <c r="CE1195" s="4"/>
      <c r="CF1195" s="4"/>
      <c r="CG1195" s="4"/>
      <c r="CH1195" s="4"/>
      <c r="CI1195" s="4"/>
      <c r="CJ1195" s="4"/>
      <c r="CK1195" s="4"/>
      <c r="CL1195" s="4"/>
      <c r="CM1195" s="4"/>
      <c r="CN1195" s="4"/>
      <c r="CO1195" s="4"/>
      <c r="CP1195" s="4"/>
      <c r="CQ1195" s="4"/>
      <c r="CR1195" s="4"/>
      <c r="CS1195" s="4"/>
    </row>
    <row r="1196" spans="1:97">
      <c r="A1196" s="1"/>
      <c r="B1196" s="18"/>
      <c r="D1196" s="17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  <c r="BX1196" s="4"/>
      <c r="BY1196" s="4"/>
      <c r="BZ1196" s="4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4"/>
      <c r="CL1196" s="4"/>
      <c r="CM1196" s="4"/>
      <c r="CN1196" s="4"/>
      <c r="CO1196" s="4"/>
      <c r="CP1196" s="4"/>
      <c r="CQ1196" s="4"/>
      <c r="CR1196" s="4"/>
      <c r="CS1196" s="4"/>
    </row>
    <row r="1197" spans="1:97">
      <c r="A1197" s="1"/>
      <c r="B1197" s="18"/>
      <c r="D1197" s="17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  <c r="BX1197" s="4"/>
      <c r="BY1197" s="4"/>
      <c r="BZ1197" s="4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4"/>
      <c r="CL1197" s="4"/>
      <c r="CM1197" s="4"/>
      <c r="CN1197" s="4"/>
      <c r="CO1197" s="4"/>
      <c r="CP1197" s="4"/>
      <c r="CQ1197" s="4"/>
      <c r="CR1197" s="4"/>
      <c r="CS1197" s="4"/>
    </row>
    <row r="1198" spans="1:97">
      <c r="A1198" s="1"/>
      <c r="B1198" s="18"/>
      <c r="D1198" s="17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  <c r="BX1198" s="4"/>
      <c r="BY1198" s="4"/>
      <c r="BZ1198" s="4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/>
      <c r="CK1198" s="4"/>
      <c r="CL1198" s="4"/>
      <c r="CM1198" s="4"/>
      <c r="CN1198" s="4"/>
      <c r="CO1198" s="4"/>
      <c r="CP1198" s="4"/>
      <c r="CQ1198" s="4"/>
      <c r="CR1198" s="4"/>
      <c r="CS1198" s="4"/>
    </row>
    <row r="1199" spans="1:97">
      <c r="A1199" s="1"/>
      <c r="B1199" s="18"/>
      <c r="D1199" s="17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  <c r="BX1199" s="4"/>
      <c r="BY1199" s="4"/>
      <c r="BZ1199" s="4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/>
      <c r="CK1199" s="4"/>
      <c r="CL1199" s="4"/>
      <c r="CM1199" s="4"/>
      <c r="CN1199" s="4"/>
      <c r="CO1199" s="4"/>
      <c r="CP1199" s="4"/>
      <c r="CQ1199" s="4"/>
      <c r="CR1199" s="4"/>
      <c r="CS1199" s="4"/>
    </row>
    <row r="1200" spans="1:97">
      <c r="A1200" s="1"/>
      <c r="B1200" s="18"/>
      <c r="D1200" s="17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  <c r="BX1200" s="4"/>
      <c r="BY1200" s="4"/>
      <c r="BZ1200" s="4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/>
      <c r="CK1200" s="4"/>
      <c r="CL1200" s="4"/>
      <c r="CM1200" s="4"/>
      <c r="CN1200" s="4"/>
      <c r="CO1200" s="4"/>
      <c r="CP1200" s="4"/>
      <c r="CQ1200" s="4"/>
      <c r="CR1200" s="4"/>
      <c r="CS1200" s="4"/>
    </row>
    <row r="1201" spans="1:97">
      <c r="A1201" s="1"/>
      <c r="B1201" s="18"/>
      <c r="D1201" s="17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  <c r="BX1201" s="4"/>
      <c r="BY1201" s="4"/>
      <c r="BZ1201" s="4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/>
      <c r="CK1201" s="4"/>
      <c r="CL1201" s="4"/>
      <c r="CM1201" s="4"/>
      <c r="CN1201" s="4"/>
      <c r="CO1201" s="4"/>
      <c r="CP1201" s="4"/>
      <c r="CQ1201" s="4"/>
      <c r="CR1201" s="4"/>
      <c r="CS1201" s="4"/>
    </row>
    <row r="1202" spans="1:97">
      <c r="A1202" s="1"/>
      <c r="B1202" s="18"/>
      <c r="D1202" s="17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  <c r="BX1202" s="4"/>
      <c r="BY1202" s="4"/>
      <c r="BZ1202" s="4"/>
      <c r="CA1202" s="4"/>
      <c r="CB1202" s="4"/>
      <c r="CC1202" s="4"/>
      <c r="CD1202" s="4"/>
      <c r="CE1202" s="4"/>
      <c r="CF1202" s="4"/>
      <c r="CG1202" s="4"/>
      <c r="CH1202" s="4"/>
      <c r="CI1202" s="4"/>
      <c r="CJ1202" s="4"/>
      <c r="CK1202" s="4"/>
      <c r="CL1202" s="4"/>
      <c r="CM1202" s="4"/>
      <c r="CN1202" s="4"/>
      <c r="CO1202" s="4"/>
      <c r="CP1202" s="4"/>
      <c r="CQ1202" s="4"/>
      <c r="CR1202" s="4"/>
      <c r="CS1202" s="4"/>
    </row>
    <row r="1203" spans="1:97">
      <c r="A1203" s="1"/>
      <c r="B1203" s="18"/>
      <c r="D1203" s="17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  <c r="BX1203" s="4"/>
      <c r="BY1203" s="4"/>
      <c r="BZ1203" s="4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4"/>
      <c r="CL1203" s="4"/>
      <c r="CM1203" s="4"/>
      <c r="CN1203" s="4"/>
      <c r="CO1203" s="4"/>
      <c r="CP1203" s="4"/>
      <c r="CQ1203" s="4"/>
      <c r="CR1203" s="4"/>
      <c r="CS1203" s="4"/>
    </row>
    <row r="1204" spans="1:97">
      <c r="A1204" s="1"/>
      <c r="B1204" s="18"/>
      <c r="D1204" s="17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  <c r="BX1204" s="4"/>
      <c r="BY1204" s="4"/>
      <c r="BZ1204" s="4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/>
      <c r="CK1204" s="4"/>
      <c r="CL1204" s="4"/>
      <c r="CM1204" s="4"/>
      <c r="CN1204" s="4"/>
      <c r="CO1204" s="4"/>
      <c r="CP1204" s="4"/>
      <c r="CQ1204" s="4"/>
      <c r="CR1204" s="4"/>
      <c r="CS1204" s="4"/>
    </row>
    <row r="1205" spans="1:97">
      <c r="A1205" s="1"/>
      <c r="B1205" s="18"/>
      <c r="D1205" s="17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  <c r="BX1205" s="4"/>
      <c r="BY1205" s="4"/>
      <c r="BZ1205" s="4"/>
      <c r="CA1205" s="4"/>
      <c r="CB1205" s="4"/>
      <c r="CC1205" s="4"/>
      <c r="CD1205" s="4"/>
      <c r="CE1205" s="4"/>
      <c r="CF1205" s="4"/>
      <c r="CG1205" s="4"/>
      <c r="CH1205" s="4"/>
      <c r="CI1205" s="4"/>
      <c r="CJ1205" s="4"/>
      <c r="CK1205" s="4"/>
      <c r="CL1205" s="4"/>
      <c r="CM1205" s="4"/>
      <c r="CN1205" s="4"/>
      <c r="CO1205" s="4"/>
      <c r="CP1205" s="4"/>
      <c r="CQ1205" s="4"/>
      <c r="CR1205" s="4"/>
      <c r="CS1205" s="4"/>
    </row>
    <row r="1206" spans="1:97">
      <c r="A1206" s="1"/>
      <c r="B1206" s="18"/>
      <c r="D1206" s="17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  <c r="BX1206" s="4"/>
      <c r="BY1206" s="4"/>
      <c r="BZ1206" s="4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4"/>
      <c r="CL1206" s="4"/>
      <c r="CM1206" s="4"/>
      <c r="CN1206" s="4"/>
      <c r="CO1206" s="4"/>
      <c r="CP1206" s="4"/>
      <c r="CQ1206" s="4"/>
      <c r="CR1206" s="4"/>
      <c r="CS1206" s="4"/>
    </row>
    <row r="1207" spans="1:97">
      <c r="A1207" s="1"/>
      <c r="B1207" s="18"/>
      <c r="D1207" s="17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  <c r="BX1207" s="4"/>
      <c r="BY1207" s="4"/>
      <c r="BZ1207" s="4"/>
      <c r="CA1207" s="4"/>
      <c r="CB1207" s="4"/>
      <c r="CC1207" s="4"/>
      <c r="CD1207" s="4"/>
      <c r="CE1207" s="4"/>
      <c r="CF1207" s="4"/>
      <c r="CG1207" s="4"/>
      <c r="CH1207" s="4"/>
      <c r="CI1207" s="4"/>
      <c r="CJ1207" s="4"/>
      <c r="CK1207" s="4"/>
      <c r="CL1207" s="4"/>
      <c r="CM1207" s="4"/>
      <c r="CN1207" s="4"/>
      <c r="CO1207" s="4"/>
      <c r="CP1207" s="4"/>
      <c r="CQ1207" s="4"/>
      <c r="CR1207" s="4"/>
      <c r="CS1207" s="4"/>
    </row>
    <row r="1208" spans="1:97">
      <c r="A1208" s="1"/>
      <c r="B1208" s="18"/>
      <c r="D1208" s="17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  <c r="BX1208" s="4"/>
      <c r="BY1208" s="4"/>
      <c r="BZ1208" s="4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4"/>
      <c r="CL1208" s="4"/>
      <c r="CM1208" s="4"/>
      <c r="CN1208" s="4"/>
      <c r="CO1208" s="4"/>
      <c r="CP1208" s="4"/>
      <c r="CQ1208" s="4"/>
      <c r="CR1208" s="4"/>
      <c r="CS1208" s="4"/>
    </row>
    <row r="1209" spans="1:97">
      <c r="A1209" s="1"/>
      <c r="B1209" s="18"/>
      <c r="D1209" s="17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  <c r="BX1209" s="4"/>
      <c r="BY1209" s="4"/>
      <c r="BZ1209" s="4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4"/>
      <c r="CL1209" s="4"/>
      <c r="CM1209" s="4"/>
      <c r="CN1209" s="4"/>
      <c r="CO1209" s="4"/>
      <c r="CP1209" s="4"/>
      <c r="CQ1209" s="4"/>
      <c r="CR1209" s="4"/>
      <c r="CS1209" s="4"/>
    </row>
    <row r="1210" spans="1:97">
      <c r="A1210" s="1"/>
      <c r="B1210" s="18"/>
      <c r="D1210" s="17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  <c r="BX1210" s="4"/>
      <c r="BY1210" s="4"/>
      <c r="BZ1210" s="4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4"/>
      <c r="CL1210" s="4"/>
      <c r="CM1210" s="4"/>
      <c r="CN1210" s="4"/>
      <c r="CO1210" s="4"/>
      <c r="CP1210" s="4"/>
      <c r="CQ1210" s="4"/>
      <c r="CR1210" s="4"/>
      <c r="CS1210" s="4"/>
    </row>
    <row r="1211" spans="1:97">
      <c r="A1211" s="1"/>
      <c r="B1211" s="18"/>
      <c r="D1211" s="17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  <c r="BX1211" s="4"/>
      <c r="BY1211" s="4"/>
      <c r="BZ1211" s="4"/>
      <c r="CA1211" s="4"/>
      <c r="CB1211" s="4"/>
      <c r="CC1211" s="4"/>
      <c r="CD1211" s="4"/>
      <c r="CE1211" s="4"/>
      <c r="CF1211" s="4"/>
      <c r="CG1211" s="4"/>
      <c r="CH1211" s="4"/>
      <c r="CI1211" s="4"/>
      <c r="CJ1211" s="4"/>
      <c r="CK1211" s="4"/>
      <c r="CL1211" s="4"/>
      <c r="CM1211" s="4"/>
      <c r="CN1211" s="4"/>
      <c r="CO1211" s="4"/>
      <c r="CP1211" s="4"/>
      <c r="CQ1211" s="4"/>
      <c r="CR1211" s="4"/>
      <c r="CS1211" s="4"/>
    </row>
    <row r="1212" spans="1:97">
      <c r="A1212" s="1"/>
      <c r="B1212" s="18"/>
      <c r="D1212" s="17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  <c r="BX1212" s="4"/>
      <c r="BY1212" s="4"/>
      <c r="BZ1212" s="4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4"/>
      <c r="CL1212" s="4"/>
      <c r="CM1212" s="4"/>
      <c r="CN1212" s="4"/>
      <c r="CO1212" s="4"/>
      <c r="CP1212" s="4"/>
      <c r="CQ1212" s="4"/>
      <c r="CR1212" s="4"/>
      <c r="CS1212" s="4"/>
    </row>
    <row r="1213" spans="1:97">
      <c r="A1213" s="1"/>
      <c r="B1213" s="18"/>
      <c r="D1213" s="17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  <c r="BX1213" s="4"/>
      <c r="BY1213" s="4"/>
      <c r="BZ1213" s="4"/>
      <c r="CA1213" s="4"/>
      <c r="CB1213" s="4"/>
      <c r="CC1213" s="4"/>
      <c r="CD1213" s="4"/>
      <c r="CE1213" s="4"/>
      <c r="CF1213" s="4"/>
      <c r="CG1213" s="4"/>
      <c r="CH1213" s="4"/>
      <c r="CI1213" s="4"/>
      <c r="CJ1213" s="4"/>
      <c r="CK1213" s="4"/>
      <c r="CL1213" s="4"/>
      <c r="CM1213" s="4"/>
      <c r="CN1213" s="4"/>
      <c r="CO1213" s="4"/>
      <c r="CP1213" s="4"/>
      <c r="CQ1213" s="4"/>
      <c r="CR1213" s="4"/>
      <c r="CS1213" s="4"/>
    </row>
    <row r="1214" spans="1:97">
      <c r="A1214" s="1"/>
      <c r="B1214" s="18"/>
      <c r="D1214" s="17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  <c r="BX1214" s="4"/>
      <c r="BY1214" s="4"/>
      <c r="BZ1214" s="4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4"/>
      <c r="CL1214" s="4"/>
      <c r="CM1214" s="4"/>
      <c r="CN1214" s="4"/>
      <c r="CO1214" s="4"/>
      <c r="CP1214" s="4"/>
      <c r="CQ1214" s="4"/>
      <c r="CR1214" s="4"/>
      <c r="CS1214" s="4"/>
    </row>
    <row r="1215" spans="1:97">
      <c r="A1215" s="1"/>
      <c r="B1215" s="18"/>
      <c r="D1215" s="17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  <c r="BX1215" s="4"/>
      <c r="BY1215" s="4"/>
      <c r="BZ1215" s="4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4"/>
      <c r="CL1215" s="4"/>
      <c r="CM1215" s="4"/>
      <c r="CN1215" s="4"/>
      <c r="CO1215" s="4"/>
      <c r="CP1215" s="4"/>
      <c r="CQ1215" s="4"/>
      <c r="CR1215" s="4"/>
      <c r="CS1215" s="4"/>
    </row>
    <row r="1216" spans="1:97">
      <c r="A1216" s="1"/>
      <c r="B1216" s="18"/>
      <c r="D1216" s="17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  <c r="BX1216" s="4"/>
      <c r="BY1216" s="4"/>
      <c r="BZ1216" s="4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4"/>
      <c r="CL1216" s="4"/>
      <c r="CM1216" s="4"/>
      <c r="CN1216" s="4"/>
      <c r="CO1216" s="4"/>
      <c r="CP1216" s="4"/>
      <c r="CQ1216" s="4"/>
      <c r="CR1216" s="4"/>
      <c r="CS1216" s="4"/>
    </row>
    <row r="1217" spans="1:97">
      <c r="A1217" s="1"/>
      <c r="B1217" s="18"/>
      <c r="D1217" s="17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  <c r="BX1217" s="4"/>
      <c r="BY1217" s="4"/>
      <c r="BZ1217" s="4"/>
      <c r="CA1217" s="4"/>
      <c r="CB1217" s="4"/>
      <c r="CC1217" s="4"/>
      <c r="CD1217" s="4"/>
      <c r="CE1217" s="4"/>
      <c r="CF1217" s="4"/>
      <c r="CG1217" s="4"/>
      <c r="CH1217" s="4"/>
      <c r="CI1217" s="4"/>
      <c r="CJ1217" s="4"/>
      <c r="CK1217" s="4"/>
      <c r="CL1217" s="4"/>
      <c r="CM1217" s="4"/>
      <c r="CN1217" s="4"/>
      <c r="CO1217" s="4"/>
      <c r="CP1217" s="4"/>
      <c r="CQ1217" s="4"/>
      <c r="CR1217" s="4"/>
      <c r="CS1217" s="4"/>
    </row>
    <row r="1218" spans="1:97">
      <c r="A1218" s="1"/>
      <c r="B1218" s="18"/>
      <c r="D1218" s="17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  <c r="BX1218" s="4"/>
      <c r="BY1218" s="4"/>
      <c r="BZ1218" s="4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4"/>
      <c r="CL1218" s="4"/>
      <c r="CM1218" s="4"/>
      <c r="CN1218" s="4"/>
      <c r="CO1218" s="4"/>
      <c r="CP1218" s="4"/>
      <c r="CQ1218" s="4"/>
      <c r="CR1218" s="4"/>
      <c r="CS1218" s="4"/>
    </row>
    <row r="1219" spans="1:97">
      <c r="A1219" s="1"/>
      <c r="B1219" s="18"/>
      <c r="D1219" s="17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  <c r="BX1219" s="4"/>
      <c r="BY1219" s="4"/>
      <c r="BZ1219" s="4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4"/>
      <c r="CL1219" s="4"/>
      <c r="CM1219" s="4"/>
      <c r="CN1219" s="4"/>
      <c r="CO1219" s="4"/>
      <c r="CP1219" s="4"/>
      <c r="CQ1219" s="4"/>
      <c r="CR1219" s="4"/>
      <c r="CS1219" s="4"/>
    </row>
    <row r="1220" spans="1:97">
      <c r="A1220" s="1"/>
      <c r="B1220" s="18"/>
      <c r="D1220" s="17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  <c r="BX1220" s="4"/>
      <c r="BY1220" s="4"/>
      <c r="BZ1220" s="4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4"/>
      <c r="CL1220" s="4"/>
      <c r="CM1220" s="4"/>
      <c r="CN1220" s="4"/>
      <c r="CO1220" s="4"/>
      <c r="CP1220" s="4"/>
      <c r="CQ1220" s="4"/>
      <c r="CR1220" s="4"/>
      <c r="CS1220" s="4"/>
    </row>
    <row r="1221" spans="1:97">
      <c r="A1221" s="1"/>
      <c r="B1221" s="18"/>
      <c r="D1221" s="17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  <c r="BX1221" s="4"/>
      <c r="BY1221" s="4"/>
      <c r="BZ1221" s="4"/>
      <c r="CA1221" s="4"/>
      <c r="CB1221" s="4"/>
      <c r="CC1221" s="4"/>
      <c r="CD1221" s="4"/>
      <c r="CE1221" s="4"/>
      <c r="CF1221" s="4"/>
      <c r="CG1221" s="4"/>
      <c r="CH1221" s="4"/>
      <c r="CI1221" s="4"/>
      <c r="CJ1221" s="4"/>
      <c r="CK1221" s="4"/>
      <c r="CL1221" s="4"/>
      <c r="CM1221" s="4"/>
      <c r="CN1221" s="4"/>
      <c r="CO1221" s="4"/>
      <c r="CP1221" s="4"/>
      <c r="CQ1221" s="4"/>
      <c r="CR1221" s="4"/>
      <c r="CS1221" s="4"/>
    </row>
    <row r="1222" spans="1:97">
      <c r="A1222" s="1"/>
      <c r="B1222" s="18"/>
      <c r="D1222" s="17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  <c r="BX1222" s="4"/>
      <c r="BY1222" s="4"/>
      <c r="BZ1222" s="4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4"/>
      <c r="CL1222" s="4"/>
      <c r="CM1222" s="4"/>
      <c r="CN1222" s="4"/>
      <c r="CO1222" s="4"/>
      <c r="CP1222" s="4"/>
      <c r="CQ1222" s="4"/>
      <c r="CR1222" s="4"/>
      <c r="CS1222" s="4"/>
    </row>
    <row r="1223" spans="1:97">
      <c r="A1223" s="1"/>
      <c r="B1223" s="18"/>
      <c r="D1223" s="17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  <c r="BX1223" s="4"/>
      <c r="BY1223" s="4"/>
      <c r="BZ1223" s="4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4"/>
      <c r="CL1223" s="4"/>
      <c r="CM1223" s="4"/>
      <c r="CN1223" s="4"/>
      <c r="CO1223" s="4"/>
      <c r="CP1223" s="4"/>
      <c r="CQ1223" s="4"/>
      <c r="CR1223" s="4"/>
      <c r="CS1223" s="4"/>
    </row>
    <row r="1224" spans="1:97">
      <c r="A1224" s="1"/>
      <c r="B1224" s="18"/>
      <c r="D1224" s="17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  <c r="BX1224" s="4"/>
      <c r="BY1224" s="4"/>
      <c r="BZ1224" s="4"/>
      <c r="CA1224" s="4"/>
      <c r="CB1224" s="4"/>
      <c r="CC1224" s="4"/>
      <c r="CD1224" s="4"/>
      <c r="CE1224" s="4"/>
      <c r="CF1224" s="4"/>
      <c r="CG1224" s="4"/>
      <c r="CH1224" s="4"/>
      <c r="CI1224" s="4"/>
      <c r="CJ1224" s="4"/>
      <c r="CK1224" s="4"/>
      <c r="CL1224" s="4"/>
      <c r="CM1224" s="4"/>
      <c r="CN1224" s="4"/>
      <c r="CO1224" s="4"/>
      <c r="CP1224" s="4"/>
      <c r="CQ1224" s="4"/>
      <c r="CR1224" s="4"/>
      <c r="CS1224" s="4"/>
    </row>
    <row r="1225" spans="1:97">
      <c r="A1225" s="1"/>
      <c r="B1225" s="18"/>
      <c r="D1225" s="17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  <c r="BX1225" s="4"/>
      <c r="BY1225" s="4"/>
      <c r="BZ1225" s="4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4"/>
      <c r="CL1225" s="4"/>
      <c r="CM1225" s="4"/>
      <c r="CN1225" s="4"/>
      <c r="CO1225" s="4"/>
      <c r="CP1225" s="4"/>
      <c r="CQ1225" s="4"/>
      <c r="CR1225" s="4"/>
      <c r="CS1225" s="4"/>
    </row>
    <row r="1226" spans="1:97">
      <c r="A1226" s="1"/>
      <c r="B1226" s="18"/>
      <c r="D1226" s="17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  <c r="BX1226" s="4"/>
      <c r="BY1226" s="4"/>
      <c r="BZ1226" s="4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4"/>
      <c r="CL1226" s="4"/>
      <c r="CM1226" s="4"/>
      <c r="CN1226" s="4"/>
      <c r="CO1226" s="4"/>
      <c r="CP1226" s="4"/>
      <c r="CQ1226" s="4"/>
      <c r="CR1226" s="4"/>
      <c r="CS1226" s="4"/>
    </row>
    <row r="1227" spans="1:97">
      <c r="A1227" s="1"/>
      <c r="B1227" s="18"/>
      <c r="D1227" s="17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  <c r="BX1227" s="4"/>
      <c r="BY1227" s="4"/>
      <c r="BZ1227" s="4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/>
      <c r="CK1227" s="4"/>
      <c r="CL1227" s="4"/>
      <c r="CM1227" s="4"/>
      <c r="CN1227" s="4"/>
      <c r="CO1227" s="4"/>
      <c r="CP1227" s="4"/>
      <c r="CQ1227" s="4"/>
      <c r="CR1227" s="4"/>
      <c r="CS1227" s="4"/>
    </row>
    <row r="1228" spans="1:97">
      <c r="A1228" s="1"/>
      <c r="B1228" s="18"/>
      <c r="D1228" s="17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  <c r="BX1228" s="4"/>
      <c r="BY1228" s="4"/>
      <c r="BZ1228" s="4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/>
      <c r="CK1228" s="4"/>
      <c r="CL1228" s="4"/>
      <c r="CM1228" s="4"/>
      <c r="CN1228" s="4"/>
      <c r="CO1228" s="4"/>
      <c r="CP1228" s="4"/>
      <c r="CQ1228" s="4"/>
      <c r="CR1228" s="4"/>
      <c r="CS1228" s="4"/>
    </row>
    <row r="1229" spans="1:97">
      <c r="A1229" s="1"/>
      <c r="B1229" s="18"/>
      <c r="D1229" s="17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  <c r="BX1229" s="4"/>
      <c r="BY1229" s="4"/>
      <c r="BZ1229" s="4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/>
      <c r="CK1229" s="4"/>
      <c r="CL1229" s="4"/>
      <c r="CM1229" s="4"/>
      <c r="CN1229" s="4"/>
      <c r="CO1229" s="4"/>
      <c r="CP1229" s="4"/>
      <c r="CQ1229" s="4"/>
      <c r="CR1229" s="4"/>
      <c r="CS1229" s="4"/>
    </row>
    <row r="1230" spans="1:97">
      <c r="A1230" s="1"/>
      <c r="B1230" s="18"/>
      <c r="D1230" s="17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  <c r="BX1230" s="4"/>
      <c r="BY1230" s="4"/>
      <c r="BZ1230" s="4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4"/>
      <c r="CL1230" s="4"/>
      <c r="CM1230" s="4"/>
      <c r="CN1230" s="4"/>
      <c r="CO1230" s="4"/>
      <c r="CP1230" s="4"/>
      <c r="CQ1230" s="4"/>
      <c r="CR1230" s="4"/>
      <c r="CS1230" s="4"/>
    </row>
    <row r="1231" spans="1:97">
      <c r="A1231" s="1"/>
      <c r="B1231" s="18"/>
      <c r="D1231" s="17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  <c r="BX1231" s="4"/>
      <c r="BY1231" s="4"/>
      <c r="BZ1231" s="4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/>
      <c r="CK1231" s="4"/>
      <c r="CL1231" s="4"/>
      <c r="CM1231" s="4"/>
      <c r="CN1231" s="4"/>
      <c r="CO1231" s="4"/>
      <c r="CP1231" s="4"/>
      <c r="CQ1231" s="4"/>
      <c r="CR1231" s="4"/>
      <c r="CS1231" s="4"/>
    </row>
    <row r="1232" spans="1:97">
      <c r="A1232" s="1"/>
      <c r="B1232" s="18"/>
      <c r="D1232" s="17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  <c r="BX1232" s="4"/>
      <c r="BY1232" s="4"/>
      <c r="BZ1232" s="4"/>
      <c r="CA1232" s="4"/>
      <c r="CB1232" s="4"/>
      <c r="CC1232" s="4"/>
      <c r="CD1232" s="4"/>
      <c r="CE1232" s="4"/>
      <c r="CF1232" s="4"/>
      <c r="CG1232" s="4"/>
      <c r="CH1232" s="4"/>
      <c r="CI1232" s="4"/>
      <c r="CJ1232" s="4"/>
      <c r="CK1232" s="4"/>
      <c r="CL1232" s="4"/>
      <c r="CM1232" s="4"/>
      <c r="CN1232" s="4"/>
      <c r="CO1232" s="4"/>
      <c r="CP1232" s="4"/>
      <c r="CQ1232" s="4"/>
      <c r="CR1232" s="4"/>
      <c r="CS1232" s="4"/>
    </row>
    <row r="1233" spans="1:97">
      <c r="A1233" s="1"/>
      <c r="B1233" s="18"/>
      <c r="D1233" s="17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  <c r="BX1233" s="4"/>
      <c r="BY1233" s="4"/>
      <c r="BZ1233" s="4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/>
      <c r="CK1233" s="4"/>
      <c r="CL1233" s="4"/>
      <c r="CM1233" s="4"/>
      <c r="CN1233" s="4"/>
      <c r="CO1233" s="4"/>
      <c r="CP1233" s="4"/>
      <c r="CQ1233" s="4"/>
      <c r="CR1233" s="4"/>
      <c r="CS1233" s="4"/>
    </row>
    <row r="1234" spans="1:97">
      <c r="A1234" s="1"/>
      <c r="B1234" s="18"/>
      <c r="D1234" s="17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  <c r="BX1234" s="4"/>
      <c r="BY1234" s="4"/>
      <c r="BZ1234" s="4"/>
      <c r="CA1234" s="4"/>
      <c r="CB1234" s="4"/>
      <c r="CC1234" s="4"/>
      <c r="CD1234" s="4"/>
      <c r="CE1234" s="4"/>
      <c r="CF1234" s="4"/>
      <c r="CG1234" s="4"/>
      <c r="CH1234" s="4"/>
      <c r="CI1234" s="4"/>
      <c r="CJ1234" s="4"/>
      <c r="CK1234" s="4"/>
      <c r="CL1234" s="4"/>
      <c r="CM1234" s="4"/>
      <c r="CN1234" s="4"/>
      <c r="CO1234" s="4"/>
      <c r="CP1234" s="4"/>
      <c r="CQ1234" s="4"/>
      <c r="CR1234" s="4"/>
      <c r="CS1234" s="4"/>
    </row>
    <row r="1235" spans="1:97">
      <c r="A1235" s="1"/>
      <c r="B1235" s="18"/>
      <c r="D1235" s="17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  <c r="BX1235" s="4"/>
      <c r="BY1235" s="4"/>
      <c r="BZ1235" s="4"/>
      <c r="CA1235" s="4"/>
      <c r="CB1235" s="4"/>
      <c r="CC1235" s="4"/>
      <c r="CD1235" s="4"/>
      <c r="CE1235" s="4"/>
      <c r="CF1235" s="4"/>
      <c r="CG1235" s="4"/>
      <c r="CH1235" s="4"/>
      <c r="CI1235" s="4"/>
      <c r="CJ1235" s="4"/>
      <c r="CK1235" s="4"/>
      <c r="CL1235" s="4"/>
      <c r="CM1235" s="4"/>
      <c r="CN1235" s="4"/>
      <c r="CO1235" s="4"/>
      <c r="CP1235" s="4"/>
      <c r="CQ1235" s="4"/>
      <c r="CR1235" s="4"/>
      <c r="CS1235" s="4"/>
    </row>
    <row r="1236" spans="1:97">
      <c r="A1236" s="1"/>
      <c r="B1236" s="18"/>
      <c r="D1236" s="17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  <c r="BX1236" s="4"/>
      <c r="BY1236" s="4"/>
      <c r="BZ1236" s="4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4"/>
      <c r="CL1236" s="4"/>
      <c r="CM1236" s="4"/>
      <c r="CN1236" s="4"/>
      <c r="CO1236" s="4"/>
      <c r="CP1236" s="4"/>
      <c r="CQ1236" s="4"/>
      <c r="CR1236" s="4"/>
      <c r="CS1236" s="4"/>
    </row>
    <row r="1237" spans="1:97">
      <c r="A1237" s="1"/>
      <c r="B1237" s="18"/>
      <c r="D1237" s="17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  <c r="BX1237" s="4"/>
      <c r="BY1237" s="4"/>
      <c r="BZ1237" s="4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4"/>
      <c r="CL1237" s="4"/>
      <c r="CM1237" s="4"/>
      <c r="CN1237" s="4"/>
      <c r="CO1237" s="4"/>
      <c r="CP1237" s="4"/>
      <c r="CQ1237" s="4"/>
      <c r="CR1237" s="4"/>
      <c r="CS1237" s="4"/>
    </row>
    <row r="1238" spans="1:97">
      <c r="A1238" s="1"/>
      <c r="B1238" s="18"/>
      <c r="D1238" s="17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  <c r="BX1238" s="4"/>
      <c r="BY1238" s="4"/>
      <c r="BZ1238" s="4"/>
      <c r="CA1238" s="4"/>
      <c r="CB1238" s="4"/>
      <c r="CC1238" s="4"/>
      <c r="CD1238" s="4"/>
      <c r="CE1238" s="4"/>
      <c r="CF1238" s="4"/>
      <c r="CG1238" s="4"/>
      <c r="CH1238" s="4"/>
      <c r="CI1238" s="4"/>
      <c r="CJ1238" s="4"/>
      <c r="CK1238" s="4"/>
      <c r="CL1238" s="4"/>
      <c r="CM1238" s="4"/>
      <c r="CN1238" s="4"/>
      <c r="CO1238" s="4"/>
      <c r="CP1238" s="4"/>
      <c r="CQ1238" s="4"/>
      <c r="CR1238" s="4"/>
      <c r="CS1238" s="4"/>
    </row>
    <row r="1239" spans="1:97">
      <c r="A1239" s="1"/>
      <c r="B1239" s="18"/>
      <c r="D1239" s="17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  <c r="BX1239" s="4"/>
      <c r="BY1239" s="4"/>
      <c r="BZ1239" s="4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4"/>
      <c r="CL1239" s="4"/>
      <c r="CM1239" s="4"/>
      <c r="CN1239" s="4"/>
      <c r="CO1239" s="4"/>
      <c r="CP1239" s="4"/>
      <c r="CQ1239" s="4"/>
      <c r="CR1239" s="4"/>
      <c r="CS1239" s="4"/>
    </row>
    <row r="1240" spans="1:97">
      <c r="A1240" s="1"/>
      <c r="B1240" s="18"/>
      <c r="D1240" s="17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  <c r="BX1240" s="4"/>
      <c r="BY1240" s="4"/>
      <c r="BZ1240" s="4"/>
      <c r="CA1240" s="4"/>
      <c r="CB1240" s="4"/>
      <c r="CC1240" s="4"/>
      <c r="CD1240" s="4"/>
      <c r="CE1240" s="4"/>
      <c r="CF1240" s="4"/>
      <c r="CG1240" s="4"/>
      <c r="CH1240" s="4"/>
      <c r="CI1240" s="4"/>
      <c r="CJ1240" s="4"/>
      <c r="CK1240" s="4"/>
      <c r="CL1240" s="4"/>
      <c r="CM1240" s="4"/>
      <c r="CN1240" s="4"/>
      <c r="CO1240" s="4"/>
      <c r="CP1240" s="4"/>
      <c r="CQ1240" s="4"/>
      <c r="CR1240" s="4"/>
      <c r="CS1240" s="4"/>
    </row>
    <row r="1241" spans="1:97">
      <c r="A1241" s="1"/>
      <c r="B1241" s="18"/>
      <c r="D1241" s="17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  <c r="BX1241" s="4"/>
      <c r="BY1241" s="4"/>
      <c r="BZ1241" s="4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4"/>
      <c r="CL1241" s="4"/>
      <c r="CM1241" s="4"/>
      <c r="CN1241" s="4"/>
      <c r="CO1241" s="4"/>
      <c r="CP1241" s="4"/>
      <c r="CQ1241" s="4"/>
      <c r="CR1241" s="4"/>
      <c r="CS1241" s="4"/>
    </row>
    <row r="1242" spans="1:97">
      <c r="A1242" s="1"/>
      <c r="B1242" s="18"/>
      <c r="D1242" s="17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  <c r="BX1242" s="4"/>
      <c r="BY1242" s="4"/>
      <c r="BZ1242" s="4"/>
      <c r="CA1242" s="4"/>
      <c r="CB1242" s="4"/>
      <c r="CC1242" s="4"/>
      <c r="CD1242" s="4"/>
      <c r="CE1242" s="4"/>
      <c r="CF1242" s="4"/>
      <c r="CG1242" s="4"/>
      <c r="CH1242" s="4"/>
      <c r="CI1242" s="4"/>
      <c r="CJ1242" s="4"/>
      <c r="CK1242" s="4"/>
      <c r="CL1242" s="4"/>
      <c r="CM1242" s="4"/>
      <c r="CN1242" s="4"/>
      <c r="CO1242" s="4"/>
      <c r="CP1242" s="4"/>
      <c r="CQ1242" s="4"/>
      <c r="CR1242" s="4"/>
      <c r="CS1242" s="4"/>
    </row>
    <row r="1243" spans="1:97">
      <c r="A1243" s="1"/>
      <c r="B1243" s="18"/>
      <c r="D1243" s="17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  <c r="BX1243" s="4"/>
      <c r="BY1243" s="4"/>
      <c r="BZ1243" s="4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4"/>
      <c r="CL1243" s="4"/>
      <c r="CM1243" s="4"/>
      <c r="CN1243" s="4"/>
      <c r="CO1243" s="4"/>
      <c r="CP1243" s="4"/>
      <c r="CQ1243" s="4"/>
      <c r="CR1243" s="4"/>
      <c r="CS1243" s="4"/>
    </row>
    <row r="1244" spans="1:97">
      <c r="A1244" s="1"/>
      <c r="B1244" s="18"/>
      <c r="D1244" s="17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  <c r="BX1244" s="4"/>
      <c r="BY1244" s="4"/>
      <c r="BZ1244" s="4"/>
      <c r="CA1244" s="4"/>
      <c r="CB1244" s="4"/>
      <c r="CC1244" s="4"/>
      <c r="CD1244" s="4"/>
      <c r="CE1244" s="4"/>
      <c r="CF1244" s="4"/>
      <c r="CG1244" s="4"/>
      <c r="CH1244" s="4"/>
      <c r="CI1244" s="4"/>
      <c r="CJ1244" s="4"/>
      <c r="CK1244" s="4"/>
      <c r="CL1244" s="4"/>
      <c r="CM1244" s="4"/>
      <c r="CN1244" s="4"/>
      <c r="CO1244" s="4"/>
      <c r="CP1244" s="4"/>
      <c r="CQ1244" s="4"/>
      <c r="CR1244" s="4"/>
      <c r="CS1244" s="4"/>
    </row>
    <row r="1245" spans="1:97">
      <c r="A1245" s="1"/>
      <c r="B1245" s="18"/>
      <c r="D1245" s="17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  <c r="BX1245" s="4"/>
      <c r="BY1245" s="4"/>
      <c r="BZ1245" s="4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4"/>
      <c r="CL1245" s="4"/>
      <c r="CM1245" s="4"/>
      <c r="CN1245" s="4"/>
      <c r="CO1245" s="4"/>
      <c r="CP1245" s="4"/>
      <c r="CQ1245" s="4"/>
      <c r="CR1245" s="4"/>
      <c r="CS1245" s="4"/>
    </row>
    <row r="1246" spans="1:97">
      <c r="A1246" s="1"/>
      <c r="B1246" s="18"/>
      <c r="D1246" s="17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  <c r="BX1246" s="4"/>
      <c r="BY1246" s="4"/>
      <c r="BZ1246" s="4"/>
      <c r="CA1246" s="4"/>
      <c r="CB1246" s="4"/>
      <c r="CC1246" s="4"/>
      <c r="CD1246" s="4"/>
      <c r="CE1246" s="4"/>
      <c r="CF1246" s="4"/>
      <c r="CG1246" s="4"/>
      <c r="CH1246" s="4"/>
      <c r="CI1246" s="4"/>
      <c r="CJ1246" s="4"/>
      <c r="CK1246" s="4"/>
      <c r="CL1246" s="4"/>
      <c r="CM1246" s="4"/>
      <c r="CN1246" s="4"/>
      <c r="CO1246" s="4"/>
      <c r="CP1246" s="4"/>
      <c r="CQ1246" s="4"/>
      <c r="CR1246" s="4"/>
      <c r="CS1246" s="4"/>
    </row>
    <row r="1247" spans="1:97">
      <c r="A1247" s="1"/>
      <c r="B1247" s="18"/>
      <c r="D1247" s="17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  <c r="BX1247" s="4"/>
      <c r="BY1247" s="4"/>
      <c r="BZ1247" s="4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4"/>
      <c r="CL1247" s="4"/>
      <c r="CM1247" s="4"/>
      <c r="CN1247" s="4"/>
      <c r="CO1247" s="4"/>
      <c r="CP1247" s="4"/>
      <c r="CQ1247" s="4"/>
      <c r="CR1247" s="4"/>
      <c r="CS1247" s="4"/>
    </row>
    <row r="1248" spans="1:97">
      <c r="A1248" s="1"/>
      <c r="B1248" s="18"/>
      <c r="D1248" s="17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  <c r="BX1248" s="4"/>
      <c r="BY1248" s="4"/>
      <c r="BZ1248" s="4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/>
      <c r="CK1248" s="4"/>
      <c r="CL1248" s="4"/>
      <c r="CM1248" s="4"/>
      <c r="CN1248" s="4"/>
      <c r="CO1248" s="4"/>
      <c r="CP1248" s="4"/>
      <c r="CQ1248" s="4"/>
      <c r="CR1248" s="4"/>
      <c r="CS1248" s="4"/>
    </row>
    <row r="1249" spans="1:97">
      <c r="A1249" s="1"/>
      <c r="B1249" s="18"/>
      <c r="D1249" s="17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  <c r="BX1249" s="4"/>
      <c r="BY1249" s="4"/>
      <c r="BZ1249" s="4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/>
      <c r="CK1249" s="4"/>
      <c r="CL1249" s="4"/>
      <c r="CM1249" s="4"/>
      <c r="CN1249" s="4"/>
      <c r="CO1249" s="4"/>
      <c r="CP1249" s="4"/>
      <c r="CQ1249" s="4"/>
      <c r="CR1249" s="4"/>
      <c r="CS1249" s="4"/>
    </row>
    <row r="1250" spans="1:97">
      <c r="A1250" s="1"/>
      <c r="B1250" s="18"/>
      <c r="D1250" s="17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  <c r="BX1250" s="4"/>
      <c r="BY1250" s="4"/>
      <c r="BZ1250" s="4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4"/>
      <c r="CL1250" s="4"/>
      <c r="CM1250" s="4"/>
      <c r="CN1250" s="4"/>
      <c r="CO1250" s="4"/>
      <c r="CP1250" s="4"/>
      <c r="CQ1250" s="4"/>
      <c r="CR1250" s="4"/>
      <c r="CS1250" s="4"/>
    </row>
    <row r="1251" spans="1:97">
      <c r="A1251" s="1"/>
      <c r="B1251" s="18"/>
      <c r="D1251" s="17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  <c r="BX1251" s="4"/>
      <c r="BY1251" s="4"/>
      <c r="BZ1251" s="4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/>
      <c r="CK1251" s="4"/>
      <c r="CL1251" s="4"/>
      <c r="CM1251" s="4"/>
      <c r="CN1251" s="4"/>
      <c r="CO1251" s="4"/>
      <c r="CP1251" s="4"/>
      <c r="CQ1251" s="4"/>
      <c r="CR1251" s="4"/>
      <c r="CS1251" s="4"/>
    </row>
    <row r="1252" spans="1:97">
      <c r="A1252" s="1"/>
      <c r="B1252" s="18"/>
      <c r="D1252" s="17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  <c r="BX1252" s="4"/>
      <c r="BY1252" s="4"/>
      <c r="BZ1252" s="4"/>
      <c r="CA1252" s="4"/>
      <c r="CB1252" s="4"/>
      <c r="CC1252" s="4"/>
      <c r="CD1252" s="4"/>
      <c r="CE1252" s="4"/>
      <c r="CF1252" s="4"/>
      <c r="CG1252" s="4"/>
      <c r="CH1252" s="4"/>
      <c r="CI1252" s="4"/>
      <c r="CJ1252" s="4"/>
      <c r="CK1252" s="4"/>
      <c r="CL1252" s="4"/>
      <c r="CM1252" s="4"/>
      <c r="CN1252" s="4"/>
      <c r="CO1252" s="4"/>
      <c r="CP1252" s="4"/>
      <c r="CQ1252" s="4"/>
      <c r="CR1252" s="4"/>
      <c r="CS1252" s="4"/>
    </row>
    <row r="1253" spans="1:97">
      <c r="A1253" s="1"/>
      <c r="B1253" s="18"/>
      <c r="D1253" s="17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  <c r="BX1253" s="4"/>
      <c r="BY1253" s="4"/>
      <c r="BZ1253" s="4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4"/>
      <c r="CL1253" s="4"/>
      <c r="CM1253" s="4"/>
      <c r="CN1253" s="4"/>
      <c r="CO1253" s="4"/>
      <c r="CP1253" s="4"/>
      <c r="CQ1253" s="4"/>
      <c r="CR1253" s="4"/>
      <c r="CS1253" s="4"/>
    </row>
    <row r="1254" spans="1:97">
      <c r="A1254" s="1"/>
      <c r="B1254" s="18"/>
      <c r="D1254" s="17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  <c r="BX1254" s="4"/>
      <c r="BY1254" s="4"/>
      <c r="BZ1254" s="4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/>
      <c r="CK1254" s="4"/>
      <c r="CL1254" s="4"/>
      <c r="CM1254" s="4"/>
      <c r="CN1254" s="4"/>
      <c r="CO1254" s="4"/>
      <c r="CP1254" s="4"/>
      <c r="CQ1254" s="4"/>
      <c r="CR1254" s="4"/>
      <c r="CS1254" s="4"/>
    </row>
    <row r="1255" spans="1:97">
      <c r="A1255" s="1"/>
      <c r="B1255" s="18"/>
      <c r="D1255" s="17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  <c r="BX1255" s="4"/>
      <c r="BY1255" s="4"/>
      <c r="BZ1255" s="4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/>
      <c r="CK1255" s="4"/>
      <c r="CL1255" s="4"/>
      <c r="CM1255" s="4"/>
      <c r="CN1255" s="4"/>
      <c r="CO1255" s="4"/>
      <c r="CP1255" s="4"/>
      <c r="CQ1255" s="4"/>
      <c r="CR1255" s="4"/>
      <c r="CS1255" s="4"/>
    </row>
    <row r="1256" spans="1:97">
      <c r="A1256" s="1"/>
      <c r="B1256" s="18"/>
      <c r="D1256" s="17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  <c r="BX1256" s="4"/>
      <c r="BY1256" s="4"/>
      <c r="BZ1256" s="4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/>
      <c r="CK1256" s="4"/>
      <c r="CL1256" s="4"/>
      <c r="CM1256" s="4"/>
      <c r="CN1256" s="4"/>
      <c r="CO1256" s="4"/>
      <c r="CP1256" s="4"/>
      <c r="CQ1256" s="4"/>
      <c r="CR1256" s="4"/>
      <c r="CS1256" s="4"/>
    </row>
    <row r="1257" spans="1:97">
      <c r="A1257" s="1"/>
      <c r="B1257" s="18"/>
      <c r="D1257" s="17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  <c r="BY1257" s="4"/>
      <c r="BZ1257" s="4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4"/>
      <c r="CL1257" s="4"/>
      <c r="CM1257" s="4"/>
      <c r="CN1257" s="4"/>
      <c r="CO1257" s="4"/>
      <c r="CP1257" s="4"/>
      <c r="CQ1257" s="4"/>
      <c r="CR1257" s="4"/>
      <c r="CS1257" s="4"/>
    </row>
    <row r="1258" spans="1:97">
      <c r="A1258" s="1"/>
      <c r="B1258" s="18"/>
      <c r="D1258" s="17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  <c r="BY1258" s="4"/>
      <c r="BZ1258" s="4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/>
      <c r="CK1258" s="4"/>
      <c r="CL1258" s="4"/>
      <c r="CM1258" s="4"/>
      <c r="CN1258" s="4"/>
      <c r="CO1258" s="4"/>
      <c r="CP1258" s="4"/>
      <c r="CQ1258" s="4"/>
      <c r="CR1258" s="4"/>
      <c r="CS1258" s="4"/>
    </row>
    <row r="1259" spans="1:97">
      <c r="A1259" s="1"/>
      <c r="B1259" s="18"/>
      <c r="D1259" s="17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  <c r="BY1259" s="4"/>
      <c r="BZ1259" s="4"/>
      <c r="CA1259" s="4"/>
      <c r="CB1259" s="4"/>
      <c r="CC1259" s="4"/>
      <c r="CD1259" s="4"/>
      <c r="CE1259" s="4"/>
      <c r="CF1259" s="4"/>
      <c r="CG1259" s="4"/>
      <c r="CH1259" s="4"/>
      <c r="CI1259" s="4"/>
      <c r="CJ1259" s="4"/>
      <c r="CK1259" s="4"/>
      <c r="CL1259" s="4"/>
      <c r="CM1259" s="4"/>
      <c r="CN1259" s="4"/>
      <c r="CO1259" s="4"/>
      <c r="CP1259" s="4"/>
      <c r="CQ1259" s="4"/>
      <c r="CR1259" s="4"/>
      <c r="CS1259" s="4"/>
    </row>
    <row r="1260" spans="1:97">
      <c r="A1260" s="1"/>
      <c r="B1260" s="18"/>
      <c r="D1260" s="17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  <c r="BY1260" s="4"/>
      <c r="BZ1260" s="4"/>
      <c r="CA1260" s="4"/>
      <c r="CB1260" s="4"/>
      <c r="CC1260" s="4"/>
      <c r="CD1260" s="4"/>
      <c r="CE1260" s="4"/>
      <c r="CF1260" s="4"/>
      <c r="CG1260" s="4"/>
      <c r="CH1260" s="4"/>
      <c r="CI1260" s="4"/>
      <c r="CJ1260" s="4"/>
      <c r="CK1260" s="4"/>
      <c r="CL1260" s="4"/>
      <c r="CM1260" s="4"/>
      <c r="CN1260" s="4"/>
      <c r="CO1260" s="4"/>
      <c r="CP1260" s="4"/>
      <c r="CQ1260" s="4"/>
      <c r="CR1260" s="4"/>
      <c r="CS1260" s="4"/>
    </row>
    <row r="1261" spans="1:97">
      <c r="A1261" s="1"/>
      <c r="B1261" s="18"/>
      <c r="D1261" s="17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  <c r="BY1261" s="4"/>
      <c r="BZ1261" s="4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4"/>
      <c r="CL1261" s="4"/>
      <c r="CM1261" s="4"/>
      <c r="CN1261" s="4"/>
      <c r="CO1261" s="4"/>
      <c r="CP1261" s="4"/>
      <c r="CQ1261" s="4"/>
      <c r="CR1261" s="4"/>
      <c r="CS1261" s="4"/>
    </row>
    <row r="1262" spans="1:97">
      <c r="A1262" s="1"/>
      <c r="B1262" s="18"/>
      <c r="D1262" s="17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  <c r="BY1262" s="4"/>
      <c r="BZ1262" s="4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4"/>
      <c r="CL1262" s="4"/>
      <c r="CM1262" s="4"/>
      <c r="CN1262" s="4"/>
      <c r="CO1262" s="4"/>
      <c r="CP1262" s="4"/>
      <c r="CQ1262" s="4"/>
      <c r="CR1262" s="4"/>
      <c r="CS1262" s="4"/>
    </row>
    <row r="1263" spans="1:97">
      <c r="A1263" s="1"/>
      <c r="B1263" s="18"/>
      <c r="D1263" s="17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  <c r="BY1263" s="4"/>
      <c r="BZ1263" s="4"/>
      <c r="CA1263" s="4"/>
      <c r="CB1263" s="4"/>
      <c r="CC1263" s="4"/>
      <c r="CD1263" s="4"/>
      <c r="CE1263" s="4"/>
      <c r="CF1263" s="4"/>
      <c r="CG1263" s="4"/>
      <c r="CH1263" s="4"/>
      <c r="CI1263" s="4"/>
      <c r="CJ1263" s="4"/>
      <c r="CK1263" s="4"/>
      <c r="CL1263" s="4"/>
      <c r="CM1263" s="4"/>
      <c r="CN1263" s="4"/>
      <c r="CO1263" s="4"/>
      <c r="CP1263" s="4"/>
      <c r="CQ1263" s="4"/>
      <c r="CR1263" s="4"/>
      <c r="CS1263" s="4"/>
    </row>
    <row r="1264" spans="1:97">
      <c r="A1264" s="1"/>
      <c r="B1264" s="18"/>
      <c r="D1264" s="17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  <c r="BY1264" s="4"/>
      <c r="BZ1264" s="4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4"/>
      <c r="CL1264" s="4"/>
      <c r="CM1264" s="4"/>
      <c r="CN1264" s="4"/>
      <c r="CO1264" s="4"/>
      <c r="CP1264" s="4"/>
      <c r="CQ1264" s="4"/>
      <c r="CR1264" s="4"/>
      <c r="CS1264" s="4"/>
    </row>
    <row r="1265" spans="1:97">
      <c r="A1265" s="1"/>
      <c r="B1265" s="18"/>
      <c r="D1265" s="17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  <c r="BY1265" s="4"/>
      <c r="BZ1265" s="4"/>
      <c r="CA1265" s="4"/>
      <c r="CB1265" s="4"/>
      <c r="CC1265" s="4"/>
      <c r="CD1265" s="4"/>
      <c r="CE1265" s="4"/>
      <c r="CF1265" s="4"/>
      <c r="CG1265" s="4"/>
      <c r="CH1265" s="4"/>
      <c r="CI1265" s="4"/>
      <c r="CJ1265" s="4"/>
      <c r="CK1265" s="4"/>
      <c r="CL1265" s="4"/>
      <c r="CM1265" s="4"/>
      <c r="CN1265" s="4"/>
      <c r="CO1265" s="4"/>
      <c r="CP1265" s="4"/>
      <c r="CQ1265" s="4"/>
      <c r="CR1265" s="4"/>
      <c r="CS1265" s="4"/>
    </row>
    <row r="1266" spans="1:97">
      <c r="A1266" s="1"/>
      <c r="B1266" s="18"/>
      <c r="D1266" s="17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  <c r="BY1266" s="4"/>
      <c r="BZ1266" s="4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4"/>
      <c r="CL1266" s="4"/>
      <c r="CM1266" s="4"/>
      <c r="CN1266" s="4"/>
      <c r="CO1266" s="4"/>
      <c r="CP1266" s="4"/>
      <c r="CQ1266" s="4"/>
      <c r="CR1266" s="4"/>
      <c r="CS1266" s="4"/>
    </row>
    <row r="1267" spans="1:97">
      <c r="A1267" s="1"/>
      <c r="B1267" s="18"/>
      <c r="D1267" s="17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  <c r="BY1267" s="4"/>
      <c r="BZ1267" s="4"/>
      <c r="CA1267" s="4"/>
      <c r="CB1267" s="4"/>
      <c r="CC1267" s="4"/>
      <c r="CD1267" s="4"/>
      <c r="CE1267" s="4"/>
      <c r="CF1267" s="4"/>
      <c r="CG1267" s="4"/>
      <c r="CH1267" s="4"/>
      <c r="CI1267" s="4"/>
      <c r="CJ1267" s="4"/>
      <c r="CK1267" s="4"/>
      <c r="CL1267" s="4"/>
      <c r="CM1267" s="4"/>
      <c r="CN1267" s="4"/>
      <c r="CO1267" s="4"/>
      <c r="CP1267" s="4"/>
      <c r="CQ1267" s="4"/>
      <c r="CR1267" s="4"/>
      <c r="CS1267" s="4"/>
    </row>
    <row r="1268" spans="1:97">
      <c r="A1268" s="1"/>
      <c r="B1268" s="18"/>
      <c r="D1268" s="17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  <c r="BY1268" s="4"/>
      <c r="BZ1268" s="4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4"/>
      <c r="CL1268" s="4"/>
      <c r="CM1268" s="4"/>
      <c r="CN1268" s="4"/>
      <c r="CO1268" s="4"/>
      <c r="CP1268" s="4"/>
      <c r="CQ1268" s="4"/>
      <c r="CR1268" s="4"/>
      <c r="CS1268" s="4"/>
    </row>
    <row r="1269" spans="1:97">
      <c r="A1269" s="1"/>
      <c r="B1269" s="18"/>
      <c r="D1269" s="17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  <c r="BY1269" s="4"/>
      <c r="BZ1269" s="4"/>
      <c r="CA1269" s="4"/>
      <c r="CB1269" s="4"/>
      <c r="CC1269" s="4"/>
      <c r="CD1269" s="4"/>
      <c r="CE1269" s="4"/>
      <c r="CF1269" s="4"/>
      <c r="CG1269" s="4"/>
      <c r="CH1269" s="4"/>
      <c r="CI1269" s="4"/>
      <c r="CJ1269" s="4"/>
      <c r="CK1269" s="4"/>
      <c r="CL1269" s="4"/>
      <c r="CM1269" s="4"/>
      <c r="CN1269" s="4"/>
      <c r="CO1269" s="4"/>
      <c r="CP1269" s="4"/>
      <c r="CQ1269" s="4"/>
      <c r="CR1269" s="4"/>
      <c r="CS1269" s="4"/>
    </row>
    <row r="1270" spans="1:97">
      <c r="A1270" s="1"/>
      <c r="B1270" s="18"/>
      <c r="D1270" s="17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  <c r="BY1270" s="4"/>
      <c r="BZ1270" s="4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4"/>
      <c r="CL1270" s="4"/>
      <c r="CM1270" s="4"/>
      <c r="CN1270" s="4"/>
      <c r="CO1270" s="4"/>
      <c r="CP1270" s="4"/>
      <c r="CQ1270" s="4"/>
      <c r="CR1270" s="4"/>
      <c r="CS1270" s="4"/>
    </row>
    <row r="1271" spans="1:97">
      <c r="A1271" s="1"/>
      <c r="B1271" s="18"/>
      <c r="D1271" s="17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  <c r="BY1271" s="4"/>
      <c r="BZ1271" s="4"/>
      <c r="CA1271" s="4"/>
      <c r="CB1271" s="4"/>
      <c r="CC1271" s="4"/>
      <c r="CD1271" s="4"/>
      <c r="CE1271" s="4"/>
      <c r="CF1271" s="4"/>
      <c r="CG1271" s="4"/>
      <c r="CH1271" s="4"/>
      <c r="CI1271" s="4"/>
      <c r="CJ1271" s="4"/>
      <c r="CK1271" s="4"/>
      <c r="CL1271" s="4"/>
      <c r="CM1271" s="4"/>
      <c r="CN1271" s="4"/>
      <c r="CO1271" s="4"/>
      <c r="CP1271" s="4"/>
      <c r="CQ1271" s="4"/>
      <c r="CR1271" s="4"/>
      <c r="CS1271" s="4"/>
    </row>
    <row r="1272" spans="1:97">
      <c r="A1272" s="1"/>
      <c r="B1272" s="18"/>
      <c r="D1272" s="17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  <c r="BY1272" s="4"/>
      <c r="BZ1272" s="4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4"/>
      <c r="CL1272" s="4"/>
      <c r="CM1272" s="4"/>
      <c r="CN1272" s="4"/>
      <c r="CO1272" s="4"/>
      <c r="CP1272" s="4"/>
      <c r="CQ1272" s="4"/>
      <c r="CR1272" s="4"/>
      <c r="CS1272" s="4"/>
    </row>
    <row r="1273" spans="1:97">
      <c r="A1273" s="1"/>
      <c r="B1273" s="18"/>
      <c r="D1273" s="17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  <c r="BY1273" s="4"/>
      <c r="BZ1273" s="4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/>
      <c r="CK1273" s="4"/>
      <c r="CL1273" s="4"/>
      <c r="CM1273" s="4"/>
      <c r="CN1273" s="4"/>
      <c r="CO1273" s="4"/>
      <c r="CP1273" s="4"/>
      <c r="CQ1273" s="4"/>
      <c r="CR1273" s="4"/>
      <c r="CS1273" s="4"/>
    </row>
    <row r="1274" spans="1:97">
      <c r="A1274" s="1"/>
      <c r="B1274" s="18"/>
      <c r="D1274" s="17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  <c r="BY1274" s="4"/>
      <c r="BZ1274" s="4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/>
      <c r="CK1274" s="4"/>
      <c r="CL1274" s="4"/>
      <c r="CM1274" s="4"/>
      <c r="CN1274" s="4"/>
      <c r="CO1274" s="4"/>
      <c r="CP1274" s="4"/>
      <c r="CQ1274" s="4"/>
      <c r="CR1274" s="4"/>
      <c r="CS1274" s="4"/>
    </row>
    <row r="1275" spans="1:97">
      <c r="A1275" s="1"/>
      <c r="B1275" s="18"/>
      <c r="D1275" s="17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  <c r="BY1275" s="4"/>
      <c r="BZ1275" s="4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4"/>
      <c r="CL1275" s="4"/>
      <c r="CM1275" s="4"/>
      <c r="CN1275" s="4"/>
      <c r="CO1275" s="4"/>
      <c r="CP1275" s="4"/>
      <c r="CQ1275" s="4"/>
      <c r="CR1275" s="4"/>
      <c r="CS1275" s="4"/>
    </row>
    <row r="1276" spans="1:97">
      <c r="A1276" s="1"/>
      <c r="B1276" s="18"/>
      <c r="D1276" s="17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  <c r="BY1276" s="4"/>
      <c r="BZ1276" s="4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/>
      <c r="CK1276" s="4"/>
      <c r="CL1276" s="4"/>
      <c r="CM1276" s="4"/>
      <c r="CN1276" s="4"/>
      <c r="CO1276" s="4"/>
      <c r="CP1276" s="4"/>
      <c r="CQ1276" s="4"/>
      <c r="CR1276" s="4"/>
      <c r="CS1276" s="4"/>
    </row>
    <row r="1277" spans="1:97">
      <c r="A1277" s="1"/>
      <c r="B1277" s="18"/>
      <c r="D1277" s="17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  <c r="BY1277" s="4"/>
      <c r="BZ1277" s="4"/>
      <c r="CA1277" s="4"/>
      <c r="CB1277" s="4"/>
      <c r="CC1277" s="4"/>
      <c r="CD1277" s="4"/>
      <c r="CE1277" s="4"/>
      <c r="CF1277" s="4"/>
      <c r="CG1277" s="4"/>
      <c r="CH1277" s="4"/>
      <c r="CI1277" s="4"/>
      <c r="CJ1277" s="4"/>
      <c r="CK1277" s="4"/>
      <c r="CL1277" s="4"/>
      <c r="CM1277" s="4"/>
      <c r="CN1277" s="4"/>
      <c r="CO1277" s="4"/>
      <c r="CP1277" s="4"/>
      <c r="CQ1277" s="4"/>
      <c r="CR1277" s="4"/>
      <c r="CS1277" s="4"/>
    </row>
    <row r="1278" spans="1:97">
      <c r="A1278" s="1"/>
      <c r="B1278" s="18"/>
      <c r="D1278" s="17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  <c r="BY1278" s="4"/>
      <c r="BZ1278" s="4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4"/>
      <c r="CL1278" s="4"/>
      <c r="CM1278" s="4"/>
      <c r="CN1278" s="4"/>
      <c r="CO1278" s="4"/>
      <c r="CP1278" s="4"/>
      <c r="CQ1278" s="4"/>
      <c r="CR1278" s="4"/>
      <c r="CS1278" s="4"/>
    </row>
    <row r="1279" spans="1:97">
      <c r="A1279" s="1"/>
      <c r="B1279" s="18"/>
      <c r="D1279" s="17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  <c r="BY1279" s="4"/>
      <c r="BZ1279" s="4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/>
      <c r="CK1279" s="4"/>
      <c r="CL1279" s="4"/>
      <c r="CM1279" s="4"/>
      <c r="CN1279" s="4"/>
      <c r="CO1279" s="4"/>
      <c r="CP1279" s="4"/>
      <c r="CQ1279" s="4"/>
      <c r="CR1279" s="4"/>
      <c r="CS1279" s="4"/>
    </row>
    <row r="1280" spans="1:97">
      <c r="A1280" s="1"/>
      <c r="B1280" s="18"/>
      <c r="D1280" s="17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  <c r="BY1280" s="4"/>
      <c r="BZ1280" s="4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/>
      <c r="CK1280" s="4"/>
      <c r="CL1280" s="4"/>
      <c r="CM1280" s="4"/>
      <c r="CN1280" s="4"/>
      <c r="CO1280" s="4"/>
      <c r="CP1280" s="4"/>
      <c r="CQ1280" s="4"/>
      <c r="CR1280" s="4"/>
      <c r="CS1280" s="4"/>
    </row>
    <row r="1281" spans="1:97">
      <c r="A1281" s="1"/>
      <c r="B1281" s="18"/>
      <c r="D1281" s="17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  <c r="BY1281" s="4"/>
      <c r="BZ1281" s="4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/>
      <c r="CK1281" s="4"/>
      <c r="CL1281" s="4"/>
      <c r="CM1281" s="4"/>
      <c r="CN1281" s="4"/>
      <c r="CO1281" s="4"/>
      <c r="CP1281" s="4"/>
      <c r="CQ1281" s="4"/>
      <c r="CR1281" s="4"/>
      <c r="CS1281" s="4"/>
    </row>
    <row r="1282" spans="1:97">
      <c r="A1282" s="1"/>
      <c r="B1282" s="18"/>
      <c r="D1282" s="17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  <c r="BY1282" s="4"/>
      <c r="BZ1282" s="4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/>
      <c r="CK1282" s="4"/>
      <c r="CL1282" s="4"/>
      <c r="CM1282" s="4"/>
      <c r="CN1282" s="4"/>
      <c r="CO1282" s="4"/>
      <c r="CP1282" s="4"/>
      <c r="CQ1282" s="4"/>
      <c r="CR1282" s="4"/>
      <c r="CS1282" s="4"/>
    </row>
    <row r="1283" spans="1:97">
      <c r="A1283" s="1"/>
      <c r="B1283" s="18"/>
      <c r="D1283" s="17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  <c r="BY1283" s="4"/>
      <c r="BZ1283" s="4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4"/>
      <c r="CL1283" s="4"/>
      <c r="CM1283" s="4"/>
      <c r="CN1283" s="4"/>
      <c r="CO1283" s="4"/>
      <c r="CP1283" s="4"/>
      <c r="CQ1283" s="4"/>
      <c r="CR1283" s="4"/>
      <c r="CS1283" s="4"/>
    </row>
    <row r="1284" spans="1:97">
      <c r="A1284" s="1"/>
      <c r="B1284" s="18"/>
      <c r="D1284" s="17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  <c r="BY1284" s="4"/>
      <c r="BZ1284" s="4"/>
      <c r="CA1284" s="4"/>
      <c r="CB1284" s="4"/>
      <c r="CC1284" s="4"/>
      <c r="CD1284" s="4"/>
      <c r="CE1284" s="4"/>
      <c r="CF1284" s="4"/>
      <c r="CG1284" s="4"/>
      <c r="CH1284" s="4"/>
      <c r="CI1284" s="4"/>
      <c r="CJ1284" s="4"/>
      <c r="CK1284" s="4"/>
      <c r="CL1284" s="4"/>
      <c r="CM1284" s="4"/>
      <c r="CN1284" s="4"/>
      <c r="CO1284" s="4"/>
      <c r="CP1284" s="4"/>
      <c r="CQ1284" s="4"/>
      <c r="CR1284" s="4"/>
      <c r="CS1284" s="4"/>
    </row>
    <row r="1285" spans="1:97">
      <c r="A1285" s="1"/>
      <c r="B1285" s="18"/>
      <c r="D1285" s="17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  <c r="BY1285" s="4"/>
      <c r="BZ1285" s="4"/>
      <c r="CA1285" s="4"/>
      <c r="CB1285" s="4"/>
      <c r="CC1285" s="4"/>
      <c r="CD1285" s="4"/>
      <c r="CE1285" s="4"/>
      <c r="CF1285" s="4"/>
      <c r="CG1285" s="4"/>
      <c r="CH1285" s="4"/>
      <c r="CI1285" s="4"/>
      <c r="CJ1285" s="4"/>
      <c r="CK1285" s="4"/>
      <c r="CL1285" s="4"/>
      <c r="CM1285" s="4"/>
      <c r="CN1285" s="4"/>
      <c r="CO1285" s="4"/>
      <c r="CP1285" s="4"/>
      <c r="CQ1285" s="4"/>
      <c r="CR1285" s="4"/>
      <c r="CS1285" s="4"/>
    </row>
    <row r="1286" spans="1:97">
      <c r="A1286" s="1"/>
      <c r="B1286" s="18"/>
      <c r="D1286" s="17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  <c r="BY1286" s="4"/>
      <c r="BZ1286" s="4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4"/>
      <c r="CL1286" s="4"/>
      <c r="CM1286" s="4"/>
      <c r="CN1286" s="4"/>
      <c r="CO1286" s="4"/>
      <c r="CP1286" s="4"/>
      <c r="CQ1286" s="4"/>
      <c r="CR1286" s="4"/>
      <c r="CS1286" s="4"/>
    </row>
    <row r="1287" spans="1:97">
      <c r="A1287" s="1"/>
      <c r="B1287" s="18"/>
      <c r="D1287" s="17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  <c r="BY1287" s="4"/>
      <c r="BZ1287" s="4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4"/>
      <c r="CL1287" s="4"/>
      <c r="CM1287" s="4"/>
      <c r="CN1287" s="4"/>
      <c r="CO1287" s="4"/>
      <c r="CP1287" s="4"/>
      <c r="CQ1287" s="4"/>
      <c r="CR1287" s="4"/>
      <c r="CS1287" s="4"/>
    </row>
    <row r="1288" spans="1:97">
      <c r="A1288" s="1"/>
      <c r="B1288" s="18"/>
      <c r="D1288" s="17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  <c r="BY1288" s="4"/>
      <c r="BZ1288" s="4"/>
      <c r="CA1288" s="4"/>
      <c r="CB1288" s="4"/>
      <c r="CC1288" s="4"/>
      <c r="CD1288" s="4"/>
      <c r="CE1288" s="4"/>
      <c r="CF1288" s="4"/>
      <c r="CG1288" s="4"/>
      <c r="CH1288" s="4"/>
      <c r="CI1288" s="4"/>
      <c r="CJ1288" s="4"/>
      <c r="CK1288" s="4"/>
      <c r="CL1288" s="4"/>
      <c r="CM1288" s="4"/>
      <c r="CN1288" s="4"/>
      <c r="CO1288" s="4"/>
      <c r="CP1288" s="4"/>
      <c r="CQ1288" s="4"/>
      <c r="CR1288" s="4"/>
      <c r="CS1288" s="4"/>
    </row>
    <row r="1289" spans="1:97">
      <c r="A1289" s="1"/>
      <c r="B1289" s="18"/>
      <c r="D1289" s="17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  <c r="BY1289" s="4"/>
      <c r="BZ1289" s="4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4"/>
      <c r="CL1289" s="4"/>
      <c r="CM1289" s="4"/>
      <c r="CN1289" s="4"/>
      <c r="CO1289" s="4"/>
      <c r="CP1289" s="4"/>
      <c r="CQ1289" s="4"/>
      <c r="CR1289" s="4"/>
      <c r="CS1289" s="4"/>
    </row>
    <row r="1290" spans="1:97">
      <c r="A1290" s="1"/>
      <c r="B1290" s="18"/>
      <c r="D1290" s="17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  <c r="BY1290" s="4"/>
      <c r="BZ1290" s="4"/>
      <c r="CA1290" s="4"/>
      <c r="CB1290" s="4"/>
      <c r="CC1290" s="4"/>
      <c r="CD1290" s="4"/>
      <c r="CE1290" s="4"/>
      <c r="CF1290" s="4"/>
      <c r="CG1290" s="4"/>
      <c r="CH1290" s="4"/>
      <c r="CI1290" s="4"/>
      <c r="CJ1290" s="4"/>
      <c r="CK1290" s="4"/>
      <c r="CL1290" s="4"/>
      <c r="CM1290" s="4"/>
      <c r="CN1290" s="4"/>
      <c r="CO1290" s="4"/>
      <c r="CP1290" s="4"/>
      <c r="CQ1290" s="4"/>
      <c r="CR1290" s="4"/>
      <c r="CS1290" s="4"/>
    </row>
    <row r="1291" spans="1:97">
      <c r="A1291" s="1"/>
      <c r="B1291" s="18"/>
      <c r="D1291" s="17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  <c r="BY1291" s="4"/>
      <c r="BZ1291" s="4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4"/>
      <c r="CL1291" s="4"/>
      <c r="CM1291" s="4"/>
      <c r="CN1291" s="4"/>
      <c r="CO1291" s="4"/>
      <c r="CP1291" s="4"/>
      <c r="CQ1291" s="4"/>
      <c r="CR1291" s="4"/>
      <c r="CS1291" s="4"/>
    </row>
    <row r="1292" spans="1:97">
      <c r="A1292" s="1"/>
      <c r="B1292" s="18"/>
      <c r="D1292" s="17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  <c r="BY1292" s="4"/>
      <c r="BZ1292" s="4"/>
      <c r="CA1292" s="4"/>
      <c r="CB1292" s="4"/>
      <c r="CC1292" s="4"/>
      <c r="CD1292" s="4"/>
      <c r="CE1292" s="4"/>
      <c r="CF1292" s="4"/>
      <c r="CG1292" s="4"/>
      <c r="CH1292" s="4"/>
      <c r="CI1292" s="4"/>
      <c r="CJ1292" s="4"/>
      <c r="CK1292" s="4"/>
      <c r="CL1292" s="4"/>
      <c r="CM1292" s="4"/>
      <c r="CN1292" s="4"/>
      <c r="CO1292" s="4"/>
      <c r="CP1292" s="4"/>
      <c r="CQ1292" s="4"/>
      <c r="CR1292" s="4"/>
      <c r="CS1292" s="4"/>
    </row>
    <row r="1293" spans="1:97">
      <c r="A1293" s="1"/>
      <c r="B1293" s="18"/>
      <c r="D1293" s="17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  <c r="BY1293" s="4"/>
      <c r="BZ1293" s="4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4"/>
      <c r="CL1293" s="4"/>
      <c r="CM1293" s="4"/>
      <c r="CN1293" s="4"/>
      <c r="CO1293" s="4"/>
      <c r="CP1293" s="4"/>
      <c r="CQ1293" s="4"/>
      <c r="CR1293" s="4"/>
      <c r="CS1293" s="4"/>
    </row>
    <row r="1294" spans="1:97">
      <c r="A1294" s="1"/>
      <c r="B1294" s="18"/>
      <c r="D1294" s="17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  <c r="BY1294" s="4"/>
      <c r="BZ1294" s="4"/>
      <c r="CA1294" s="4"/>
      <c r="CB1294" s="4"/>
      <c r="CC1294" s="4"/>
      <c r="CD1294" s="4"/>
      <c r="CE1294" s="4"/>
      <c r="CF1294" s="4"/>
      <c r="CG1294" s="4"/>
      <c r="CH1294" s="4"/>
      <c r="CI1294" s="4"/>
      <c r="CJ1294" s="4"/>
      <c r="CK1294" s="4"/>
      <c r="CL1294" s="4"/>
      <c r="CM1294" s="4"/>
      <c r="CN1294" s="4"/>
      <c r="CO1294" s="4"/>
      <c r="CP1294" s="4"/>
      <c r="CQ1294" s="4"/>
      <c r="CR1294" s="4"/>
      <c r="CS1294" s="4"/>
    </row>
    <row r="1295" spans="1:97">
      <c r="A1295" s="1"/>
      <c r="B1295" s="18"/>
      <c r="D1295" s="17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  <c r="BY1295" s="4"/>
      <c r="BZ1295" s="4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4"/>
      <c r="CL1295" s="4"/>
      <c r="CM1295" s="4"/>
      <c r="CN1295" s="4"/>
      <c r="CO1295" s="4"/>
      <c r="CP1295" s="4"/>
      <c r="CQ1295" s="4"/>
      <c r="CR1295" s="4"/>
      <c r="CS1295" s="4"/>
    </row>
    <row r="1296" spans="1:97">
      <c r="A1296" s="1"/>
      <c r="B1296" s="18"/>
      <c r="D1296" s="17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  <c r="BY1296" s="4"/>
      <c r="BZ1296" s="4"/>
      <c r="CA1296" s="4"/>
      <c r="CB1296" s="4"/>
      <c r="CC1296" s="4"/>
      <c r="CD1296" s="4"/>
      <c r="CE1296" s="4"/>
      <c r="CF1296" s="4"/>
      <c r="CG1296" s="4"/>
      <c r="CH1296" s="4"/>
      <c r="CI1296" s="4"/>
      <c r="CJ1296" s="4"/>
      <c r="CK1296" s="4"/>
      <c r="CL1296" s="4"/>
      <c r="CM1296" s="4"/>
      <c r="CN1296" s="4"/>
      <c r="CO1296" s="4"/>
      <c r="CP1296" s="4"/>
      <c r="CQ1296" s="4"/>
      <c r="CR1296" s="4"/>
      <c r="CS1296" s="4"/>
    </row>
    <row r="1297" spans="1:97">
      <c r="A1297" s="1"/>
      <c r="B1297" s="18"/>
      <c r="D1297" s="17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  <c r="BY1297" s="4"/>
      <c r="BZ1297" s="4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4"/>
      <c r="CL1297" s="4"/>
      <c r="CM1297" s="4"/>
      <c r="CN1297" s="4"/>
      <c r="CO1297" s="4"/>
      <c r="CP1297" s="4"/>
      <c r="CQ1297" s="4"/>
      <c r="CR1297" s="4"/>
      <c r="CS1297" s="4"/>
    </row>
    <row r="1298" spans="1:97">
      <c r="A1298" s="1"/>
      <c r="B1298" s="18"/>
      <c r="D1298" s="17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  <c r="BY1298" s="4"/>
      <c r="BZ1298" s="4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/>
      <c r="CK1298" s="4"/>
      <c r="CL1298" s="4"/>
      <c r="CM1298" s="4"/>
      <c r="CN1298" s="4"/>
      <c r="CO1298" s="4"/>
      <c r="CP1298" s="4"/>
      <c r="CQ1298" s="4"/>
      <c r="CR1298" s="4"/>
      <c r="CS1298" s="4"/>
    </row>
    <row r="1299" spans="1:97">
      <c r="A1299" s="1"/>
      <c r="B1299" s="18"/>
      <c r="D1299" s="17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  <c r="BY1299" s="4"/>
      <c r="BZ1299" s="4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/>
      <c r="CK1299" s="4"/>
      <c r="CL1299" s="4"/>
      <c r="CM1299" s="4"/>
      <c r="CN1299" s="4"/>
      <c r="CO1299" s="4"/>
      <c r="CP1299" s="4"/>
      <c r="CQ1299" s="4"/>
      <c r="CR1299" s="4"/>
      <c r="CS1299" s="4"/>
    </row>
    <row r="1300" spans="1:97">
      <c r="A1300" s="1"/>
      <c r="B1300" s="18"/>
      <c r="D1300" s="17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  <c r="BY1300" s="4"/>
      <c r="BZ1300" s="4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4"/>
      <c r="CL1300" s="4"/>
      <c r="CM1300" s="4"/>
      <c r="CN1300" s="4"/>
      <c r="CO1300" s="4"/>
      <c r="CP1300" s="4"/>
      <c r="CQ1300" s="4"/>
      <c r="CR1300" s="4"/>
      <c r="CS1300" s="4"/>
    </row>
    <row r="1301" spans="1:97">
      <c r="A1301" s="1"/>
      <c r="B1301" s="18"/>
      <c r="D1301" s="17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  <c r="BY1301" s="4"/>
      <c r="BZ1301" s="4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/>
      <c r="CK1301" s="4"/>
      <c r="CL1301" s="4"/>
      <c r="CM1301" s="4"/>
      <c r="CN1301" s="4"/>
      <c r="CO1301" s="4"/>
      <c r="CP1301" s="4"/>
      <c r="CQ1301" s="4"/>
      <c r="CR1301" s="4"/>
      <c r="CS1301" s="4"/>
    </row>
    <row r="1302" spans="1:97">
      <c r="A1302" s="1"/>
      <c r="B1302" s="18"/>
      <c r="D1302" s="17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  <c r="BY1302" s="4"/>
      <c r="BZ1302" s="4"/>
      <c r="CA1302" s="4"/>
      <c r="CB1302" s="4"/>
      <c r="CC1302" s="4"/>
      <c r="CD1302" s="4"/>
      <c r="CE1302" s="4"/>
      <c r="CF1302" s="4"/>
      <c r="CG1302" s="4"/>
      <c r="CH1302" s="4"/>
      <c r="CI1302" s="4"/>
      <c r="CJ1302" s="4"/>
      <c r="CK1302" s="4"/>
      <c r="CL1302" s="4"/>
      <c r="CM1302" s="4"/>
      <c r="CN1302" s="4"/>
      <c r="CO1302" s="4"/>
      <c r="CP1302" s="4"/>
      <c r="CQ1302" s="4"/>
      <c r="CR1302" s="4"/>
      <c r="CS1302" s="4"/>
    </row>
    <row r="1303" spans="1:97">
      <c r="A1303" s="1"/>
      <c r="B1303" s="18"/>
      <c r="D1303" s="17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  <c r="BY1303" s="4"/>
      <c r="BZ1303" s="4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4"/>
      <c r="CL1303" s="4"/>
      <c r="CM1303" s="4"/>
      <c r="CN1303" s="4"/>
      <c r="CO1303" s="4"/>
      <c r="CP1303" s="4"/>
      <c r="CQ1303" s="4"/>
      <c r="CR1303" s="4"/>
      <c r="CS1303" s="4"/>
    </row>
    <row r="1304" spans="1:97">
      <c r="A1304" s="1"/>
      <c r="B1304" s="18"/>
      <c r="D1304" s="17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  <c r="BY1304" s="4"/>
      <c r="BZ1304" s="4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/>
      <c r="CK1304" s="4"/>
      <c r="CL1304" s="4"/>
      <c r="CM1304" s="4"/>
      <c r="CN1304" s="4"/>
      <c r="CO1304" s="4"/>
      <c r="CP1304" s="4"/>
      <c r="CQ1304" s="4"/>
      <c r="CR1304" s="4"/>
      <c r="CS1304" s="4"/>
    </row>
    <row r="1305" spans="1:97">
      <c r="A1305" s="1"/>
      <c r="B1305" s="18"/>
      <c r="D1305" s="17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  <c r="BY1305" s="4"/>
      <c r="BZ1305" s="4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/>
      <c r="CK1305" s="4"/>
      <c r="CL1305" s="4"/>
      <c r="CM1305" s="4"/>
      <c r="CN1305" s="4"/>
      <c r="CO1305" s="4"/>
      <c r="CP1305" s="4"/>
      <c r="CQ1305" s="4"/>
      <c r="CR1305" s="4"/>
      <c r="CS1305" s="4"/>
    </row>
    <row r="1306" spans="1:97">
      <c r="A1306" s="1"/>
      <c r="B1306" s="18"/>
      <c r="D1306" s="17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  <c r="BY1306" s="4"/>
      <c r="BZ1306" s="4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/>
      <c r="CK1306" s="4"/>
      <c r="CL1306" s="4"/>
      <c r="CM1306" s="4"/>
      <c r="CN1306" s="4"/>
      <c r="CO1306" s="4"/>
      <c r="CP1306" s="4"/>
      <c r="CQ1306" s="4"/>
      <c r="CR1306" s="4"/>
      <c r="CS1306" s="4"/>
    </row>
    <row r="1307" spans="1:97">
      <c r="A1307" s="1"/>
      <c r="B1307" s="18"/>
      <c r="D1307" s="17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  <c r="BY1307" s="4"/>
      <c r="BZ1307" s="4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4"/>
      <c r="CL1307" s="4"/>
      <c r="CM1307" s="4"/>
      <c r="CN1307" s="4"/>
      <c r="CO1307" s="4"/>
      <c r="CP1307" s="4"/>
      <c r="CQ1307" s="4"/>
      <c r="CR1307" s="4"/>
      <c r="CS1307" s="4"/>
    </row>
    <row r="1308" spans="1:97">
      <c r="A1308" s="1"/>
      <c r="B1308" s="18"/>
      <c r="D1308" s="17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  <c r="BY1308" s="4"/>
      <c r="BZ1308" s="4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/>
      <c r="CK1308" s="4"/>
      <c r="CL1308" s="4"/>
      <c r="CM1308" s="4"/>
      <c r="CN1308" s="4"/>
      <c r="CO1308" s="4"/>
      <c r="CP1308" s="4"/>
      <c r="CQ1308" s="4"/>
      <c r="CR1308" s="4"/>
      <c r="CS1308" s="4"/>
    </row>
    <row r="1309" spans="1:97">
      <c r="A1309" s="1"/>
      <c r="B1309" s="18"/>
      <c r="D1309" s="17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  <c r="BY1309" s="4"/>
      <c r="BZ1309" s="4"/>
      <c r="CA1309" s="4"/>
      <c r="CB1309" s="4"/>
      <c r="CC1309" s="4"/>
      <c r="CD1309" s="4"/>
      <c r="CE1309" s="4"/>
      <c r="CF1309" s="4"/>
      <c r="CG1309" s="4"/>
      <c r="CH1309" s="4"/>
      <c r="CI1309" s="4"/>
      <c r="CJ1309" s="4"/>
      <c r="CK1309" s="4"/>
      <c r="CL1309" s="4"/>
      <c r="CM1309" s="4"/>
      <c r="CN1309" s="4"/>
      <c r="CO1309" s="4"/>
      <c r="CP1309" s="4"/>
      <c r="CQ1309" s="4"/>
      <c r="CR1309" s="4"/>
      <c r="CS1309" s="4"/>
    </row>
    <row r="1310" spans="1:97">
      <c r="A1310" s="1"/>
      <c r="B1310" s="18"/>
      <c r="D1310" s="17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  <c r="BY1310" s="4"/>
      <c r="BZ1310" s="4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4"/>
      <c r="CL1310" s="4"/>
      <c r="CM1310" s="4"/>
      <c r="CN1310" s="4"/>
      <c r="CO1310" s="4"/>
      <c r="CP1310" s="4"/>
      <c r="CQ1310" s="4"/>
      <c r="CR1310" s="4"/>
      <c r="CS1310" s="4"/>
    </row>
    <row r="1311" spans="1:97">
      <c r="A1311" s="1"/>
      <c r="B1311" s="18"/>
      <c r="D1311" s="17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  <c r="BY1311" s="4"/>
      <c r="BZ1311" s="4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4"/>
      <c r="CL1311" s="4"/>
      <c r="CM1311" s="4"/>
      <c r="CN1311" s="4"/>
      <c r="CO1311" s="4"/>
      <c r="CP1311" s="4"/>
      <c r="CQ1311" s="4"/>
      <c r="CR1311" s="4"/>
      <c r="CS1311" s="4"/>
    </row>
    <row r="1312" spans="1:97">
      <c r="A1312" s="1"/>
      <c r="B1312" s="18"/>
      <c r="D1312" s="17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  <c r="BY1312" s="4"/>
      <c r="BZ1312" s="4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4"/>
      <c r="CL1312" s="4"/>
      <c r="CM1312" s="4"/>
      <c r="CN1312" s="4"/>
      <c r="CO1312" s="4"/>
      <c r="CP1312" s="4"/>
      <c r="CQ1312" s="4"/>
      <c r="CR1312" s="4"/>
      <c r="CS1312" s="4"/>
    </row>
    <row r="1313" spans="1:97">
      <c r="A1313" s="1"/>
      <c r="B1313" s="18"/>
      <c r="D1313" s="17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  <c r="BY1313" s="4"/>
      <c r="BZ1313" s="4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4"/>
      <c r="CL1313" s="4"/>
      <c r="CM1313" s="4"/>
      <c r="CN1313" s="4"/>
      <c r="CO1313" s="4"/>
      <c r="CP1313" s="4"/>
      <c r="CQ1313" s="4"/>
      <c r="CR1313" s="4"/>
      <c r="CS1313" s="4"/>
    </row>
    <row r="1314" spans="1:97">
      <c r="A1314" s="1"/>
      <c r="B1314" s="18"/>
      <c r="D1314" s="17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  <c r="BY1314" s="4"/>
      <c r="BZ1314" s="4"/>
      <c r="CA1314" s="4"/>
      <c r="CB1314" s="4"/>
      <c r="CC1314" s="4"/>
      <c r="CD1314" s="4"/>
      <c r="CE1314" s="4"/>
      <c r="CF1314" s="4"/>
      <c r="CG1314" s="4"/>
      <c r="CH1314" s="4"/>
      <c r="CI1314" s="4"/>
      <c r="CJ1314" s="4"/>
      <c r="CK1314" s="4"/>
      <c r="CL1314" s="4"/>
      <c r="CM1314" s="4"/>
      <c r="CN1314" s="4"/>
      <c r="CO1314" s="4"/>
      <c r="CP1314" s="4"/>
      <c r="CQ1314" s="4"/>
      <c r="CR1314" s="4"/>
      <c r="CS1314" s="4"/>
    </row>
    <row r="1315" spans="1:97">
      <c r="A1315" s="1"/>
      <c r="B1315" s="18"/>
      <c r="D1315" s="17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  <c r="BY1315" s="4"/>
      <c r="BZ1315" s="4"/>
      <c r="CA1315" s="4"/>
      <c r="CB1315" s="4"/>
      <c r="CC1315" s="4"/>
      <c r="CD1315" s="4"/>
      <c r="CE1315" s="4"/>
      <c r="CF1315" s="4"/>
      <c r="CG1315" s="4"/>
      <c r="CH1315" s="4"/>
      <c r="CI1315" s="4"/>
      <c r="CJ1315" s="4"/>
      <c r="CK1315" s="4"/>
      <c r="CL1315" s="4"/>
      <c r="CM1315" s="4"/>
      <c r="CN1315" s="4"/>
      <c r="CO1315" s="4"/>
      <c r="CP1315" s="4"/>
      <c r="CQ1315" s="4"/>
      <c r="CR1315" s="4"/>
      <c r="CS1315" s="4"/>
    </row>
    <row r="1316" spans="1:97">
      <c r="A1316" s="1"/>
      <c r="B1316" s="18"/>
      <c r="D1316" s="7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  <c r="BY1316" s="4"/>
      <c r="BZ1316" s="4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4"/>
      <c r="CL1316" s="4"/>
      <c r="CM1316" s="4"/>
      <c r="CN1316" s="4"/>
      <c r="CO1316" s="4"/>
      <c r="CP1316" s="4"/>
      <c r="CQ1316" s="4"/>
      <c r="CR1316" s="4"/>
      <c r="CS1316" s="4"/>
    </row>
    <row r="1317" spans="1:97">
      <c r="A1317" s="1"/>
      <c r="B1317" s="18"/>
      <c r="D1317" s="7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  <c r="BY1317" s="4"/>
      <c r="BZ1317" s="4"/>
      <c r="CA1317" s="4"/>
      <c r="CB1317" s="4"/>
      <c r="CC1317" s="4"/>
      <c r="CD1317" s="4"/>
      <c r="CE1317" s="4"/>
      <c r="CF1317" s="4"/>
      <c r="CG1317" s="4"/>
      <c r="CH1317" s="4"/>
      <c r="CI1317" s="4"/>
      <c r="CJ1317" s="4"/>
      <c r="CK1317" s="4"/>
      <c r="CL1317" s="4"/>
      <c r="CM1317" s="4"/>
      <c r="CN1317" s="4"/>
      <c r="CO1317" s="4"/>
      <c r="CP1317" s="4"/>
      <c r="CQ1317" s="4"/>
      <c r="CR1317" s="4"/>
      <c r="CS1317" s="4"/>
    </row>
    <row r="1318" spans="1:97">
      <c r="A1318" s="1"/>
      <c r="B1318" s="18"/>
      <c r="D1318" s="7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  <c r="BY1318" s="4"/>
      <c r="BZ1318" s="4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4"/>
      <c r="CL1318" s="4"/>
      <c r="CM1318" s="4"/>
      <c r="CN1318" s="4"/>
      <c r="CO1318" s="4"/>
      <c r="CP1318" s="4"/>
      <c r="CQ1318" s="4"/>
      <c r="CR1318" s="4"/>
      <c r="CS1318" s="4"/>
    </row>
    <row r="1319" spans="1:97">
      <c r="A1319" s="1"/>
      <c r="B1319" s="18"/>
      <c r="D1319" s="7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  <c r="BY1319" s="4"/>
      <c r="BZ1319" s="4"/>
      <c r="CA1319" s="4"/>
      <c r="CB1319" s="4"/>
      <c r="CC1319" s="4"/>
      <c r="CD1319" s="4"/>
      <c r="CE1319" s="4"/>
      <c r="CF1319" s="4"/>
      <c r="CG1319" s="4"/>
      <c r="CH1319" s="4"/>
      <c r="CI1319" s="4"/>
      <c r="CJ1319" s="4"/>
      <c r="CK1319" s="4"/>
      <c r="CL1319" s="4"/>
      <c r="CM1319" s="4"/>
      <c r="CN1319" s="4"/>
      <c r="CO1319" s="4"/>
      <c r="CP1319" s="4"/>
      <c r="CQ1319" s="4"/>
      <c r="CR1319" s="4"/>
      <c r="CS1319" s="4"/>
    </row>
    <row r="1320" spans="1:97">
      <c r="A1320" s="1"/>
      <c r="B1320" s="18"/>
      <c r="D1320" s="7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  <c r="BY1320" s="4"/>
      <c r="BZ1320" s="4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4"/>
      <c r="CL1320" s="4"/>
      <c r="CM1320" s="4"/>
      <c r="CN1320" s="4"/>
      <c r="CO1320" s="4"/>
      <c r="CP1320" s="4"/>
      <c r="CQ1320" s="4"/>
      <c r="CR1320" s="4"/>
      <c r="CS1320" s="4"/>
    </row>
    <row r="1321" spans="1:97">
      <c r="A1321" s="1"/>
      <c r="B1321" s="18"/>
      <c r="D1321" s="7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  <c r="BY1321" s="4"/>
      <c r="BZ1321" s="4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4"/>
      <c r="CL1321" s="4"/>
      <c r="CM1321" s="4"/>
      <c r="CN1321" s="4"/>
      <c r="CO1321" s="4"/>
      <c r="CP1321" s="4"/>
      <c r="CQ1321" s="4"/>
      <c r="CR1321" s="4"/>
      <c r="CS1321" s="4"/>
    </row>
    <row r="1322" spans="1:97">
      <c r="A1322" s="1"/>
      <c r="B1322" s="18"/>
      <c r="D1322" s="7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  <c r="BY1322" s="4"/>
      <c r="BZ1322" s="4"/>
      <c r="CA1322" s="4"/>
      <c r="CB1322" s="4"/>
      <c r="CC1322" s="4"/>
      <c r="CD1322" s="4"/>
      <c r="CE1322" s="4"/>
      <c r="CF1322" s="4"/>
      <c r="CG1322" s="4"/>
      <c r="CH1322" s="4"/>
      <c r="CI1322" s="4"/>
      <c r="CJ1322" s="4"/>
      <c r="CK1322" s="4"/>
      <c r="CL1322" s="4"/>
      <c r="CM1322" s="4"/>
      <c r="CN1322" s="4"/>
      <c r="CO1322" s="4"/>
      <c r="CP1322" s="4"/>
      <c r="CQ1322" s="4"/>
      <c r="CR1322" s="4"/>
      <c r="CS1322" s="4"/>
    </row>
    <row r="1323" spans="1:97">
      <c r="A1323" s="1"/>
      <c r="B1323" s="18"/>
      <c r="D1323" s="7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  <c r="BY1323" s="4"/>
      <c r="BZ1323" s="4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/>
      <c r="CK1323" s="4"/>
      <c r="CL1323" s="4"/>
      <c r="CM1323" s="4"/>
      <c r="CN1323" s="4"/>
      <c r="CO1323" s="4"/>
      <c r="CP1323" s="4"/>
      <c r="CQ1323" s="4"/>
      <c r="CR1323" s="4"/>
      <c r="CS1323" s="4"/>
    </row>
    <row r="1324" spans="1:97">
      <c r="A1324" s="1"/>
      <c r="B1324" s="18"/>
      <c r="D1324" s="7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  <c r="BY1324" s="4"/>
      <c r="BZ1324" s="4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/>
      <c r="CK1324" s="4"/>
      <c r="CL1324" s="4"/>
      <c r="CM1324" s="4"/>
      <c r="CN1324" s="4"/>
      <c r="CO1324" s="4"/>
      <c r="CP1324" s="4"/>
      <c r="CQ1324" s="4"/>
      <c r="CR1324" s="4"/>
      <c r="CS1324" s="4"/>
    </row>
    <row r="1325" spans="1:97">
      <c r="A1325" s="1"/>
      <c r="B1325" s="18"/>
      <c r="D1325" s="7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  <c r="BY1325" s="4"/>
      <c r="BZ1325" s="4"/>
      <c r="CA1325" s="4"/>
      <c r="CB1325" s="4"/>
      <c r="CC1325" s="4"/>
      <c r="CD1325" s="4"/>
      <c r="CE1325" s="4"/>
      <c r="CF1325" s="4"/>
      <c r="CG1325" s="4"/>
      <c r="CH1325" s="4"/>
      <c r="CI1325" s="4"/>
      <c r="CJ1325" s="4"/>
      <c r="CK1325" s="4"/>
      <c r="CL1325" s="4"/>
      <c r="CM1325" s="4"/>
      <c r="CN1325" s="4"/>
      <c r="CO1325" s="4"/>
      <c r="CP1325" s="4"/>
      <c r="CQ1325" s="4"/>
      <c r="CR1325" s="4"/>
      <c r="CS1325" s="4"/>
    </row>
  </sheetData>
  <mergeCells count="1">
    <mergeCell ref="E2:F5"/>
  </mergeCells>
  <conditionalFormatting sqref="B1:B1325">
    <cfRule type="containsText" dxfId="0" priority="1" operator="containsText" text="x">
      <formula>NOT(ISERROR(SEARCH(("x"),(B1))))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65"/>
  <sheetViews>
    <sheetView workbookViewId="0"/>
  </sheetViews>
  <sheetFormatPr defaultColWidth="12.5703125" defaultRowHeight="15.75" customHeight="1"/>
  <sheetData>
    <row r="1" spans="1:8">
      <c r="A1" s="22" t="s">
        <v>16</v>
      </c>
      <c r="C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</row>
    <row r="2" spans="1:8">
      <c r="A2" s="24" t="str">
        <f ca="1">IFERROR(__xludf.DUMMYFUNCTION("UNIQUE({'Guys List'!C2:C1001;'Guys List'!D2:D1001;'Guys List'!E2:E1001})"),"Kaleb Harris")</f>
        <v>Kaleb Harris</v>
      </c>
      <c r="C2" s="24" t="str">
        <f ca="1">IFERROR(__xludf.DUMMYFUNCTION("UNIQUE({'Creampie Mens list'!D2:D1001;'Creampie Mens list'!E2:E1001;'Creampie Mens list'!F2:F1001})"),"")</f>
        <v/>
      </c>
      <c r="E2" s="23">
        <f ca="1">COUNTA(A4:A1001)</f>
        <v>261</v>
      </c>
      <c r="F2" s="23">
        <f ca="1">COUNTA(C3:C1001)</f>
        <v>46</v>
      </c>
      <c r="G2" s="23">
        <f ca="1">E2+F2</f>
        <v>307</v>
      </c>
      <c r="H2" s="23">
        <v>234</v>
      </c>
    </row>
    <row r="3" spans="1:8">
      <c r="A3" s="23" t="str">
        <f ca="1">IFERROR(__xludf.DUMMYFUNCTION("""COMPUTED_VALUE"""),"Brandon Taylor ")</f>
        <v xml:space="preserve">Brandon Taylor </v>
      </c>
      <c r="C3" s="23" t="str">
        <f ca="1">IFERROR(__xludf.DUMMYFUNCTION("""COMPUTED_VALUE"""),"Ethan Freyburger")</f>
        <v>Ethan Freyburger</v>
      </c>
    </row>
    <row r="4" spans="1:8">
      <c r="A4" s="23" t="str">
        <f ca="1">IFERROR(__xludf.DUMMYFUNCTION("""COMPUTED_VALUE"""),"Ken Hannum")</f>
        <v>Ken Hannum</v>
      </c>
      <c r="C4" s="23" t="str">
        <f ca="1">IFERROR(__xludf.DUMMYFUNCTION("""COMPUTED_VALUE"""),"Tuan Tran")</f>
        <v>Tuan Tran</v>
      </c>
    </row>
    <row r="5" spans="1:8">
      <c r="A5" s="23" t="str">
        <f ca="1">IFERROR(__xludf.DUMMYFUNCTION("""COMPUTED_VALUE"""),"Advait Pandharkar")</f>
        <v>Advait Pandharkar</v>
      </c>
      <c r="C5" s="23" t="str">
        <f ca="1">IFERROR(__xludf.DUMMYFUNCTION("""COMPUTED_VALUE"""),"Alec O'Conner")</f>
        <v>Alec O'Conner</v>
      </c>
    </row>
    <row r="6" spans="1:8">
      <c r="A6" s="23" t="str">
        <f ca="1">IFERROR(__xludf.DUMMYFUNCTION("""COMPUTED_VALUE"""),"Alex Herzog")</f>
        <v>Alex Herzog</v>
      </c>
      <c r="C6" s="23" t="str">
        <f ca="1">IFERROR(__xludf.DUMMYFUNCTION("""COMPUTED_VALUE"""),"Andy Jacobi")</f>
        <v>Andy Jacobi</v>
      </c>
    </row>
    <row r="7" spans="1:8">
      <c r="A7" s="23" t="str">
        <f ca="1">IFERROR(__xludf.DUMMYFUNCTION("""COMPUTED_VALUE"""),"Zach Decker")</f>
        <v>Zach Decker</v>
      </c>
      <c r="C7" s="23" t="str">
        <f ca="1">IFERROR(__xludf.DUMMYFUNCTION("""COMPUTED_VALUE"""),"Joseph Lahmann")</f>
        <v>Joseph Lahmann</v>
      </c>
    </row>
    <row r="8" spans="1:8">
      <c r="A8" s="23" t="str">
        <f ca="1">IFERROR(__xludf.DUMMYFUNCTION("""COMPUTED_VALUE"""),"Aidan Morris")</f>
        <v>Aidan Morris</v>
      </c>
      <c r="C8" s="23" t="str">
        <f ca="1">IFERROR(__xludf.DUMMYFUNCTION("""COMPUTED_VALUE"""),"Sam Froslid")</f>
        <v>Sam Froslid</v>
      </c>
    </row>
    <row r="9" spans="1:8">
      <c r="A9" s="23" t="str">
        <f ca="1">IFERROR(__xludf.DUMMYFUNCTION("""COMPUTED_VALUE"""),"Alex Paul")</f>
        <v>Alex Paul</v>
      </c>
      <c r="C9" s="23" t="str">
        <f ca="1">IFERROR(__xludf.DUMMYFUNCTION("""COMPUTED_VALUE"""),"Nicholas Carlzen")</f>
        <v>Nicholas Carlzen</v>
      </c>
    </row>
    <row r="10" spans="1:8">
      <c r="A10" s="23" t="str">
        <f ca="1">IFERROR(__xludf.DUMMYFUNCTION("""COMPUTED_VALUE"""),"Cade Pell")</f>
        <v>Cade Pell</v>
      </c>
      <c r="C10" s="23" t="str">
        <f ca="1">IFERROR(__xludf.DUMMYFUNCTION("""COMPUTED_VALUE"""),"Andrew Tufto")</f>
        <v>Andrew Tufto</v>
      </c>
    </row>
    <row r="11" spans="1:8">
      <c r="A11" s="23" t="str">
        <f ca="1">IFERROR(__xludf.DUMMYFUNCTION("""COMPUTED_VALUE"""),"Scott Hennarty ")</f>
        <v xml:space="preserve">Scott Hennarty </v>
      </c>
      <c r="C11" s="23" t="str">
        <f ca="1">IFERROR(__xludf.DUMMYFUNCTION("""COMPUTED_VALUE"""),"Trenton Peck")</f>
        <v>Trenton Peck</v>
      </c>
    </row>
    <row r="12" spans="1:8">
      <c r="A12" s="23" t="str">
        <f ca="1">IFERROR(__xludf.DUMMYFUNCTION("""COMPUTED_VALUE"""),"Ben Brown")</f>
        <v>Ben Brown</v>
      </c>
      <c r="C12" s="23" t="str">
        <f ca="1">IFERROR(__xludf.DUMMYFUNCTION("""COMPUTED_VALUE"""),"Nithin Saravanapandian")</f>
        <v>Nithin Saravanapandian</v>
      </c>
    </row>
    <row r="13" spans="1:8">
      <c r="A13" s="23" t="str">
        <f ca="1">IFERROR(__xludf.DUMMYFUNCTION("""COMPUTED_VALUE"""),"Luke Dawdy")</f>
        <v>Luke Dawdy</v>
      </c>
      <c r="C13" s="23" t="str">
        <f ca="1">IFERROR(__xludf.DUMMYFUNCTION("""COMPUTED_VALUE"""),"Abhilash Keluth")</f>
        <v>Abhilash Keluth</v>
      </c>
    </row>
    <row r="14" spans="1:8">
      <c r="A14" s="23" t="str">
        <f ca="1">IFERROR(__xludf.DUMMYFUNCTION("""COMPUTED_VALUE"""),"Jake Covert")</f>
        <v>Jake Covert</v>
      </c>
      <c r="C14" s="23" t="str">
        <f ca="1">IFERROR(__xludf.DUMMYFUNCTION("""COMPUTED_VALUE"""),"Manny Diaz")</f>
        <v>Manny Diaz</v>
      </c>
    </row>
    <row r="15" spans="1:8">
      <c r="A15" s="23" t="str">
        <f ca="1">IFERROR(__xludf.DUMMYFUNCTION("""COMPUTED_VALUE"""),"Dionysis Liveris")</f>
        <v>Dionysis Liveris</v>
      </c>
      <c r="C15" s="23" t="str">
        <f ca="1">IFERROR(__xludf.DUMMYFUNCTION("""COMPUTED_VALUE"""),"Austin Perry")</f>
        <v>Austin Perry</v>
      </c>
    </row>
    <row r="16" spans="1:8">
      <c r="A16" s="23" t="str">
        <f ca="1">IFERROR(__xludf.DUMMYFUNCTION("""COMPUTED_VALUE"""),"Deric Duncan")</f>
        <v>Deric Duncan</v>
      </c>
      <c r="C16" s="23" t="str">
        <f ca="1">IFERROR(__xludf.DUMMYFUNCTION("""COMPUTED_VALUE"""),"Mason Kleiber")</f>
        <v>Mason Kleiber</v>
      </c>
    </row>
    <row r="17" spans="1:3">
      <c r="A17" s="23" t="str">
        <f ca="1">IFERROR(__xludf.DUMMYFUNCTION("""COMPUTED_VALUE"""),"Walker Coffy")</f>
        <v>Walker Coffy</v>
      </c>
      <c r="C17" s="23" t="str">
        <f ca="1">IFERROR(__xludf.DUMMYFUNCTION("""COMPUTED_VALUE"""),"Bradley Harden")</f>
        <v>Bradley Harden</v>
      </c>
    </row>
    <row r="18" spans="1:3">
      <c r="A18" s="23" t="str">
        <f ca="1">IFERROR(__xludf.DUMMYFUNCTION("""COMPUTED_VALUE"""),"Nate Turner ")</f>
        <v xml:space="preserve">Nate Turner </v>
      </c>
      <c r="C18" s="23" t="str">
        <f ca="1">IFERROR(__xludf.DUMMYFUNCTION("""COMPUTED_VALUE"""),"Gabe Adams")</f>
        <v>Gabe Adams</v>
      </c>
    </row>
    <row r="19" spans="1:3">
      <c r="A19" s="23" t="str">
        <f ca="1">IFERROR(__xludf.DUMMYFUNCTION("""COMPUTED_VALUE"""),"Ishaan Mishra")</f>
        <v>Ishaan Mishra</v>
      </c>
      <c r="C19" s="23" t="str">
        <f ca="1">IFERROR(__xludf.DUMMYFUNCTION("""COMPUTED_VALUE"""),"Ron Farrell")</f>
        <v>Ron Farrell</v>
      </c>
    </row>
    <row r="20" spans="1:3">
      <c r="A20" s="23" t="str">
        <f ca="1">IFERROR(__xludf.DUMMYFUNCTION("""COMPUTED_VALUE"""),"Nick Von Bulow")</f>
        <v>Nick Von Bulow</v>
      </c>
      <c r="C20" s="23" t="str">
        <f ca="1">IFERROR(__xludf.DUMMYFUNCTION("""COMPUTED_VALUE"""),"Spencer Socoloski ")</f>
        <v xml:space="preserve">Spencer Socoloski </v>
      </c>
    </row>
    <row r="21" spans="1:3">
      <c r="A21" s="23" t="str">
        <f ca="1">IFERROR(__xludf.DUMMYFUNCTION("""COMPUTED_VALUE"""),"Aditya Senthilvel")</f>
        <v>Aditya Senthilvel</v>
      </c>
      <c r="C21" s="23" t="str">
        <f ca="1">IFERROR(__xludf.DUMMYFUNCTION("""COMPUTED_VALUE"""),"Issac Friedmann")</f>
        <v>Issac Friedmann</v>
      </c>
    </row>
    <row r="22" spans="1:3">
      <c r="A22" s="23" t="str">
        <f ca="1">IFERROR(__xludf.DUMMYFUNCTION("""COMPUTED_VALUE"""),"Myon McGee")</f>
        <v>Myon McGee</v>
      </c>
      <c r="C22" s="23" t="str">
        <f ca="1">IFERROR(__xludf.DUMMYFUNCTION("""COMPUTED_VALUE"""),"James Koh")</f>
        <v>James Koh</v>
      </c>
    </row>
    <row r="23" spans="1:3">
      <c r="A23" s="23" t="str">
        <f ca="1">IFERROR(__xludf.DUMMYFUNCTION("""COMPUTED_VALUE"""),"Romal McClendon ")</f>
        <v xml:space="preserve">Romal McClendon </v>
      </c>
      <c r="C23" s="23" t="str">
        <f ca="1">IFERROR(__xludf.DUMMYFUNCTION("""COMPUTED_VALUE"""),"Isaac Robbins")</f>
        <v>Isaac Robbins</v>
      </c>
    </row>
    <row r="24" spans="1:3">
      <c r="A24" s="23" t="str">
        <f ca="1">IFERROR(__xludf.DUMMYFUNCTION("""COMPUTED_VALUE"""),"Hunter (Coming with Chloe Koutsumpas)")</f>
        <v>Hunter (Coming with Chloe Koutsumpas)</v>
      </c>
      <c r="C24" s="23" t="str">
        <f ca="1">IFERROR(__xludf.DUMMYFUNCTION("""COMPUTED_VALUE"""),"Carter James")</f>
        <v>Carter James</v>
      </c>
    </row>
    <row r="25" spans="1:3">
      <c r="A25" s="23" t="str">
        <f ca="1">IFERROR(__xludf.DUMMYFUNCTION("""COMPUTED_VALUE"""),"Kenny Gipson")</f>
        <v>Kenny Gipson</v>
      </c>
      <c r="C25" s="23" t="str">
        <f ca="1">IFERROR(__xludf.DUMMYFUNCTION("""COMPUTED_VALUE"""),"Benjamin Adler")</f>
        <v>Benjamin Adler</v>
      </c>
    </row>
    <row r="26" spans="1:3">
      <c r="A26" s="23" t="str">
        <f ca="1">IFERROR(__xludf.DUMMYFUNCTION("""COMPUTED_VALUE"""),"Cole Weyer")</f>
        <v>Cole Weyer</v>
      </c>
      <c r="C26" s="23" t="str">
        <f ca="1">IFERROR(__xludf.DUMMYFUNCTION("""COMPUTED_VALUE"""),"Conner Vinyard")</f>
        <v>Conner Vinyard</v>
      </c>
    </row>
    <row r="27" spans="1:3">
      <c r="A27" s="23" t="str">
        <f ca="1">IFERROR(__xludf.DUMMYFUNCTION("""COMPUTED_VALUE"""),"Nikita Egorov")</f>
        <v>Nikita Egorov</v>
      </c>
      <c r="C27" s="23" t="str">
        <f ca="1">IFERROR(__xludf.DUMMYFUNCTION("""COMPUTED_VALUE"""),"Aidan zumbolo")</f>
        <v>Aidan zumbolo</v>
      </c>
    </row>
    <row r="28" spans="1:3">
      <c r="A28" s="23" t="str">
        <f ca="1">IFERROR(__xludf.DUMMYFUNCTION("""COMPUTED_VALUE"""),"Noah Lee")</f>
        <v>Noah Lee</v>
      </c>
      <c r="C28" s="23" t="str">
        <f ca="1">IFERROR(__xludf.DUMMYFUNCTION("""COMPUTED_VALUE"""),"Logan Manthey")</f>
        <v>Logan Manthey</v>
      </c>
    </row>
    <row r="29" spans="1:3">
      <c r="A29" s="23" t="str">
        <f ca="1">IFERROR(__xludf.DUMMYFUNCTION("""COMPUTED_VALUE"""),"Kyler Phillips")</f>
        <v>Kyler Phillips</v>
      </c>
      <c r="C29" s="23" t="str">
        <f ca="1">IFERROR(__xludf.DUMMYFUNCTION("""COMPUTED_VALUE"""),"Logan Finnegan")</f>
        <v>Logan Finnegan</v>
      </c>
    </row>
    <row r="30" spans="1:3">
      <c r="A30" s="23" t="str">
        <f ca="1">IFERROR(__xludf.DUMMYFUNCTION("""COMPUTED_VALUE"""),"Eric Graham")</f>
        <v>Eric Graham</v>
      </c>
      <c r="C30" s="23" t="str">
        <f ca="1">IFERROR(__xludf.DUMMYFUNCTION("""COMPUTED_VALUE""")," Joey Brueck")</f>
        <v xml:space="preserve"> Joey Brueck</v>
      </c>
    </row>
    <row r="31" spans="1:3">
      <c r="A31" s="23" t="str">
        <f ca="1">IFERROR(__xludf.DUMMYFUNCTION("""COMPUTED_VALUE"""),"Daniel Gove")</f>
        <v>Daniel Gove</v>
      </c>
      <c r="C31" s="23" t="str">
        <f ca="1">IFERROR(__xludf.DUMMYFUNCTION("""COMPUTED_VALUE"""),"Justin Lin")</f>
        <v>Justin Lin</v>
      </c>
    </row>
    <row r="32" spans="1:3">
      <c r="A32" s="23" t="str">
        <f ca="1">IFERROR(__xludf.DUMMYFUNCTION("""COMPUTED_VALUE"""),"Anthony Luke")</f>
        <v>Anthony Luke</v>
      </c>
      <c r="C32" s="23" t="str">
        <f ca="1">IFERROR(__xludf.DUMMYFUNCTION("""COMPUTED_VALUE"""),"Heath Doll")</f>
        <v>Heath Doll</v>
      </c>
    </row>
    <row r="33" spans="1:3">
      <c r="A33" s="23" t="str">
        <f ca="1">IFERROR(__xludf.DUMMYFUNCTION("""COMPUTED_VALUE"""),"Aaron Nadharajan")</f>
        <v>Aaron Nadharajan</v>
      </c>
      <c r="C33" s="23" t="str">
        <f ca="1">IFERROR(__xludf.DUMMYFUNCTION("""COMPUTED_VALUE"""),"Storm Ellwanger")</f>
        <v>Storm Ellwanger</v>
      </c>
    </row>
    <row r="34" spans="1:3">
      <c r="A34" s="23" t="str">
        <f ca="1">IFERROR(__xludf.DUMMYFUNCTION("""COMPUTED_VALUE"""),"Chase Strother")</f>
        <v>Chase Strother</v>
      </c>
      <c r="C34" s="23" t="str">
        <f ca="1">IFERROR(__xludf.DUMMYFUNCTION("""COMPUTED_VALUE"""),"Eddie Simon Jr")</f>
        <v>Eddie Simon Jr</v>
      </c>
    </row>
    <row r="35" spans="1:3">
      <c r="A35" s="23" t="str">
        <f ca="1">IFERROR(__xludf.DUMMYFUNCTION("""COMPUTED_VALUE"""),"Miles Mcgowen")</f>
        <v>Miles Mcgowen</v>
      </c>
      <c r="C35" s="23" t="str">
        <f ca="1">IFERROR(__xludf.DUMMYFUNCTION("""COMPUTED_VALUE"""),"Josiah Mcgee")</f>
        <v>Josiah Mcgee</v>
      </c>
    </row>
    <row r="36" spans="1:3">
      <c r="A36" s="23" t="str">
        <f ca="1">IFERROR(__xludf.DUMMYFUNCTION("""COMPUTED_VALUE"""),"Daniel susalla")</f>
        <v>Daniel susalla</v>
      </c>
      <c r="C36" s="23" t="str">
        <f ca="1">IFERROR(__xludf.DUMMYFUNCTION("""COMPUTED_VALUE"""),"Willie Bowman")</f>
        <v>Willie Bowman</v>
      </c>
    </row>
    <row r="37" spans="1:3">
      <c r="A37" s="23" t="str">
        <f ca="1">IFERROR(__xludf.DUMMYFUNCTION("""COMPUTED_VALUE"""),"Luke Sheerin")</f>
        <v>Luke Sheerin</v>
      </c>
      <c r="C37" s="23" t="str">
        <f ca="1">IFERROR(__xludf.DUMMYFUNCTION("""COMPUTED_VALUE"""),"Alex Fiani")</f>
        <v>Alex Fiani</v>
      </c>
    </row>
    <row r="38" spans="1:3">
      <c r="A38" s="23" t="str">
        <f ca="1">IFERROR(__xludf.DUMMYFUNCTION("""COMPUTED_VALUE"""),"Richard Tuck")</f>
        <v>Richard Tuck</v>
      </c>
      <c r="C38" s="23" t="str">
        <f ca="1">IFERROR(__xludf.DUMMYFUNCTION("""COMPUTED_VALUE"""),"Edward Wolski")</f>
        <v>Edward Wolski</v>
      </c>
    </row>
    <row r="39" spans="1:3">
      <c r="A39" s="23" t="str">
        <f ca="1">IFERROR(__xludf.DUMMYFUNCTION("""COMPUTED_VALUE"""),"Ian Knowlton")</f>
        <v>Ian Knowlton</v>
      </c>
      <c r="C39" s="23" t="str">
        <f ca="1">IFERROR(__xludf.DUMMYFUNCTION("""COMPUTED_VALUE"""),"Max Warner")</f>
        <v>Max Warner</v>
      </c>
    </row>
    <row r="40" spans="1:3">
      <c r="A40" s="23" t="str">
        <f ca="1">IFERROR(__xludf.DUMMYFUNCTION("""COMPUTED_VALUE"""),"Samuel Lim ")</f>
        <v xml:space="preserve">Samuel Lim </v>
      </c>
      <c r="C40" s="23" t="str">
        <f ca="1">IFERROR(__xludf.DUMMYFUNCTION("""COMPUTED_VALUE"""),"Ari Allen")</f>
        <v>Ari Allen</v>
      </c>
    </row>
    <row r="41" spans="1:3">
      <c r="A41" s="23" t="str">
        <f ca="1">IFERROR(__xludf.DUMMYFUNCTION("""COMPUTED_VALUE"""),"Joseph Brown")</f>
        <v>Joseph Brown</v>
      </c>
      <c r="C41" s="23" t="str">
        <f ca="1">IFERROR(__xludf.DUMMYFUNCTION("""COMPUTED_VALUE"""),"Grayson sriver")</f>
        <v>Grayson sriver</v>
      </c>
    </row>
    <row r="42" spans="1:3">
      <c r="A42" s="23" t="str">
        <f ca="1">IFERROR(__xludf.DUMMYFUNCTION("""COMPUTED_VALUE"""),"Sam Munroe")</f>
        <v>Sam Munroe</v>
      </c>
      <c r="C42" s="23" t="str">
        <f ca="1">IFERROR(__xludf.DUMMYFUNCTION("""COMPUTED_VALUE"""),"Landen Kerns")</f>
        <v>Landen Kerns</v>
      </c>
    </row>
    <row r="43" spans="1:3">
      <c r="A43" s="23" t="str">
        <f ca="1">IFERROR(__xludf.DUMMYFUNCTION("""COMPUTED_VALUE"""),"Pranav Katragadda")</f>
        <v>Pranav Katragadda</v>
      </c>
      <c r="C43" s="23" t="str">
        <f ca="1">IFERROR(__xludf.DUMMYFUNCTION("""COMPUTED_VALUE"""),"Mike Webb")</f>
        <v>Mike Webb</v>
      </c>
    </row>
    <row r="44" spans="1:3">
      <c r="A44" s="23"/>
      <c r="C44" s="23" t="str">
        <f ca="1">IFERROR(__xludf.DUMMYFUNCTION("""COMPUTED_VALUE"""),"Nick Edwards")</f>
        <v>Nick Edwards</v>
      </c>
    </row>
    <row r="45" spans="1:3">
      <c r="A45" s="23" t="str">
        <f ca="1">IFERROR(__xludf.DUMMYFUNCTION("""COMPUTED_VALUE"""),"Thomas Grothe")</f>
        <v>Thomas Grothe</v>
      </c>
      <c r="C45" s="23" t="str">
        <f ca="1">IFERROR(__xludf.DUMMYFUNCTION("""COMPUTED_VALUE"""),"Isaac Farnsworth")</f>
        <v>Isaac Farnsworth</v>
      </c>
    </row>
    <row r="46" spans="1:3">
      <c r="A46" s="23" t="str">
        <f ca="1">IFERROR(__xludf.DUMMYFUNCTION("""COMPUTED_VALUE"""),"Renzo Bibb")</f>
        <v>Renzo Bibb</v>
      </c>
      <c r="C46" s="23" t="str">
        <f ca="1">IFERROR(__xludf.DUMMYFUNCTION("""COMPUTED_VALUE"""),"Vuk Djuric")</f>
        <v>Vuk Djuric</v>
      </c>
    </row>
    <row r="47" spans="1:3">
      <c r="A47" s="23" t="str">
        <f ca="1">IFERROR(__xludf.DUMMYFUNCTION("""COMPUTED_VALUE"""),"John Biederstedt")</f>
        <v>John Biederstedt</v>
      </c>
      <c r="C47" s="23" t="str">
        <f ca="1">IFERROR(__xludf.DUMMYFUNCTION("""COMPUTED_VALUE"""),"Zach Jackson")</f>
        <v>Zach Jackson</v>
      </c>
    </row>
    <row r="48" spans="1:3">
      <c r="A48" s="23" t="str">
        <f ca="1">IFERROR(__xludf.DUMMYFUNCTION("""COMPUTED_VALUE"""),"Avichal Jadeja")</f>
        <v>Avichal Jadeja</v>
      </c>
      <c r="C48" s="23" t="str">
        <f ca="1">IFERROR(__xludf.DUMMYFUNCTION("""COMPUTED_VALUE"""),"Robert Walker")</f>
        <v>Robert Walker</v>
      </c>
    </row>
    <row r="49" spans="1:1">
      <c r="A49" s="23" t="str">
        <f ca="1">IFERROR(__xludf.DUMMYFUNCTION("""COMPUTED_VALUE"""),"Vishrut Patwari")</f>
        <v>Vishrut Patwari</v>
      </c>
    </row>
    <row r="50" spans="1:1">
      <c r="A50" s="23" t="str">
        <f ca="1">IFERROR(__xludf.DUMMYFUNCTION("""COMPUTED_VALUE"""),"Matthew Pracko")</f>
        <v>Matthew Pracko</v>
      </c>
    </row>
    <row r="51" spans="1:1">
      <c r="A51" s="23" t="str">
        <f ca="1">IFERROR(__xludf.DUMMYFUNCTION("""COMPUTED_VALUE"""),"Jorge Pereira")</f>
        <v>Jorge Pereira</v>
      </c>
    </row>
    <row r="52" spans="1:1">
      <c r="A52" s="23" t="str">
        <f ca="1">IFERROR(__xludf.DUMMYFUNCTION("""COMPUTED_VALUE"""),"Grant Magill")</f>
        <v>Grant Magill</v>
      </c>
    </row>
    <row r="53" spans="1:1">
      <c r="A53" s="23" t="str">
        <f ca="1">IFERROR(__xludf.DUMMYFUNCTION("""COMPUTED_VALUE"""),"Jared Spencer")</f>
        <v>Jared Spencer</v>
      </c>
    </row>
    <row r="54" spans="1:1">
      <c r="A54" s="23" t="str">
        <f ca="1">IFERROR(__xludf.DUMMYFUNCTION("""COMPUTED_VALUE"""),"Henny Payne")</f>
        <v>Henny Payne</v>
      </c>
    </row>
    <row r="55" spans="1:1">
      <c r="A55" s="23" t="str">
        <f ca="1">IFERROR(__xludf.DUMMYFUNCTION("""COMPUTED_VALUE"""),"Layton Hall")</f>
        <v>Layton Hall</v>
      </c>
    </row>
    <row r="56" spans="1:1">
      <c r="A56" s="23" t="str">
        <f ca="1">IFERROR(__xludf.DUMMYFUNCTION("""COMPUTED_VALUE"""),"Seth Hutchison")</f>
        <v>Seth Hutchison</v>
      </c>
    </row>
    <row r="57" spans="1:1">
      <c r="A57" s="23" t="str">
        <f ca="1">IFERROR(__xludf.DUMMYFUNCTION("""COMPUTED_VALUE"""),"Garrett Hart")</f>
        <v>Garrett Hart</v>
      </c>
    </row>
    <row r="58" spans="1:1">
      <c r="A58" s="23" t="str">
        <f ca="1">IFERROR(__xludf.DUMMYFUNCTION("""COMPUTED_VALUE"""),"Xavier Bledson")</f>
        <v>Xavier Bledson</v>
      </c>
    </row>
    <row r="59" spans="1:1">
      <c r="A59" s="23" t="str">
        <f ca="1">IFERROR(__xludf.DUMMYFUNCTION("""COMPUTED_VALUE"""),"Kyler Wagner")</f>
        <v>Kyler Wagner</v>
      </c>
    </row>
    <row r="60" spans="1:1">
      <c r="A60" s="23" t="str">
        <f ca="1">IFERROR(__xludf.DUMMYFUNCTION("""COMPUTED_VALUE"""),"Trevor Eppert")</f>
        <v>Trevor Eppert</v>
      </c>
    </row>
    <row r="61" spans="1:1">
      <c r="A61" s="23" t="str">
        <f ca="1">IFERROR(__xludf.DUMMYFUNCTION("""COMPUTED_VALUE"""),"Jacob Shaw")</f>
        <v>Jacob Shaw</v>
      </c>
    </row>
    <row r="62" spans="1:1">
      <c r="A62" s="23" t="str">
        <f ca="1">IFERROR(__xludf.DUMMYFUNCTION("""COMPUTED_VALUE"""),"Kaleal Davis")</f>
        <v>Kaleal Davis</v>
      </c>
    </row>
    <row r="63" spans="1:1">
      <c r="A63" s="23" t="str">
        <f ca="1">IFERROR(__xludf.DUMMYFUNCTION("""COMPUTED_VALUE"""),"Dylan Maupin")</f>
        <v>Dylan Maupin</v>
      </c>
    </row>
    <row r="64" spans="1:1">
      <c r="A64" s="23" t="str">
        <f ca="1">IFERROR(__xludf.DUMMYFUNCTION("""COMPUTED_VALUE"""),"Jack Martin")</f>
        <v>Jack Martin</v>
      </c>
    </row>
    <row r="65" spans="1:1">
      <c r="A65" s="23" t="str">
        <f ca="1">IFERROR(__xludf.DUMMYFUNCTION("""COMPUTED_VALUE"""),"Zion Smith")</f>
        <v>Zion Smith</v>
      </c>
    </row>
    <row r="66" spans="1:1">
      <c r="A66" s="23" t="str">
        <f ca="1">IFERROR(__xludf.DUMMYFUNCTION("""COMPUTED_VALUE"""),"Jon Gramith")</f>
        <v>Jon Gramith</v>
      </c>
    </row>
    <row r="67" spans="1:1">
      <c r="A67" s="23" t="str">
        <f ca="1">IFERROR(__xludf.DUMMYFUNCTION("""COMPUTED_VALUE"""),"Michael Gallagher")</f>
        <v>Michael Gallagher</v>
      </c>
    </row>
    <row r="68" spans="1:1">
      <c r="A68" s="23" t="str">
        <f ca="1">IFERROR(__xludf.DUMMYFUNCTION("""COMPUTED_VALUE"""),"Terrance Obannon")</f>
        <v>Terrance Obannon</v>
      </c>
    </row>
    <row r="69" spans="1:1">
      <c r="A69" s="23" t="str">
        <f ca="1">IFERROR(__xludf.DUMMYFUNCTION("""COMPUTED_VALUE"""),"Blake Sanford")</f>
        <v>Blake Sanford</v>
      </c>
    </row>
    <row r="70" spans="1:1">
      <c r="A70" s="23" t="str">
        <f ca="1">IFERROR(__xludf.DUMMYFUNCTION("""COMPUTED_VALUE"""),"Michael Aimone")</f>
        <v>Michael Aimone</v>
      </c>
    </row>
    <row r="71" spans="1:1">
      <c r="A71" s="23" t="str">
        <f ca="1">IFERROR(__xludf.DUMMYFUNCTION("""COMPUTED_VALUE"""),"Tyler Antic")</f>
        <v>Tyler Antic</v>
      </c>
    </row>
    <row r="72" spans="1:1">
      <c r="A72" s="23" t="str">
        <f ca="1">IFERROR(__xludf.DUMMYFUNCTION("""COMPUTED_VALUE"""),"Nishal Baddela")</f>
        <v>Nishal Baddela</v>
      </c>
    </row>
    <row r="73" spans="1:1">
      <c r="A73" s="23" t="str">
        <f ca="1">IFERROR(__xludf.DUMMYFUNCTION("""COMPUTED_VALUE"""),"Thomas Barkhimer")</f>
        <v>Thomas Barkhimer</v>
      </c>
    </row>
    <row r="74" spans="1:1">
      <c r="A74" s="23" t="str">
        <f ca="1">IFERROR(__xludf.DUMMYFUNCTION("""COMPUTED_VALUE"""),"Zachary Bechinski")</f>
        <v>Zachary Bechinski</v>
      </c>
    </row>
    <row r="75" spans="1:1">
      <c r="A75" s="23" t="str">
        <f ca="1">IFERROR(__xludf.DUMMYFUNCTION("""COMPUTED_VALUE"""),"Nicholas Bement")</f>
        <v>Nicholas Bement</v>
      </c>
    </row>
    <row r="76" spans="1:1">
      <c r="A76" s="23" t="str">
        <f ca="1">IFERROR(__xludf.DUMMYFUNCTION("""COMPUTED_VALUE"""),"Brian Bibian")</f>
        <v>Brian Bibian</v>
      </c>
    </row>
    <row r="77" spans="1:1">
      <c r="A77" s="23" t="str">
        <f ca="1">IFERROR(__xludf.DUMMYFUNCTION("""COMPUTED_VALUE"""),"Samuel Bowen")</f>
        <v>Samuel Bowen</v>
      </c>
    </row>
    <row r="78" spans="1:1">
      <c r="A78" s="23" t="str">
        <f ca="1">IFERROR(__xludf.DUMMYFUNCTION("""COMPUTED_VALUE"""),"Blaine Bridgewater")</f>
        <v>Blaine Bridgewater</v>
      </c>
    </row>
    <row r="79" spans="1:1">
      <c r="A79" s="23" t="str">
        <f ca="1">IFERROR(__xludf.DUMMYFUNCTION("""COMPUTED_VALUE"""),"Charles Brooks")</f>
        <v>Charles Brooks</v>
      </c>
    </row>
    <row r="80" spans="1:1">
      <c r="A80" s="23" t="str">
        <f ca="1">IFERROR(__xludf.DUMMYFUNCTION("""COMPUTED_VALUE"""),"Andrew Brownfield")</f>
        <v>Andrew Brownfield</v>
      </c>
    </row>
    <row r="81" spans="1:1">
      <c r="A81" s="23" t="str">
        <f ca="1">IFERROR(__xludf.DUMMYFUNCTION("""COMPUTED_VALUE"""),"Hunter Bryant")</f>
        <v>Hunter Bryant</v>
      </c>
    </row>
    <row r="82" spans="1:1">
      <c r="A82" s="23" t="str">
        <f ca="1">IFERROR(__xludf.DUMMYFUNCTION("""COMPUTED_VALUE"""),"Nick Burhenn")</f>
        <v>Nick Burhenn</v>
      </c>
    </row>
    <row r="83" spans="1:1">
      <c r="A83" s="23" t="str">
        <f ca="1">IFERROR(__xludf.DUMMYFUNCTION("""COMPUTED_VALUE"""),"Alex Calvo")</f>
        <v>Alex Calvo</v>
      </c>
    </row>
    <row r="84" spans="1:1">
      <c r="A84" s="23" t="str">
        <f ca="1">IFERROR(__xludf.DUMMYFUNCTION("""COMPUTED_VALUE"""),"Tyler Cech")</f>
        <v>Tyler Cech</v>
      </c>
    </row>
    <row r="85" spans="1:1">
      <c r="A85" s="23" t="str">
        <f ca="1">IFERROR(__xludf.DUMMYFUNCTION("""COMPUTED_VALUE"""),"Casey Chisham")</f>
        <v>Casey Chisham</v>
      </c>
    </row>
    <row r="86" spans="1:1">
      <c r="A86" s="23" t="str">
        <f ca="1">IFERROR(__xludf.DUMMYFUNCTION("""COMPUTED_VALUE"""),"Evan Clark")</f>
        <v>Evan Clark</v>
      </c>
    </row>
    <row r="87" spans="1:1">
      <c r="A87" s="23" t="str">
        <f ca="1">IFERROR(__xludf.DUMMYFUNCTION("""COMPUTED_VALUE"""),"Hunter Cloyd")</f>
        <v>Hunter Cloyd</v>
      </c>
    </row>
    <row r="88" spans="1:1">
      <c r="A88" s="23" t="str">
        <f ca="1">IFERROR(__xludf.DUMMYFUNCTION("""COMPUTED_VALUE"""),"Darren Corea")</f>
        <v>Darren Corea</v>
      </c>
    </row>
    <row r="89" spans="1:1">
      <c r="A89" s="23" t="str">
        <f ca="1">IFERROR(__xludf.DUMMYFUNCTION("""COMPUTED_VALUE"""),"Draven Cox")</f>
        <v>Draven Cox</v>
      </c>
    </row>
    <row r="90" spans="1:1">
      <c r="A90" s="23" t="str">
        <f ca="1">IFERROR(__xludf.DUMMYFUNCTION("""COMPUTED_VALUE"""),"Drew Culley")</f>
        <v>Drew Culley</v>
      </c>
    </row>
    <row r="91" spans="1:1">
      <c r="A91" s="23" t="str">
        <f ca="1">IFERROR(__xludf.DUMMYFUNCTION("""COMPUTED_VALUE"""),"Austin Cummins")</f>
        <v>Austin Cummins</v>
      </c>
    </row>
    <row r="92" spans="1:1">
      <c r="A92" s="23" t="str">
        <f ca="1">IFERROR(__xludf.DUMMYFUNCTION("""COMPUTED_VALUE"""),"Leyton Czarnecki")</f>
        <v>Leyton Czarnecki</v>
      </c>
    </row>
    <row r="93" spans="1:1">
      <c r="A93" s="23" t="str">
        <f ca="1">IFERROR(__xludf.DUMMYFUNCTION("""COMPUTED_VALUE"""),"Austin Deeter")</f>
        <v>Austin Deeter</v>
      </c>
    </row>
    <row r="94" spans="1:1">
      <c r="A94" s="23" t="str">
        <f ca="1">IFERROR(__xludf.DUMMYFUNCTION("""COMPUTED_VALUE"""),"Jackson Dempsey")</f>
        <v>Jackson Dempsey</v>
      </c>
    </row>
    <row r="95" spans="1:1">
      <c r="A95" s="23" t="str">
        <f ca="1">IFERROR(__xludf.DUMMYFUNCTION("""COMPUTED_VALUE"""),"Quinn Diers")</f>
        <v>Quinn Diers</v>
      </c>
    </row>
    <row r="96" spans="1:1">
      <c r="A96" s="23" t="str">
        <f ca="1">IFERROR(__xludf.DUMMYFUNCTION("""COMPUTED_VALUE"""),"Dylan Dreiman")</f>
        <v>Dylan Dreiman</v>
      </c>
    </row>
    <row r="97" spans="1:1">
      <c r="A97" s="23" t="str">
        <f ca="1">IFERROR(__xludf.DUMMYFUNCTION("""COMPUTED_VALUE"""),"Harris Eason")</f>
        <v>Harris Eason</v>
      </c>
    </row>
    <row r="98" spans="1:1">
      <c r="A98" s="23" t="str">
        <f ca="1">IFERROR(__xludf.DUMMYFUNCTION("""COMPUTED_VALUE"""),"Jason Engel")</f>
        <v>Jason Engel</v>
      </c>
    </row>
    <row r="99" spans="1:1">
      <c r="A99" s="23" t="str">
        <f ca="1">IFERROR(__xludf.DUMMYFUNCTION("""COMPUTED_VALUE"""),"Michael Eriks")</f>
        <v>Michael Eriks</v>
      </c>
    </row>
    <row r="100" spans="1:1">
      <c r="A100" s="23" t="str">
        <f ca="1">IFERROR(__xludf.DUMMYFUNCTION("""COMPUTED_VALUE"""),"Eli Evelo")</f>
        <v>Eli Evelo</v>
      </c>
    </row>
    <row r="101" spans="1:1">
      <c r="A101" s="23" t="str">
        <f ca="1">IFERROR(__xludf.DUMMYFUNCTION("""COMPUTED_VALUE"""),"Luke Fiesel")</f>
        <v>Luke Fiesel</v>
      </c>
    </row>
    <row r="102" spans="1:1">
      <c r="A102" s="23" t="str">
        <f ca="1">IFERROR(__xludf.DUMMYFUNCTION("""COMPUTED_VALUE"""),"Joel Flores")</f>
        <v>Joel Flores</v>
      </c>
    </row>
    <row r="103" spans="1:1">
      <c r="A103" s="23" t="str">
        <f ca="1">IFERROR(__xludf.DUMMYFUNCTION("""COMPUTED_VALUE"""),"John Forsythe")</f>
        <v>John Forsythe</v>
      </c>
    </row>
    <row r="104" spans="1:1">
      <c r="A104" s="23" t="str">
        <f ca="1">IFERROR(__xludf.DUMMYFUNCTION("""COMPUTED_VALUE"""),"Thomas Fralich")</f>
        <v>Thomas Fralich</v>
      </c>
    </row>
    <row r="105" spans="1:1">
      <c r="A105" s="23" t="str">
        <f ca="1">IFERROR(__xludf.DUMMYFUNCTION("""COMPUTED_VALUE"""),"Ethan Fruit")</f>
        <v>Ethan Fruit</v>
      </c>
    </row>
    <row r="106" spans="1:1">
      <c r="A106" s="23" t="str">
        <f ca="1">IFERROR(__xludf.DUMMYFUNCTION("""COMPUTED_VALUE"""),"Isaac Fuentes")</f>
        <v>Isaac Fuentes</v>
      </c>
    </row>
    <row r="107" spans="1:1">
      <c r="A107" s="23" t="str">
        <f ca="1">IFERROR(__xludf.DUMMYFUNCTION("""COMPUTED_VALUE"""),"Kurt Gleason")</f>
        <v>Kurt Gleason</v>
      </c>
    </row>
    <row r="108" spans="1:1">
      <c r="A108" s="23" t="str">
        <f ca="1">IFERROR(__xludf.DUMMYFUNCTION("""COMPUTED_VALUE"""),"Evan Gonzalez")</f>
        <v>Evan Gonzalez</v>
      </c>
    </row>
    <row r="109" spans="1:1">
      <c r="A109" s="23" t="str">
        <f ca="1">IFERROR(__xludf.DUMMYFUNCTION("""COMPUTED_VALUE"""),"Connor Hall")</f>
        <v>Connor Hall</v>
      </c>
    </row>
    <row r="110" spans="1:1">
      <c r="A110" s="23" t="str">
        <f ca="1">IFERROR(__xludf.DUMMYFUNCTION("""COMPUTED_VALUE"""),"Jalen Haltom")</f>
        <v>Jalen Haltom</v>
      </c>
    </row>
    <row r="111" spans="1:1">
      <c r="A111" s="23" t="str">
        <f ca="1">IFERROR(__xludf.DUMMYFUNCTION("""COMPUTED_VALUE"""),"Mason Harney")</f>
        <v>Mason Harney</v>
      </c>
    </row>
    <row r="112" spans="1:1">
      <c r="A112" s="23" t="str">
        <f ca="1">IFERROR(__xludf.DUMMYFUNCTION("""COMPUTED_VALUE"""),"Diego Hernandez")</f>
        <v>Diego Hernandez</v>
      </c>
    </row>
    <row r="113" spans="1:1">
      <c r="A113" s="23" t="str">
        <f ca="1">IFERROR(__xludf.DUMMYFUNCTION("""COMPUTED_VALUE"""),"Brant Higgins")</f>
        <v>Brant Higgins</v>
      </c>
    </row>
    <row r="114" spans="1:1">
      <c r="A114" s="23" t="str">
        <f ca="1">IFERROR(__xludf.DUMMYFUNCTION("""COMPUTED_VALUE"""),"Dawson Hoopingarner")</f>
        <v>Dawson Hoopingarner</v>
      </c>
    </row>
    <row r="115" spans="1:1">
      <c r="A115" s="23" t="str">
        <f ca="1">IFERROR(__xludf.DUMMYFUNCTION("""COMPUTED_VALUE"""),"William Hopton")</f>
        <v>William Hopton</v>
      </c>
    </row>
    <row r="116" spans="1:1">
      <c r="A116" s="23" t="str">
        <f ca="1">IFERROR(__xludf.DUMMYFUNCTION("""COMPUTED_VALUE"""),"Jacob Huber")</f>
        <v>Jacob Huber</v>
      </c>
    </row>
    <row r="117" spans="1:1">
      <c r="A117" s="23" t="str">
        <f ca="1">IFERROR(__xludf.DUMMYFUNCTION("""COMPUTED_VALUE"""),"Thomas Jukes")</f>
        <v>Thomas Jukes</v>
      </c>
    </row>
    <row r="118" spans="1:1">
      <c r="A118" s="23" t="str">
        <f ca="1">IFERROR(__xludf.DUMMYFUNCTION("""COMPUTED_VALUE"""),"Bentley Kane")</f>
        <v>Bentley Kane</v>
      </c>
    </row>
    <row r="119" spans="1:1">
      <c r="A119" s="23" t="str">
        <f ca="1">IFERROR(__xludf.DUMMYFUNCTION("""COMPUTED_VALUE"""),"Austin Karczewski")</f>
        <v>Austin Karczewski</v>
      </c>
    </row>
    <row r="120" spans="1:1">
      <c r="A120" s="23" t="str">
        <f ca="1">IFERROR(__xludf.DUMMYFUNCTION("""COMPUTED_VALUE"""),"Carson Kelly")</f>
        <v>Carson Kelly</v>
      </c>
    </row>
    <row r="121" spans="1:1">
      <c r="A121" s="23" t="str">
        <f ca="1">IFERROR(__xludf.DUMMYFUNCTION("""COMPUTED_VALUE"""),"Muhammad Khan")</f>
        <v>Muhammad Khan</v>
      </c>
    </row>
    <row r="122" spans="1:1">
      <c r="A122" s="23" t="str">
        <f ca="1">IFERROR(__xludf.DUMMYFUNCTION("""COMPUTED_VALUE"""),"Drew King")</f>
        <v>Drew King</v>
      </c>
    </row>
    <row r="123" spans="1:1">
      <c r="A123" s="23" t="str">
        <f ca="1">IFERROR(__xludf.DUMMYFUNCTION("""COMPUTED_VALUE"""),"Max Klebe")</f>
        <v>Max Klebe</v>
      </c>
    </row>
    <row r="124" spans="1:1">
      <c r="A124" s="23" t="str">
        <f ca="1">IFERROR(__xludf.DUMMYFUNCTION("""COMPUTED_VALUE"""),"Lucas Korte")</f>
        <v>Lucas Korte</v>
      </c>
    </row>
    <row r="125" spans="1:1">
      <c r="A125" s="23" t="str">
        <f ca="1">IFERROR(__xludf.DUMMYFUNCTION("""COMPUTED_VALUE"""),"Robert Lange")</f>
        <v>Robert Lange</v>
      </c>
    </row>
    <row r="126" spans="1:1">
      <c r="A126" s="23" t="str">
        <f ca="1">IFERROR(__xludf.DUMMYFUNCTION("""COMPUTED_VALUE"""),"Gabriel Lingenfelter")</f>
        <v>Gabriel Lingenfelter</v>
      </c>
    </row>
    <row r="127" spans="1:1">
      <c r="A127" s="23" t="str">
        <f ca="1">IFERROR(__xludf.DUMMYFUNCTION("""COMPUTED_VALUE"""),"Rodolfo Loyola")</f>
        <v>Rodolfo Loyola</v>
      </c>
    </row>
    <row r="128" spans="1:1">
      <c r="A128" s="23" t="str">
        <f ca="1">IFERROR(__xludf.DUMMYFUNCTION("""COMPUTED_VALUE"""),"Tristian Lynch")</f>
        <v>Tristian Lynch</v>
      </c>
    </row>
    <row r="129" spans="1:1">
      <c r="A129" s="23" t="str">
        <f ca="1">IFERROR(__xludf.DUMMYFUNCTION("""COMPUTED_VALUE"""),"Jerome Malone")</f>
        <v>Jerome Malone</v>
      </c>
    </row>
    <row r="130" spans="1:1">
      <c r="A130" s="23" t="str">
        <f ca="1">IFERROR(__xludf.DUMMYFUNCTION("""COMPUTED_VALUE"""),"Alejandro Martinez")</f>
        <v>Alejandro Martinez</v>
      </c>
    </row>
    <row r="131" spans="1:1">
      <c r="A131" s="23" t="str">
        <f ca="1">IFERROR(__xludf.DUMMYFUNCTION("""COMPUTED_VALUE"""),"Riggs McDougalle")</f>
        <v>Riggs McDougalle</v>
      </c>
    </row>
    <row r="132" spans="1:1">
      <c r="A132" s="23" t="str">
        <f ca="1">IFERROR(__xludf.DUMMYFUNCTION("""COMPUTED_VALUE"""),"Haden Mettert")</f>
        <v>Haden Mettert</v>
      </c>
    </row>
    <row r="133" spans="1:1">
      <c r="A133" s="23" t="str">
        <f ca="1">IFERROR(__xludf.DUMMYFUNCTION("""COMPUTED_VALUE"""),"Garrett Mills")</f>
        <v>Garrett Mills</v>
      </c>
    </row>
    <row r="134" spans="1:1">
      <c r="A134" s="23" t="str">
        <f ca="1">IFERROR(__xludf.DUMMYFUNCTION("""COMPUTED_VALUE"""),"Fletcher Miskuf")</f>
        <v>Fletcher Miskuf</v>
      </c>
    </row>
    <row r="135" spans="1:1">
      <c r="A135" s="23" t="str">
        <f ca="1">IFERROR(__xludf.DUMMYFUNCTION("""COMPUTED_VALUE"""),"Michael Mokrzycki")</f>
        <v>Michael Mokrzycki</v>
      </c>
    </row>
    <row r="136" spans="1:1">
      <c r="A136" s="23" t="str">
        <f ca="1">IFERROR(__xludf.DUMMYFUNCTION("""COMPUTED_VALUE"""),"Grant Morrison")</f>
        <v>Grant Morrison</v>
      </c>
    </row>
    <row r="137" spans="1:1">
      <c r="A137" s="23" t="str">
        <f ca="1">IFERROR(__xludf.DUMMYFUNCTION("""COMPUTED_VALUE"""),"Hunter Morrison")</f>
        <v>Hunter Morrison</v>
      </c>
    </row>
    <row r="138" spans="1:1">
      <c r="A138" s="23" t="str">
        <f ca="1">IFERROR(__xludf.DUMMYFUNCTION("""COMPUTED_VALUE"""),"Aidan Murphy")</f>
        <v>Aidan Murphy</v>
      </c>
    </row>
    <row r="139" spans="1:1">
      <c r="A139" s="23" t="str">
        <f ca="1">IFERROR(__xludf.DUMMYFUNCTION("""COMPUTED_VALUE"""),"Kyle Myers")</f>
        <v>Kyle Myers</v>
      </c>
    </row>
    <row r="140" spans="1:1">
      <c r="A140" s="23" t="str">
        <f ca="1">IFERROR(__xludf.DUMMYFUNCTION("""COMPUTED_VALUE"""),"Christopher Nakashian")</f>
        <v>Christopher Nakashian</v>
      </c>
    </row>
    <row r="141" spans="1:1">
      <c r="A141" s="23" t="str">
        <f ca="1">IFERROR(__xludf.DUMMYFUNCTION("""COMPUTED_VALUE"""),"Brandon Nichols")</f>
        <v>Brandon Nichols</v>
      </c>
    </row>
    <row r="142" spans="1:1">
      <c r="A142" s="23" t="str">
        <f ca="1">IFERROR(__xludf.DUMMYFUNCTION("""COMPUTED_VALUE"""),"Gavin Norris")</f>
        <v>Gavin Norris</v>
      </c>
    </row>
    <row r="143" spans="1:1">
      <c r="A143" s="23" t="str">
        <f ca="1">IFERROR(__xludf.DUMMYFUNCTION("""COMPUTED_VALUE"""),"Kaden Pender")</f>
        <v>Kaden Pender</v>
      </c>
    </row>
    <row r="144" spans="1:1">
      <c r="A144" s="23" t="str">
        <f ca="1">IFERROR(__xludf.DUMMYFUNCTION("""COMPUTED_VALUE"""),"Jaydin Pendley")</f>
        <v>Jaydin Pendley</v>
      </c>
    </row>
    <row r="145" spans="1:1">
      <c r="A145" s="23" t="str">
        <f ca="1">IFERROR(__xludf.DUMMYFUNCTION("""COMPUTED_VALUE"""),"Elijah Phillips")</f>
        <v>Elijah Phillips</v>
      </c>
    </row>
    <row r="146" spans="1:1">
      <c r="A146" s="23" t="str">
        <f ca="1">IFERROR(__xludf.DUMMYFUNCTION("""COMPUTED_VALUE"""),"Chase Pondel")</f>
        <v>Chase Pondel</v>
      </c>
    </row>
    <row r="147" spans="1:1">
      <c r="A147" s="23" t="str">
        <f ca="1">IFERROR(__xludf.DUMMYFUNCTION("""COMPUTED_VALUE"""),"Griffin Pope")</f>
        <v>Griffin Pope</v>
      </c>
    </row>
    <row r="148" spans="1:1">
      <c r="A148" s="23" t="str">
        <f ca="1">IFERROR(__xludf.DUMMYFUNCTION("""COMPUTED_VALUE"""),"Kevin Ramirez")</f>
        <v>Kevin Ramirez</v>
      </c>
    </row>
    <row r="149" spans="1:1">
      <c r="A149" s="23" t="str">
        <f ca="1">IFERROR(__xludf.DUMMYFUNCTION("""COMPUTED_VALUE"""),"Jared Rees")</f>
        <v>Jared Rees</v>
      </c>
    </row>
    <row r="150" spans="1:1">
      <c r="A150" s="23" t="str">
        <f ca="1">IFERROR(__xludf.DUMMYFUNCTION("""COMPUTED_VALUE"""),"Zachary Reeson")</f>
        <v>Zachary Reeson</v>
      </c>
    </row>
    <row r="151" spans="1:1">
      <c r="A151" s="23" t="str">
        <f ca="1">IFERROR(__xludf.DUMMYFUNCTION("""COMPUTED_VALUE"""),"Jesus Resendiz-Miranda")</f>
        <v>Jesus Resendiz-Miranda</v>
      </c>
    </row>
    <row r="152" spans="1:1">
      <c r="A152" s="23" t="str">
        <f ca="1">IFERROR(__xludf.DUMMYFUNCTION("""COMPUTED_VALUE"""),"Elijah Riley")</f>
        <v>Elijah Riley</v>
      </c>
    </row>
    <row r="153" spans="1:1">
      <c r="A153" s="23" t="str">
        <f ca="1">IFERROR(__xludf.DUMMYFUNCTION("""COMPUTED_VALUE"""),"Jack Roberts")</f>
        <v>Jack Roberts</v>
      </c>
    </row>
    <row r="154" spans="1:1">
      <c r="A154" s="23" t="str">
        <f ca="1">IFERROR(__xludf.DUMMYFUNCTION("""COMPUTED_VALUE"""),"Aaron Rose")</f>
        <v>Aaron Rose</v>
      </c>
    </row>
    <row r="155" spans="1:1">
      <c r="A155" s="23" t="str">
        <f ca="1">IFERROR(__xludf.DUMMYFUNCTION("""COMPUTED_VALUE"""),"Evan Rudicle")</f>
        <v>Evan Rudicle</v>
      </c>
    </row>
    <row r="156" spans="1:1">
      <c r="A156" s="23" t="str">
        <f ca="1">IFERROR(__xludf.DUMMYFUNCTION("""COMPUTED_VALUE"""),"Luke Savage")</f>
        <v>Luke Savage</v>
      </c>
    </row>
    <row r="157" spans="1:1">
      <c r="A157" s="23" t="str">
        <f ca="1">IFERROR(__xludf.DUMMYFUNCTION("""COMPUTED_VALUE"""),"Robert Schertz")</f>
        <v>Robert Schertz</v>
      </c>
    </row>
    <row r="158" spans="1:1">
      <c r="A158" s="23" t="str">
        <f ca="1">IFERROR(__xludf.DUMMYFUNCTION("""COMPUTED_VALUE"""),"Lucas Sims")</f>
        <v>Lucas Sims</v>
      </c>
    </row>
    <row r="159" spans="1:1">
      <c r="A159" s="23" t="str">
        <f ca="1">IFERROR(__xludf.DUMMYFUNCTION("""COMPUTED_VALUE"""),"Lukas Smith")</f>
        <v>Lukas Smith</v>
      </c>
    </row>
    <row r="160" spans="1:1">
      <c r="A160" s="23" t="str">
        <f ca="1">IFERROR(__xludf.DUMMYFUNCTION("""COMPUTED_VALUE"""),"Colin Sons")</f>
        <v>Colin Sons</v>
      </c>
    </row>
    <row r="161" spans="1:1">
      <c r="A161" s="23" t="str">
        <f ca="1">IFERROR(__xludf.DUMMYFUNCTION("""COMPUTED_VALUE"""),"Cole Spencer")</f>
        <v>Cole Spencer</v>
      </c>
    </row>
    <row r="162" spans="1:1">
      <c r="A162" s="23" t="str">
        <f ca="1">IFERROR(__xludf.DUMMYFUNCTION("""COMPUTED_VALUE"""),"Connor Stahl")</f>
        <v>Connor Stahl</v>
      </c>
    </row>
    <row r="163" spans="1:1">
      <c r="A163" s="23" t="str">
        <f ca="1">IFERROR(__xludf.DUMMYFUNCTION("""COMPUTED_VALUE"""),"Landon Steele")</f>
        <v>Landon Steele</v>
      </c>
    </row>
    <row r="164" spans="1:1">
      <c r="A164" s="23" t="str">
        <f ca="1">IFERROR(__xludf.DUMMYFUNCTION("""COMPUTED_VALUE"""),"Luke Summerlot")</f>
        <v>Luke Summerlot</v>
      </c>
    </row>
    <row r="165" spans="1:1">
      <c r="A165" s="23" t="str">
        <f ca="1">IFERROR(__xludf.DUMMYFUNCTION("""COMPUTED_VALUE"""),"Alex Vecellio")</f>
        <v>Alex Vecellio</v>
      </c>
    </row>
    <row r="166" spans="1:1">
      <c r="A166" s="23" t="str">
        <f ca="1">IFERROR(__xludf.DUMMYFUNCTION("""COMPUTED_VALUE"""),"Anthony Veleta")</f>
        <v>Anthony Veleta</v>
      </c>
    </row>
    <row r="167" spans="1:1">
      <c r="A167" s="23" t="str">
        <f ca="1">IFERROR(__xludf.DUMMYFUNCTION("""COMPUTED_VALUE"""),"James Vitaniemi")</f>
        <v>James Vitaniemi</v>
      </c>
    </row>
    <row r="168" spans="1:1">
      <c r="A168" s="23" t="str">
        <f ca="1">IFERROR(__xludf.DUMMYFUNCTION("""COMPUTED_VALUE"""),"Corban Warner")</f>
        <v>Corban Warner</v>
      </c>
    </row>
    <row r="169" spans="1:1">
      <c r="A169" s="23" t="str">
        <f ca="1">IFERROR(__xludf.DUMMYFUNCTION("""COMPUTED_VALUE"""),"Ryan Whitley")</f>
        <v>Ryan Whitley</v>
      </c>
    </row>
    <row r="170" spans="1:1">
      <c r="A170" s="23" t="str">
        <f ca="1">IFERROR(__xludf.DUMMYFUNCTION("""COMPUTED_VALUE"""),"Trevor Whitney")</f>
        <v>Trevor Whitney</v>
      </c>
    </row>
    <row r="171" spans="1:1">
      <c r="A171" s="23" t="str">
        <f ca="1">IFERROR(__xludf.DUMMYFUNCTION("""COMPUTED_VALUE"""),"Justin Wittmer")</f>
        <v>Justin Wittmer</v>
      </c>
    </row>
    <row r="172" spans="1:1">
      <c r="A172" s="23" t="str">
        <f ca="1">IFERROR(__xludf.DUMMYFUNCTION("""COMPUTED_VALUE"""),"Lane Woolwine")</f>
        <v>Lane Woolwine</v>
      </c>
    </row>
    <row r="173" spans="1:1">
      <c r="A173" s="23" t="str">
        <f ca="1">IFERROR(__xludf.DUMMYFUNCTION("""COMPUTED_VALUE"""),"James Zable")</f>
        <v>James Zable</v>
      </c>
    </row>
    <row r="174" spans="1:1">
      <c r="A174" s="23" t="str">
        <f ca="1">IFERROR(__xludf.DUMMYFUNCTION("""COMPUTED_VALUE"""),"Christopher Reichel")</f>
        <v>Christopher Reichel</v>
      </c>
    </row>
    <row r="175" spans="1:1">
      <c r="A175" s="23" t="str">
        <f ca="1">IFERROR(__xludf.DUMMYFUNCTION("""COMPUTED_VALUE"""),"Aidan Matthews")</f>
        <v>Aidan Matthews</v>
      </c>
    </row>
    <row r="176" spans="1:1">
      <c r="A176" s="23" t="str">
        <f ca="1">IFERROR(__xludf.DUMMYFUNCTION("""COMPUTED_VALUE"""),"Raymond Zhao")</f>
        <v>Raymond Zhao</v>
      </c>
    </row>
    <row r="177" spans="1:1">
      <c r="A177" s="23" t="str">
        <f ca="1">IFERROR(__xludf.DUMMYFUNCTION("""COMPUTED_VALUE"""),"Tristan wischmeier")</f>
        <v>Tristan wischmeier</v>
      </c>
    </row>
    <row r="178" spans="1:1">
      <c r="A178" s="23" t="str">
        <f ca="1">IFERROR(__xludf.DUMMYFUNCTION("""COMPUTED_VALUE"""),"Kernan Lee")</f>
        <v>Kernan Lee</v>
      </c>
    </row>
    <row r="179" spans="1:1">
      <c r="A179" s="23" t="str">
        <f ca="1">IFERROR(__xludf.DUMMYFUNCTION("""COMPUTED_VALUE"""),"Connor Vinyard")</f>
        <v>Connor Vinyard</v>
      </c>
    </row>
    <row r="180" spans="1:1">
      <c r="A180" s="23" t="str">
        <f ca="1">IFERROR(__xludf.DUMMYFUNCTION("""COMPUTED_VALUE"""),"Troy Hungerford")</f>
        <v>Troy Hungerford</v>
      </c>
    </row>
    <row r="181" spans="1:1">
      <c r="A181" s="23" t="str">
        <f ca="1">IFERROR(__xludf.DUMMYFUNCTION("""COMPUTED_VALUE"""),"Josh heaton")</f>
        <v>Josh heaton</v>
      </c>
    </row>
    <row r="182" spans="1:1">
      <c r="A182" s="23" t="str">
        <f ca="1">IFERROR(__xludf.DUMMYFUNCTION("""COMPUTED_VALUE"""),"Kirk Preston")</f>
        <v>Kirk Preston</v>
      </c>
    </row>
    <row r="183" spans="1:1">
      <c r="A183" s="23" t="str">
        <f ca="1">IFERROR(__xludf.DUMMYFUNCTION("""COMPUTED_VALUE"""),"Josh Wilmerding")</f>
        <v>Josh Wilmerding</v>
      </c>
    </row>
    <row r="184" spans="1:1">
      <c r="A184" s="23" t="str">
        <f ca="1">IFERROR(__xludf.DUMMYFUNCTION("""COMPUTED_VALUE"""),"Brandon Jackson")</f>
        <v>Brandon Jackson</v>
      </c>
    </row>
    <row r="185" spans="1:1">
      <c r="A185" s="23" t="str">
        <f ca="1">IFERROR(__xludf.DUMMYFUNCTION("""COMPUTED_VALUE"""),"Chris Ibrahim")</f>
        <v>Chris Ibrahim</v>
      </c>
    </row>
    <row r="186" spans="1:1">
      <c r="A186" s="23" t="str">
        <f ca="1">IFERROR(__xludf.DUMMYFUNCTION("""COMPUTED_VALUE"""),"Matthew Neville")</f>
        <v>Matthew Neville</v>
      </c>
    </row>
    <row r="187" spans="1:1">
      <c r="A187" s="23" t="str">
        <f ca="1">IFERROR(__xludf.DUMMYFUNCTION("""COMPUTED_VALUE"""),"Conner Coffy")</f>
        <v>Conner Coffy</v>
      </c>
    </row>
    <row r="188" spans="1:1">
      <c r="A188" s="23" t="str">
        <f ca="1">IFERROR(__xludf.DUMMYFUNCTION("""COMPUTED_VALUE"""),"Graham Hepworth")</f>
        <v>Graham Hepworth</v>
      </c>
    </row>
    <row r="189" spans="1:1">
      <c r="A189" s="23" t="str">
        <f ca="1">IFERROR(__xludf.DUMMYFUNCTION("""COMPUTED_VALUE"""),"Garrett Phillips")</f>
        <v>Garrett Phillips</v>
      </c>
    </row>
    <row r="190" spans="1:1">
      <c r="A190" s="23" t="str">
        <f ca="1">IFERROR(__xludf.DUMMYFUNCTION("""COMPUTED_VALUE"""),"Ali ilupeju")</f>
        <v>Ali ilupeju</v>
      </c>
    </row>
    <row r="191" spans="1:1">
      <c r="A191" s="23" t="str">
        <f ca="1">IFERROR(__xludf.DUMMYFUNCTION("""COMPUTED_VALUE"""),"Gavin Wang")</f>
        <v>Gavin Wang</v>
      </c>
    </row>
    <row r="192" spans="1:1">
      <c r="A192" s="23" t="str">
        <f ca="1">IFERROR(__xludf.DUMMYFUNCTION("""COMPUTED_VALUE"""),"Tanner France")</f>
        <v>Tanner France</v>
      </c>
    </row>
    <row r="193" spans="1:1">
      <c r="A193" s="23" t="str">
        <f ca="1">IFERROR(__xludf.DUMMYFUNCTION("""COMPUTED_VALUE"""),"Princeton Obeto")</f>
        <v>Princeton Obeto</v>
      </c>
    </row>
    <row r="194" spans="1:1">
      <c r="A194" s="23" t="str">
        <f ca="1">IFERROR(__xludf.DUMMYFUNCTION("""COMPUTED_VALUE"""),"Lucas Mann")</f>
        <v>Lucas Mann</v>
      </c>
    </row>
    <row r="195" spans="1:1">
      <c r="A195" s="23" t="str">
        <f ca="1">IFERROR(__xludf.DUMMYFUNCTION("""COMPUTED_VALUE"""),"Freddie Uriostegui")</f>
        <v>Freddie Uriostegui</v>
      </c>
    </row>
    <row r="196" spans="1:1">
      <c r="A196" s="23" t="str">
        <f ca="1">IFERROR(__xludf.DUMMYFUNCTION("""COMPUTED_VALUE"""),"TianXiang Zheng")</f>
        <v>TianXiang Zheng</v>
      </c>
    </row>
    <row r="197" spans="1:1">
      <c r="A197" s="23" t="str">
        <f ca="1">IFERROR(__xludf.DUMMYFUNCTION("""COMPUTED_VALUE"""),"Brandon murphy")</f>
        <v>Brandon murphy</v>
      </c>
    </row>
    <row r="198" spans="1:1">
      <c r="A198" s="23" t="str">
        <f ca="1">IFERROR(__xludf.DUMMYFUNCTION("""COMPUTED_VALUE"""),"Joshua Lowe")</f>
        <v>Joshua Lowe</v>
      </c>
    </row>
    <row r="199" spans="1:1">
      <c r="A199" s="23" t="str">
        <f ca="1">IFERROR(__xludf.DUMMYFUNCTION("""COMPUTED_VALUE"""),"Mason Bonds")</f>
        <v>Mason Bonds</v>
      </c>
    </row>
    <row r="200" spans="1:1">
      <c r="A200" s="23" t="str">
        <f ca="1">IFERROR(__xludf.DUMMYFUNCTION("""COMPUTED_VALUE"""),"Terry Hicks")</f>
        <v>Terry Hicks</v>
      </c>
    </row>
    <row r="201" spans="1:1">
      <c r="A201" s="23" t="str">
        <f ca="1">IFERROR(__xludf.DUMMYFUNCTION("""COMPUTED_VALUE"""),"Rashad saleem")</f>
        <v>Rashad saleem</v>
      </c>
    </row>
    <row r="202" spans="1:1">
      <c r="A202" s="23" t="str">
        <f ca="1">IFERROR(__xludf.DUMMYFUNCTION("""COMPUTED_VALUE"""),"Austin Perry")</f>
        <v>Austin Perry</v>
      </c>
    </row>
    <row r="203" spans="1:1">
      <c r="A203" s="23" t="str">
        <f ca="1">IFERROR(__xludf.DUMMYFUNCTION("""COMPUTED_VALUE"""),"Ethan Parsons")</f>
        <v>Ethan Parsons</v>
      </c>
    </row>
    <row r="204" spans="1:1">
      <c r="A204" s="23" t="str">
        <f ca="1">IFERROR(__xludf.DUMMYFUNCTION("""COMPUTED_VALUE"""),"Zach Stolberg")</f>
        <v>Zach Stolberg</v>
      </c>
    </row>
    <row r="205" spans="1:1">
      <c r="A205" s="23" t="str">
        <f ca="1">IFERROR(__xludf.DUMMYFUNCTION("""COMPUTED_VALUE"""),"Daniel Laritz")</f>
        <v>Daniel Laritz</v>
      </c>
    </row>
    <row r="206" spans="1:1">
      <c r="A206" s="23" t="str">
        <f ca="1">IFERROR(__xludf.DUMMYFUNCTION("""COMPUTED_VALUE"""),"Devin Johnson")</f>
        <v>Devin Johnson</v>
      </c>
    </row>
    <row r="207" spans="1:1">
      <c r="A207" s="23" t="str">
        <f ca="1">IFERROR(__xludf.DUMMYFUNCTION("""COMPUTED_VALUE"""),"Dom Oliverio")</f>
        <v>Dom Oliverio</v>
      </c>
    </row>
    <row r="208" spans="1:1">
      <c r="A208" s="23" t="str">
        <f ca="1">IFERROR(__xludf.DUMMYFUNCTION("""COMPUTED_VALUE"""),"Luis Hernandez")</f>
        <v>Luis Hernandez</v>
      </c>
    </row>
    <row r="209" spans="1:1">
      <c r="A209" s="23" t="str">
        <f ca="1">IFERROR(__xludf.DUMMYFUNCTION("""COMPUTED_VALUE"""),"Seth Gergely")</f>
        <v>Seth Gergely</v>
      </c>
    </row>
    <row r="210" spans="1:1">
      <c r="A210" s="23" t="str">
        <f ca="1">IFERROR(__xludf.DUMMYFUNCTION("""COMPUTED_VALUE"""),"Henry Brown")</f>
        <v>Henry Brown</v>
      </c>
    </row>
    <row r="211" spans="1:1">
      <c r="A211" s="23" t="str">
        <f ca="1">IFERROR(__xludf.DUMMYFUNCTION("""COMPUTED_VALUE"""),"Will Staggs")</f>
        <v>Will Staggs</v>
      </c>
    </row>
    <row r="212" spans="1:1">
      <c r="A212" s="23" t="str">
        <f ca="1">IFERROR(__xludf.DUMMYFUNCTION("""COMPUTED_VALUE"""),"Jocqael Thrope")</f>
        <v>Jocqael Thrope</v>
      </c>
    </row>
    <row r="213" spans="1:1">
      <c r="A213" s="23" t="str">
        <f ca="1">IFERROR(__xludf.DUMMYFUNCTION("""COMPUTED_VALUE"""),"Connor Burries")</f>
        <v>Connor Burries</v>
      </c>
    </row>
    <row r="214" spans="1:1">
      <c r="A214" s="23" t="str">
        <f ca="1">IFERROR(__xludf.DUMMYFUNCTION("""COMPUTED_VALUE"""),"Cameron Crawford")</f>
        <v>Cameron Crawford</v>
      </c>
    </row>
    <row r="215" spans="1:1">
      <c r="A215" s="23" t="str">
        <f ca="1">IFERROR(__xludf.DUMMYFUNCTION("""COMPUTED_VALUE"""),"John Moore")</f>
        <v>John Moore</v>
      </c>
    </row>
    <row r="216" spans="1:1">
      <c r="A216" s="23" t="str">
        <f ca="1">IFERROR(__xludf.DUMMYFUNCTION("""COMPUTED_VALUE"""),"Jared Kistler")</f>
        <v>Jared Kistler</v>
      </c>
    </row>
    <row r="217" spans="1:1">
      <c r="A217" s="23" t="str">
        <f ca="1">IFERROR(__xludf.DUMMYFUNCTION("""COMPUTED_VALUE"""),"Cael Light")</f>
        <v>Cael Light</v>
      </c>
    </row>
    <row r="218" spans="1:1">
      <c r="A218" s="23" t="str">
        <f ca="1">IFERROR(__xludf.DUMMYFUNCTION("""COMPUTED_VALUE"""),"Brayden Johnson")</f>
        <v>Brayden Johnson</v>
      </c>
    </row>
    <row r="219" spans="1:1">
      <c r="A219" s="23" t="str">
        <f ca="1">IFERROR(__xludf.DUMMYFUNCTION("""COMPUTED_VALUE"""),"JP Osafo")</f>
        <v>JP Osafo</v>
      </c>
    </row>
    <row r="220" spans="1:1">
      <c r="A220" s="23" t="str">
        <f ca="1">IFERROR(__xludf.DUMMYFUNCTION("""COMPUTED_VALUE"""),"Caleb Lawson")</f>
        <v>Caleb Lawson</v>
      </c>
    </row>
    <row r="221" spans="1:1">
      <c r="A221" s="23" t="str">
        <f ca="1">IFERROR(__xludf.DUMMYFUNCTION("""COMPUTED_VALUE"""),"Alec barlow")</f>
        <v>Alec barlow</v>
      </c>
    </row>
    <row r="222" spans="1:1">
      <c r="A222" s="23" t="str">
        <f ca="1">IFERROR(__xludf.DUMMYFUNCTION("""COMPUTED_VALUE"""),"Raef Sauer")</f>
        <v>Raef Sauer</v>
      </c>
    </row>
    <row r="223" spans="1:1">
      <c r="A223" s="23" t="str">
        <f ca="1">IFERROR(__xludf.DUMMYFUNCTION("""COMPUTED_VALUE"""),"Joseph Hernandez")</f>
        <v>Joseph Hernandez</v>
      </c>
    </row>
    <row r="224" spans="1:1">
      <c r="A224" s="23" t="str">
        <f ca="1">IFERROR(__xludf.DUMMYFUNCTION("""COMPUTED_VALUE"""),"Ethan Baitz")</f>
        <v>Ethan Baitz</v>
      </c>
    </row>
    <row r="225" spans="1:1">
      <c r="A225" s="23" t="str">
        <f ca="1">IFERROR(__xludf.DUMMYFUNCTION("""COMPUTED_VALUE"""),"Ben Simpson")</f>
        <v>Ben Simpson</v>
      </c>
    </row>
    <row r="226" spans="1:1">
      <c r="A226" s="23" t="str">
        <f ca="1">IFERROR(__xludf.DUMMYFUNCTION("""COMPUTED_VALUE"""),"Ryan Kreighbaum")</f>
        <v>Ryan Kreighbaum</v>
      </c>
    </row>
    <row r="227" spans="1:1">
      <c r="A227" s="23" t="str">
        <f ca="1">IFERROR(__xludf.DUMMYFUNCTION("""COMPUTED_VALUE"""),"Tyler Pessler")</f>
        <v>Tyler Pessler</v>
      </c>
    </row>
    <row r="228" spans="1:1">
      <c r="A228" s="23" t="str">
        <f ca="1">IFERROR(__xludf.DUMMYFUNCTION("""COMPUTED_VALUE"""),"Nolan perito")</f>
        <v>Nolan perito</v>
      </c>
    </row>
    <row r="229" spans="1:1">
      <c r="A229" s="23" t="str">
        <f ca="1">IFERROR(__xludf.DUMMYFUNCTION("""COMPUTED_VALUE"""),"Andrew Cless")</f>
        <v>Andrew Cless</v>
      </c>
    </row>
    <row r="230" spans="1:1">
      <c r="A230" s="23" t="str">
        <f ca="1">IFERROR(__xludf.DUMMYFUNCTION("""COMPUTED_VALUE"""),"Sam Schmidt")</f>
        <v>Sam Schmidt</v>
      </c>
    </row>
    <row r="231" spans="1:1">
      <c r="A231" s="23" t="str">
        <f ca="1">IFERROR(__xludf.DUMMYFUNCTION("""COMPUTED_VALUE"""),"Zach Escott")</f>
        <v>Zach Escott</v>
      </c>
    </row>
    <row r="232" spans="1:1">
      <c r="A232" s="23" t="str">
        <f ca="1">IFERROR(__xludf.DUMMYFUNCTION("""COMPUTED_VALUE"""),"Bryson Halsey ")</f>
        <v xml:space="preserve">Bryson Halsey </v>
      </c>
    </row>
    <row r="233" spans="1:1">
      <c r="A233" s="23" t="str">
        <f ca="1">IFERROR(__xludf.DUMMYFUNCTION("""COMPUTED_VALUE"""),"Camron Cotton")</f>
        <v>Camron Cotton</v>
      </c>
    </row>
    <row r="234" spans="1:1">
      <c r="A234" s="23" t="str">
        <f ca="1">IFERROR(__xludf.DUMMYFUNCTION("""COMPUTED_VALUE"""),"Luke Ibrahim")</f>
        <v>Luke Ibrahim</v>
      </c>
    </row>
    <row r="235" spans="1:1">
      <c r="A235" s="23" t="str">
        <f ca="1">IFERROR(__xludf.DUMMYFUNCTION("""COMPUTED_VALUE"""),"Carter James")</f>
        <v>Carter James</v>
      </c>
    </row>
    <row r="236" spans="1:1">
      <c r="A236" s="23" t="str">
        <f ca="1">IFERROR(__xludf.DUMMYFUNCTION("""COMPUTED_VALUE"""),"David Ellers")</f>
        <v>David Ellers</v>
      </c>
    </row>
    <row r="237" spans="1:1">
      <c r="A237" s="23" t="str">
        <f ca="1">IFERROR(__xludf.DUMMYFUNCTION("""COMPUTED_VALUE"""),"Sam Cox")</f>
        <v>Sam Cox</v>
      </c>
    </row>
    <row r="238" spans="1:1">
      <c r="A238" s="23" t="str">
        <f ca="1">IFERROR(__xludf.DUMMYFUNCTION("""COMPUTED_VALUE"""),"Brandon Kinnick ")</f>
        <v xml:space="preserve">Brandon Kinnick </v>
      </c>
    </row>
    <row r="239" spans="1:1">
      <c r="A239" s="23" t="str">
        <f ca="1">IFERROR(__xludf.DUMMYFUNCTION("""COMPUTED_VALUE"""),"Antonio Ventresca")</f>
        <v>Antonio Ventresca</v>
      </c>
    </row>
    <row r="240" spans="1:1">
      <c r="A240" s="23" t="str">
        <f ca="1">IFERROR(__xludf.DUMMYFUNCTION("""COMPUTED_VALUE"""),"Cavionn Spencer")</f>
        <v>Cavionn Spencer</v>
      </c>
    </row>
    <row r="241" spans="1:1">
      <c r="A241" s="23" t="str">
        <f ca="1">IFERROR(__xludf.DUMMYFUNCTION("""COMPUTED_VALUE"""),"Caven Deveaugh")</f>
        <v>Caven Deveaugh</v>
      </c>
    </row>
    <row r="242" spans="1:1">
      <c r="A242" s="23" t="str">
        <f ca="1">IFERROR(__xludf.DUMMYFUNCTION("""COMPUTED_VALUE"""),"Briggs Fultz")</f>
        <v>Briggs Fultz</v>
      </c>
    </row>
    <row r="243" spans="1:1">
      <c r="A243" s="23" t="str">
        <f ca="1">IFERROR(__xludf.DUMMYFUNCTION("""COMPUTED_VALUE"""),"Max Chaplin")</f>
        <v>Max Chaplin</v>
      </c>
    </row>
    <row r="244" spans="1:1">
      <c r="A244" s="23" t="str">
        <f ca="1">IFERROR(__xludf.DUMMYFUNCTION("""COMPUTED_VALUE"""),"Eric walker")</f>
        <v>Eric walker</v>
      </c>
    </row>
    <row r="245" spans="1:1">
      <c r="A245" s="23" t="str">
        <f ca="1">IFERROR(__xludf.DUMMYFUNCTION("""COMPUTED_VALUE"""),"Andy Jacobi")</f>
        <v>Andy Jacobi</v>
      </c>
    </row>
    <row r="246" spans="1:1">
      <c r="A246" s="23" t="str">
        <f ca="1">IFERROR(__xludf.DUMMYFUNCTION("""COMPUTED_VALUE"""),"Ryan Brown")</f>
        <v>Ryan Brown</v>
      </c>
    </row>
    <row r="247" spans="1:1">
      <c r="A247" s="23" t="str">
        <f ca="1">IFERROR(__xludf.DUMMYFUNCTION("""COMPUTED_VALUE"""),"Dom Krupinski")</f>
        <v>Dom Krupinski</v>
      </c>
    </row>
    <row r="248" spans="1:1">
      <c r="A248" s="23" t="str">
        <f ca="1">IFERROR(__xludf.DUMMYFUNCTION("""COMPUTED_VALUE"""),"Randal Diaz")</f>
        <v>Randal Diaz</v>
      </c>
    </row>
    <row r="249" spans="1:1">
      <c r="A249" s="23" t="str">
        <f ca="1">IFERROR(__xludf.DUMMYFUNCTION("""COMPUTED_VALUE"""),"Zay Thompson")</f>
        <v>Zay Thompson</v>
      </c>
    </row>
    <row r="250" spans="1:1">
      <c r="A250" s="23" t="str">
        <f ca="1">IFERROR(__xludf.DUMMYFUNCTION("""COMPUTED_VALUE"""),"Jacob Spencer")</f>
        <v>Jacob Spencer</v>
      </c>
    </row>
    <row r="251" spans="1:1">
      <c r="A251" s="23" t="str">
        <f ca="1">IFERROR(__xludf.DUMMYFUNCTION("""COMPUTED_VALUE"""),"Elias Foor")</f>
        <v>Elias Foor</v>
      </c>
    </row>
    <row r="252" spans="1:1">
      <c r="A252" s="23" t="str">
        <f ca="1">IFERROR(__xludf.DUMMYFUNCTION("""COMPUTED_VALUE"""),"Cam Stevens")</f>
        <v>Cam Stevens</v>
      </c>
    </row>
    <row r="253" spans="1:1">
      <c r="A253" s="23" t="str">
        <f ca="1">IFERROR(__xludf.DUMMYFUNCTION("""COMPUTED_VALUE"""),"Julian Larry")</f>
        <v>Julian Larry</v>
      </c>
    </row>
    <row r="254" spans="1:1">
      <c r="A254" s="23" t="str">
        <f ca="1">IFERROR(__xludf.DUMMYFUNCTION("""COMPUTED_VALUE"""),"Zachary Hobbs")</f>
        <v>Zachary Hobbs</v>
      </c>
    </row>
    <row r="255" spans="1:1">
      <c r="A255" s="23" t="str">
        <f ca="1">IFERROR(__xludf.DUMMYFUNCTION("""COMPUTED_VALUE"""),"Omarion Dixon")</f>
        <v>Omarion Dixon</v>
      </c>
    </row>
    <row r="256" spans="1:1">
      <c r="A256" s="23" t="str">
        <f ca="1">IFERROR(__xludf.DUMMYFUNCTION("""COMPUTED_VALUE"""),"Dany Orta")</f>
        <v>Dany Orta</v>
      </c>
    </row>
    <row r="257" spans="1:1">
      <c r="A257" s="23" t="str">
        <f ca="1">IFERROR(__xludf.DUMMYFUNCTION("""COMPUTED_VALUE"""),"Jackson Krieg")</f>
        <v>Jackson Krieg</v>
      </c>
    </row>
    <row r="258" spans="1:1">
      <c r="A258" s="23" t="str">
        <f ca="1">IFERROR(__xludf.DUMMYFUNCTION("""COMPUTED_VALUE"""),"Jordan Jenkins")</f>
        <v>Jordan Jenkins</v>
      </c>
    </row>
    <row r="259" spans="1:1">
      <c r="A259" s="23" t="str">
        <f ca="1">IFERROR(__xludf.DUMMYFUNCTION("""COMPUTED_VALUE"""),"Maxwell Wiser")</f>
        <v>Maxwell Wiser</v>
      </c>
    </row>
    <row r="260" spans="1:1">
      <c r="A260" s="23" t="str">
        <f ca="1">IFERROR(__xludf.DUMMYFUNCTION("""COMPUTED_VALUE"""),"Brett Bosley")</f>
        <v>Brett Bosley</v>
      </c>
    </row>
    <row r="261" spans="1:1">
      <c r="A261" s="23" t="str">
        <f ca="1">IFERROR(__xludf.DUMMYFUNCTION("""COMPUTED_VALUE"""),"Zach Zbonski")</f>
        <v>Zach Zbonski</v>
      </c>
    </row>
    <row r="262" spans="1:1">
      <c r="A262" s="23" t="str">
        <f ca="1">IFERROR(__xludf.DUMMYFUNCTION("""COMPUTED_VALUE"""),"Christian Antal")</f>
        <v>Christian Antal</v>
      </c>
    </row>
    <row r="263" spans="1:1">
      <c r="A263" s="23" t="str">
        <f ca="1">IFERROR(__xludf.DUMMYFUNCTION("""COMPUTED_VALUE"""),"Paul Davis")</f>
        <v>Paul Davis</v>
      </c>
    </row>
    <row r="264" spans="1:1">
      <c r="A264" s="23" t="str">
        <f ca="1">IFERROR(__xludf.DUMMYFUNCTION("""COMPUTED_VALUE"""),"Riggs Mcdougalle")</f>
        <v>Riggs Mcdougalle</v>
      </c>
    </row>
    <row r="265" spans="1:1">
      <c r="A265" s="23" t="str">
        <f ca="1">IFERROR(__xludf.DUMMYFUNCTION("""COMPUTED_VALUE"""),"Trent Jones")</f>
        <v>Trent Jones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6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2" width="18.85546875" customWidth="1"/>
  </cols>
  <sheetData>
    <row r="1" spans="1:6">
      <c r="A1" s="25" t="s">
        <v>22</v>
      </c>
      <c r="B1" s="23" t="s">
        <v>23</v>
      </c>
      <c r="C1" s="23" t="s">
        <v>24</v>
      </c>
      <c r="D1" s="23" t="s">
        <v>25</v>
      </c>
      <c r="E1" s="23" t="s">
        <v>26</v>
      </c>
      <c r="F1" s="23" t="s">
        <v>27</v>
      </c>
    </row>
    <row r="2" spans="1:6">
      <c r="A2" s="26"/>
    </row>
    <row r="3" spans="1:6">
      <c r="A3" s="26"/>
    </row>
    <row r="4" spans="1:6">
      <c r="A4" s="26"/>
    </row>
    <row r="5" spans="1:6">
      <c r="A5" s="26"/>
    </row>
    <row r="6" spans="1:6">
      <c r="A6" s="26"/>
    </row>
    <row r="7" spans="1:6">
      <c r="A7" s="26"/>
    </row>
    <row r="8" spans="1:6">
      <c r="A8" s="26"/>
    </row>
    <row r="9" spans="1:6">
      <c r="A9" s="26"/>
    </row>
    <row r="10" spans="1:6">
      <c r="A10" s="26"/>
    </row>
    <row r="11" spans="1:6">
      <c r="A11" s="26"/>
    </row>
    <row r="12" spans="1:6">
      <c r="A12" s="26"/>
    </row>
    <row r="13" spans="1:6">
      <c r="A13" s="26"/>
    </row>
    <row r="14" spans="1:6">
      <c r="A14" s="26"/>
    </row>
    <row r="15" spans="1:6">
      <c r="A15" s="26"/>
    </row>
    <row r="16" spans="1:6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6">
      <c r="A33" s="26"/>
    </row>
    <row r="34" spans="1:6">
      <c r="A34" s="26"/>
    </row>
    <row r="35" spans="1:6">
      <c r="A35" s="26"/>
    </row>
    <row r="36" spans="1:6">
      <c r="A36" s="26"/>
    </row>
    <row r="37" spans="1:6">
      <c r="A37" s="26"/>
    </row>
    <row r="38" spans="1:6">
      <c r="A38" s="26">
        <v>44860.904624108793</v>
      </c>
      <c r="B38" s="23" t="s">
        <v>28</v>
      </c>
      <c r="C38" s="23" t="s">
        <v>29</v>
      </c>
      <c r="D38" s="23" t="s">
        <v>30</v>
      </c>
      <c r="E38" s="23" t="s">
        <v>31</v>
      </c>
      <c r="F38" s="23" t="s">
        <v>32</v>
      </c>
    </row>
    <row r="39" spans="1:6">
      <c r="A39" s="26">
        <v>44860.905139120368</v>
      </c>
      <c r="B39" s="23" t="s">
        <v>33</v>
      </c>
      <c r="C39" s="23" t="s">
        <v>34</v>
      </c>
      <c r="D39" s="23" t="s">
        <v>35</v>
      </c>
      <c r="E39" s="23" t="s">
        <v>36</v>
      </c>
      <c r="F39" s="23" t="s">
        <v>37</v>
      </c>
    </row>
    <row r="40" spans="1:6">
      <c r="A40" s="26">
        <v>44860.905548240742</v>
      </c>
      <c r="B40" s="23" t="s">
        <v>38</v>
      </c>
      <c r="C40" s="23" t="s">
        <v>39</v>
      </c>
      <c r="D40" s="23" t="s">
        <v>40</v>
      </c>
      <c r="E40" s="23" t="s">
        <v>41</v>
      </c>
      <c r="F40" s="23" t="s">
        <v>42</v>
      </c>
    </row>
    <row r="41" spans="1:6">
      <c r="A41" s="26">
        <v>44860.905800682871</v>
      </c>
      <c r="B41" s="23" t="s">
        <v>43</v>
      </c>
      <c r="C41" s="23" t="s">
        <v>44</v>
      </c>
      <c r="D41" s="23" t="s">
        <v>45</v>
      </c>
      <c r="E41" s="23" t="s">
        <v>46</v>
      </c>
      <c r="F41" s="23" t="s">
        <v>47</v>
      </c>
    </row>
    <row r="42" spans="1:6">
      <c r="A42" s="26">
        <v>44860.906618692126</v>
      </c>
      <c r="B42" s="23" t="s">
        <v>48</v>
      </c>
      <c r="C42" s="23" t="s">
        <v>39</v>
      </c>
      <c r="D42" s="23" t="s">
        <v>49</v>
      </c>
      <c r="E42" s="23" t="s">
        <v>50</v>
      </c>
      <c r="F42" s="23" t="s">
        <v>51</v>
      </c>
    </row>
    <row r="43" spans="1:6">
      <c r="A43" s="26">
        <v>44860.910797627315</v>
      </c>
      <c r="B43" s="23" t="s">
        <v>52</v>
      </c>
      <c r="C43" s="23" t="s">
        <v>53</v>
      </c>
      <c r="D43" s="23" t="s">
        <v>54</v>
      </c>
      <c r="E43" s="23" t="s">
        <v>55</v>
      </c>
      <c r="F43" s="23" t="s">
        <v>56</v>
      </c>
    </row>
    <row r="44" spans="1:6">
      <c r="A44" s="26">
        <v>44860.910859849537</v>
      </c>
      <c r="B44" s="23" t="s">
        <v>57</v>
      </c>
      <c r="C44" s="23" t="s">
        <v>58</v>
      </c>
      <c r="D44" s="23" t="s">
        <v>59</v>
      </c>
    </row>
    <row r="45" spans="1:6">
      <c r="A45" s="26">
        <v>44860.913209212958</v>
      </c>
      <c r="B45" s="23" t="s">
        <v>52</v>
      </c>
      <c r="C45" s="23" t="s">
        <v>53</v>
      </c>
      <c r="D45" s="23" t="s">
        <v>60</v>
      </c>
    </row>
    <row r="46" spans="1:6">
      <c r="A46" s="26">
        <v>44860.913799699076</v>
      </c>
      <c r="B46" s="23" t="s">
        <v>48</v>
      </c>
      <c r="C46" s="23" t="s">
        <v>39</v>
      </c>
      <c r="D46" s="23" t="s">
        <v>61</v>
      </c>
      <c r="E46" s="23" t="s">
        <v>62</v>
      </c>
    </row>
    <row r="47" spans="1:6">
      <c r="A47" s="26">
        <v>44860.914089247686</v>
      </c>
      <c r="B47" s="23" t="s">
        <v>63</v>
      </c>
      <c r="C47" s="23" t="s">
        <v>64</v>
      </c>
      <c r="D47" s="23" t="s">
        <v>65</v>
      </c>
      <c r="E47" s="23" t="s">
        <v>66</v>
      </c>
    </row>
    <row r="48" spans="1:6">
      <c r="A48" s="26">
        <v>44860.918231134259</v>
      </c>
      <c r="B48" s="23" t="s">
        <v>67</v>
      </c>
      <c r="C48" s="23" t="s">
        <v>68</v>
      </c>
      <c r="D48" s="23" t="s">
        <v>69</v>
      </c>
    </row>
    <row r="49" spans="1:6">
      <c r="A49" s="26">
        <v>44860.920960011572</v>
      </c>
      <c r="B49" s="23" t="s">
        <v>63</v>
      </c>
      <c r="C49" s="23" t="s">
        <v>64</v>
      </c>
      <c r="D49" s="23" t="s">
        <v>70</v>
      </c>
    </row>
    <row r="50" spans="1:6">
      <c r="A50" s="26">
        <v>44860.930766967591</v>
      </c>
      <c r="B50" s="23" t="s">
        <v>71</v>
      </c>
      <c r="C50" s="23" t="s">
        <v>72</v>
      </c>
      <c r="D50" s="23" t="s">
        <v>73</v>
      </c>
      <c r="E50" s="23" t="s">
        <v>74</v>
      </c>
      <c r="F50" s="23" t="s">
        <v>75</v>
      </c>
    </row>
    <row r="51" spans="1:6">
      <c r="A51" s="26">
        <v>44860.94230278935</v>
      </c>
      <c r="B51" s="23" t="s">
        <v>76</v>
      </c>
      <c r="C51" s="23" t="s">
        <v>77</v>
      </c>
      <c r="D51" s="23" t="s">
        <v>78</v>
      </c>
      <c r="E51" s="23" t="s">
        <v>79</v>
      </c>
    </row>
    <row r="52" spans="1:6">
      <c r="A52" s="26">
        <v>44860.978108414347</v>
      </c>
      <c r="B52" s="23" t="s">
        <v>80</v>
      </c>
      <c r="C52" s="23" t="s">
        <v>81</v>
      </c>
      <c r="D52" s="23" t="s">
        <v>82</v>
      </c>
      <c r="E52" s="23" t="s">
        <v>83</v>
      </c>
      <c r="F52" s="23" t="s">
        <v>84</v>
      </c>
    </row>
    <row r="53" spans="1:6">
      <c r="A53" s="26">
        <v>44860.978444398148</v>
      </c>
      <c r="B53" s="23" t="s">
        <v>80</v>
      </c>
      <c r="C53" s="23" t="s">
        <v>81</v>
      </c>
      <c r="D53" s="23" t="s">
        <v>85</v>
      </c>
      <c r="E53" s="23" t="s">
        <v>86</v>
      </c>
      <c r="F53" s="23" t="s">
        <v>87</v>
      </c>
    </row>
    <row r="54" spans="1:6">
      <c r="A54" s="26">
        <v>44860.97867246528</v>
      </c>
      <c r="B54" s="23" t="s">
        <v>80</v>
      </c>
      <c r="C54" s="23" t="s">
        <v>81</v>
      </c>
      <c r="D54" s="23" t="s">
        <v>88</v>
      </c>
      <c r="E54" s="23" t="s">
        <v>89</v>
      </c>
      <c r="F54" s="23" t="s">
        <v>90</v>
      </c>
    </row>
    <row r="55" spans="1:6">
      <c r="A55" s="26">
        <v>44861.371348460649</v>
      </c>
      <c r="B55" s="23" t="s">
        <v>91</v>
      </c>
      <c r="C55" s="23" t="s">
        <v>92</v>
      </c>
      <c r="D55" s="23" t="s">
        <v>93</v>
      </c>
      <c r="E55" s="23" t="s">
        <v>94</v>
      </c>
    </row>
    <row r="56" spans="1:6">
      <c r="A56" s="26">
        <v>44861.374682766203</v>
      </c>
      <c r="B56" s="23" t="s">
        <v>95</v>
      </c>
      <c r="C56" s="23" t="s">
        <v>96</v>
      </c>
      <c r="D56" s="23" t="s">
        <v>97</v>
      </c>
    </row>
    <row r="57" spans="1:6">
      <c r="A57" s="26">
        <v>44861.498917662037</v>
      </c>
      <c r="B57" s="23" t="s">
        <v>38</v>
      </c>
      <c r="C57" s="23" t="s">
        <v>39</v>
      </c>
      <c r="D57" s="23" t="s">
        <v>98</v>
      </c>
      <c r="E57" s="23" t="s">
        <v>99</v>
      </c>
      <c r="F57" s="23" t="s">
        <v>100</v>
      </c>
    </row>
    <row r="58" spans="1:6">
      <c r="A58" s="26">
        <v>44861.506315185186</v>
      </c>
      <c r="B58" s="23" t="s">
        <v>101</v>
      </c>
      <c r="C58" s="23" t="s">
        <v>102</v>
      </c>
    </row>
    <row r="59" spans="1:6">
      <c r="A59" s="26">
        <v>44861.66532255787</v>
      </c>
      <c r="B59" s="23" t="s">
        <v>103</v>
      </c>
      <c r="C59" s="23" t="s">
        <v>104</v>
      </c>
      <c r="D59" s="23" t="s">
        <v>42</v>
      </c>
    </row>
    <row r="60" spans="1:6">
      <c r="A60" s="27"/>
      <c r="B60" s="27"/>
      <c r="C60" s="27"/>
      <c r="D60" s="27"/>
      <c r="E60" s="27"/>
      <c r="F6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15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2" width="18.85546875" customWidth="1"/>
  </cols>
  <sheetData>
    <row r="1" spans="1:10">
      <c r="A1" s="23" t="s">
        <v>22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105</v>
      </c>
    </row>
    <row r="2" spans="1:10">
      <c r="A2" s="26">
        <v>44854.880083206022</v>
      </c>
      <c r="B2" s="23" t="s">
        <v>39</v>
      </c>
      <c r="C2" s="23" t="s">
        <v>106</v>
      </c>
      <c r="I2" s="4"/>
      <c r="J2" s="4"/>
    </row>
    <row r="3" spans="1:10">
      <c r="A3" s="26">
        <v>44854.913897511578</v>
      </c>
      <c r="B3" s="23" t="s">
        <v>34</v>
      </c>
      <c r="C3" s="23" t="s">
        <v>107</v>
      </c>
      <c r="I3" s="4"/>
      <c r="J3" s="4"/>
    </row>
    <row r="4" spans="1:10">
      <c r="A4" s="26">
        <v>44854.923224247686</v>
      </c>
      <c r="B4" s="23" t="s">
        <v>108</v>
      </c>
      <c r="C4" s="23" t="s">
        <v>109</v>
      </c>
      <c r="D4" s="23" t="s">
        <v>110</v>
      </c>
      <c r="E4" s="23" t="s">
        <v>111</v>
      </c>
      <c r="F4" s="23" t="s">
        <v>112</v>
      </c>
      <c r="I4" s="4"/>
      <c r="J4" s="4"/>
    </row>
    <row r="5" spans="1:10">
      <c r="A5" s="26">
        <v>44854.998368726854</v>
      </c>
      <c r="B5" s="23" t="s">
        <v>113</v>
      </c>
      <c r="C5" s="23" t="s">
        <v>114</v>
      </c>
      <c r="I5" s="4"/>
      <c r="J5" s="4"/>
    </row>
    <row r="6" spans="1:10">
      <c r="A6" s="26">
        <v>44855.00705378472</v>
      </c>
      <c r="B6" s="23" t="s">
        <v>115</v>
      </c>
      <c r="C6" s="23" t="s">
        <v>116</v>
      </c>
      <c r="I6" s="4"/>
      <c r="J6" s="4"/>
    </row>
    <row r="7" spans="1:10">
      <c r="A7" s="26">
        <v>44855.032785347226</v>
      </c>
      <c r="B7" s="23" t="s">
        <v>117</v>
      </c>
      <c r="C7" s="23" t="s">
        <v>118</v>
      </c>
      <c r="I7" s="4"/>
      <c r="J7" s="4"/>
    </row>
    <row r="8" spans="1:10">
      <c r="A8" s="26">
        <v>44855.57350569444</v>
      </c>
      <c r="B8" s="23" t="s">
        <v>119</v>
      </c>
      <c r="C8" s="23" t="s">
        <v>120</v>
      </c>
      <c r="D8" s="23" t="s">
        <v>121</v>
      </c>
      <c r="E8" s="23" t="s">
        <v>122</v>
      </c>
      <c r="I8" s="4"/>
      <c r="J8" s="4"/>
    </row>
    <row r="9" spans="1:10">
      <c r="A9" s="26">
        <v>44857.847644490743</v>
      </c>
      <c r="B9" s="23" t="s">
        <v>123</v>
      </c>
      <c r="C9" s="23" t="s">
        <v>124</v>
      </c>
      <c r="D9" s="23" t="s">
        <v>125</v>
      </c>
      <c r="E9" s="23" t="s">
        <v>126</v>
      </c>
      <c r="I9" s="4"/>
      <c r="J9" s="4"/>
    </row>
    <row r="10" spans="1:10">
      <c r="A10" s="26">
        <v>44857.863884444443</v>
      </c>
      <c r="B10" s="23" t="s">
        <v>127</v>
      </c>
      <c r="C10" s="23" t="s">
        <v>128</v>
      </c>
      <c r="D10" s="23" t="s">
        <v>129</v>
      </c>
      <c r="E10" s="23" t="s">
        <v>130</v>
      </c>
      <c r="F10" s="23" t="s">
        <v>131</v>
      </c>
      <c r="I10" s="4"/>
      <c r="J10" s="4"/>
    </row>
    <row r="11" spans="1:10">
      <c r="A11" s="26">
        <v>44857.864422754632</v>
      </c>
      <c r="B11" s="23" t="s">
        <v>127</v>
      </c>
      <c r="C11" s="23" t="s">
        <v>132</v>
      </c>
      <c r="D11" s="23" t="s">
        <v>133</v>
      </c>
      <c r="E11" s="23" t="s">
        <v>134</v>
      </c>
      <c r="F11" s="23" t="s">
        <v>135</v>
      </c>
      <c r="I11" s="4"/>
      <c r="J11" s="4"/>
    </row>
    <row r="12" spans="1:10">
      <c r="A12" s="26">
        <v>44857.864784803241</v>
      </c>
      <c r="B12" s="23" t="s">
        <v>127</v>
      </c>
      <c r="C12" s="23" t="s">
        <v>136</v>
      </c>
      <c r="D12" s="23" t="s">
        <v>137</v>
      </c>
      <c r="E12" s="23" t="s">
        <v>138</v>
      </c>
      <c r="F12" s="23" t="s">
        <v>139</v>
      </c>
      <c r="I12" s="4"/>
      <c r="J12" s="4"/>
    </row>
    <row r="13" spans="1:10">
      <c r="A13" s="26">
        <v>44857.865931655091</v>
      </c>
      <c r="B13" s="23" t="s">
        <v>127</v>
      </c>
      <c r="C13" s="23" t="s">
        <v>140</v>
      </c>
      <c r="D13" s="23" t="s">
        <v>141</v>
      </c>
      <c r="E13" s="23" t="s">
        <v>142</v>
      </c>
      <c r="F13" s="23" t="s">
        <v>143</v>
      </c>
      <c r="I13" s="4"/>
      <c r="J13" s="4"/>
    </row>
    <row r="14" spans="1:10">
      <c r="A14" s="26">
        <v>44857.86819444444</v>
      </c>
      <c r="B14" s="23" t="s">
        <v>127</v>
      </c>
      <c r="C14" s="23" t="s">
        <v>144</v>
      </c>
      <c r="I14" s="4"/>
      <c r="J14" s="4"/>
    </row>
    <row r="15" spans="1:10">
      <c r="A15" s="26">
        <v>44858.525048275464</v>
      </c>
      <c r="B15" s="23" t="s">
        <v>145</v>
      </c>
      <c r="C15" s="23" t="s">
        <v>146</v>
      </c>
      <c r="I15" s="4"/>
      <c r="J15" s="4"/>
    </row>
    <row r="16" spans="1:10">
      <c r="A16" s="26">
        <v>44858.768357106484</v>
      </c>
      <c r="B16" s="23" t="s">
        <v>77</v>
      </c>
      <c r="C16" s="23" t="s">
        <v>147</v>
      </c>
      <c r="D16" s="23" t="s">
        <v>148</v>
      </c>
      <c r="E16" s="23" t="s">
        <v>149</v>
      </c>
      <c r="F16" s="23" t="s">
        <v>150</v>
      </c>
      <c r="I16" s="4"/>
      <c r="J16" s="4"/>
    </row>
    <row r="17" spans="1:10">
      <c r="A17" s="26">
        <v>44858.768821956022</v>
      </c>
      <c r="B17" s="23" t="s">
        <v>77</v>
      </c>
      <c r="C17" s="23" t="s">
        <v>151</v>
      </c>
      <c r="D17" s="23" t="s">
        <v>152</v>
      </c>
      <c r="E17" s="23" t="s">
        <v>153</v>
      </c>
      <c r="I17" s="4"/>
      <c r="J17" s="4"/>
    </row>
    <row r="18" spans="1:10">
      <c r="A18" s="26">
        <v>44859.381762696758</v>
      </c>
      <c r="B18" s="23" t="s">
        <v>92</v>
      </c>
      <c r="C18" s="23" t="s">
        <v>154</v>
      </c>
      <c r="D18" s="23" t="s">
        <v>155</v>
      </c>
      <c r="E18" s="23" t="s">
        <v>156</v>
      </c>
      <c r="I18" s="4"/>
      <c r="J18" s="4"/>
    </row>
    <row r="19" spans="1:10">
      <c r="A19" s="26">
        <v>44859.399574594907</v>
      </c>
      <c r="B19" s="23" t="s">
        <v>29</v>
      </c>
      <c r="C19" s="23" t="s">
        <v>157</v>
      </c>
      <c r="D19" s="23" t="s">
        <v>158</v>
      </c>
      <c r="E19" s="23" t="s">
        <v>159</v>
      </c>
      <c r="F19" s="23" t="s">
        <v>160</v>
      </c>
      <c r="I19" s="4"/>
      <c r="J19" s="4"/>
    </row>
    <row r="20" spans="1:10">
      <c r="A20" s="26">
        <v>44859.40021201389</v>
      </c>
      <c r="B20" s="23" t="s">
        <v>29</v>
      </c>
      <c r="C20" s="23" t="s">
        <v>161</v>
      </c>
      <c r="I20" s="4"/>
      <c r="J20" s="4"/>
    </row>
    <row r="21" spans="1:10">
      <c r="A21" s="26">
        <v>44859.61566314815</v>
      </c>
      <c r="B21" s="23" t="s">
        <v>77</v>
      </c>
      <c r="C21" s="23" t="s">
        <v>162</v>
      </c>
      <c r="I21" s="4"/>
      <c r="J21" s="4"/>
    </row>
    <row r="22" spans="1:10">
      <c r="A22" s="26">
        <v>44859.625718842595</v>
      </c>
      <c r="B22" s="23" t="s">
        <v>163</v>
      </c>
      <c r="C22" s="23" t="s">
        <v>164</v>
      </c>
      <c r="I22" s="4"/>
      <c r="J22" s="4"/>
    </row>
    <row r="23" spans="1:10">
      <c r="A23" s="26">
        <v>44859.929369606485</v>
      </c>
      <c r="B23" s="23" t="s">
        <v>64</v>
      </c>
      <c r="C23" s="23" t="s">
        <v>165</v>
      </c>
      <c r="D23" s="23" t="s">
        <v>166</v>
      </c>
      <c r="E23" s="23" t="s">
        <v>167</v>
      </c>
      <c r="F23" s="23" t="s">
        <v>168</v>
      </c>
      <c r="I23" s="4"/>
      <c r="J23" s="4"/>
    </row>
    <row r="24" spans="1:10">
      <c r="A24" s="26">
        <v>44859.965360046292</v>
      </c>
      <c r="B24" s="23" t="s">
        <v>34</v>
      </c>
      <c r="C24" s="23" t="s">
        <v>169</v>
      </c>
      <c r="I24" s="4"/>
      <c r="J24" s="4"/>
    </row>
    <row r="25" spans="1:10">
      <c r="A25" s="26">
        <v>44859.993065046292</v>
      </c>
      <c r="B25" s="23" t="s">
        <v>170</v>
      </c>
      <c r="C25" s="23" t="s">
        <v>171</v>
      </c>
      <c r="I25" s="4"/>
      <c r="J25" s="4"/>
    </row>
    <row r="26" spans="1:10">
      <c r="A26" s="26">
        <v>44860.466796111112</v>
      </c>
      <c r="B26" s="23" t="s">
        <v>172</v>
      </c>
      <c r="C26" s="23" t="s">
        <v>173</v>
      </c>
      <c r="D26" s="23" t="s">
        <v>174</v>
      </c>
      <c r="E26" s="23" t="s">
        <v>175</v>
      </c>
      <c r="F26" s="23" t="s">
        <v>176</v>
      </c>
      <c r="I26" s="4"/>
      <c r="J26" s="4"/>
    </row>
    <row r="27" spans="1:10">
      <c r="A27" s="26">
        <v>44860.562327326392</v>
      </c>
      <c r="B27" s="23" t="s">
        <v>177</v>
      </c>
      <c r="C27" s="23" t="s">
        <v>178</v>
      </c>
      <c r="D27" s="23" t="s">
        <v>179</v>
      </c>
      <c r="E27" s="23" t="s">
        <v>180</v>
      </c>
      <c r="I27" s="4"/>
      <c r="J27" s="4"/>
    </row>
    <row r="28" spans="1:10">
      <c r="A28" s="26">
        <v>44860.563515324073</v>
      </c>
      <c r="B28" s="23" t="s">
        <v>181</v>
      </c>
      <c r="C28" s="23" t="s">
        <v>179</v>
      </c>
      <c r="D28" s="23" t="s">
        <v>182</v>
      </c>
      <c r="E28" s="23" t="s">
        <v>183</v>
      </c>
      <c r="F28" s="23" t="s">
        <v>184</v>
      </c>
      <c r="I28" s="4"/>
      <c r="J28" s="4"/>
    </row>
    <row r="29" spans="1:10">
      <c r="A29" s="26">
        <v>44860.698940601855</v>
      </c>
      <c r="B29" s="23" t="s">
        <v>185</v>
      </c>
      <c r="C29" s="23" t="s">
        <v>186</v>
      </c>
      <c r="D29" s="23" t="s">
        <v>187</v>
      </c>
      <c r="E29" s="23" t="s">
        <v>188</v>
      </c>
      <c r="F29" s="23" t="s">
        <v>189</v>
      </c>
      <c r="I29" s="4"/>
      <c r="J29" s="4"/>
    </row>
    <row r="30" spans="1:10">
      <c r="A30" s="26">
        <v>44860.703718773148</v>
      </c>
      <c r="B30" s="23" t="s">
        <v>190</v>
      </c>
      <c r="C30" s="23" t="s">
        <v>191</v>
      </c>
      <c r="I30" s="4"/>
      <c r="J30" s="4"/>
    </row>
    <row r="31" spans="1:10">
      <c r="A31" s="26">
        <v>44860.78452163194</v>
      </c>
      <c r="B31" s="23" t="s">
        <v>163</v>
      </c>
      <c r="C31" s="23" t="s">
        <v>192</v>
      </c>
      <c r="D31" s="23" t="s">
        <v>193</v>
      </c>
      <c r="I31" s="4"/>
      <c r="J31" s="4"/>
    </row>
    <row r="32" spans="1:10">
      <c r="A32" s="26">
        <v>44860.807355914352</v>
      </c>
      <c r="B32" s="23" t="s">
        <v>194</v>
      </c>
      <c r="C32" s="23" t="s">
        <v>195</v>
      </c>
      <c r="D32" s="23" t="s">
        <v>196</v>
      </c>
      <c r="E32" s="23" t="s">
        <v>197</v>
      </c>
      <c r="I32" s="4"/>
      <c r="J32" s="4"/>
    </row>
    <row r="33" spans="1:10">
      <c r="A33" s="26">
        <v>44860.852905868058</v>
      </c>
      <c r="B33" s="23" t="s">
        <v>198</v>
      </c>
      <c r="C33" s="23" t="s">
        <v>199</v>
      </c>
      <c r="D33" s="23" t="s">
        <v>200</v>
      </c>
      <c r="E33" s="23" t="s">
        <v>201</v>
      </c>
      <c r="F33" s="23" t="s">
        <v>202</v>
      </c>
      <c r="I33" s="4"/>
      <c r="J33" s="4"/>
    </row>
    <row r="34" spans="1:10">
      <c r="A34" s="26">
        <v>44860.883446770837</v>
      </c>
      <c r="B34" s="23" t="s">
        <v>163</v>
      </c>
      <c r="I34" s="4"/>
      <c r="J34" s="4"/>
    </row>
    <row r="35" spans="1:10">
      <c r="A35" s="26">
        <v>44860.889091828707</v>
      </c>
      <c r="B35" s="23" t="s">
        <v>115</v>
      </c>
      <c r="C35" s="23" t="s">
        <v>203</v>
      </c>
      <c r="D35" s="23" t="s">
        <v>204</v>
      </c>
      <c r="E35" s="23" t="s">
        <v>205</v>
      </c>
      <c r="I35" s="4"/>
      <c r="J35" s="4"/>
    </row>
    <row r="36" spans="1:10">
      <c r="A36" s="26">
        <v>44860.918910752313</v>
      </c>
      <c r="B36" s="23" t="s">
        <v>68</v>
      </c>
      <c r="C36" s="23" t="s">
        <v>206</v>
      </c>
      <c r="D36" s="23" t="s">
        <v>207</v>
      </c>
      <c r="E36" s="23" t="s">
        <v>193</v>
      </c>
      <c r="F36" s="23" t="s">
        <v>208</v>
      </c>
      <c r="I36" s="4"/>
      <c r="J36" s="4"/>
    </row>
    <row r="37" spans="1:10">
      <c r="A37" s="26">
        <v>44860.920102928241</v>
      </c>
      <c r="B37" s="23" t="s">
        <v>68</v>
      </c>
      <c r="C37" s="23" t="s">
        <v>209</v>
      </c>
      <c r="D37" s="23" t="s">
        <v>210</v>
      </c>
      <c r="I37" s="4"/>
      <c r="J37" s="4"/>
    </row>
    <row r="38" spans="1:10">
      <c r="A38" s="26">
        <v>44860.923424837965</v>
      </c>
      <c r="B38" s="23" t="s">
        <v>127</v>
      </c>
      <c r="C38" s="23" t="s">
        <v>211</v>
      </c>
      <c r="I38" s="4"/>
      <c r="J38" s="4"/>
    </row>
    <row r="39" spans="1:10">
      <c r="A39" s="26">
        <v>44860.960319363425</v>
      </c>
      <c r="B39" s="23" t="s">
        <v>68</v>
      </c>
      <c r="C39" s="23" t="s">
        <v>212</v>
      </c>
      <c r="D39" s="23" t="s">
        <v>213</v>
      </c>
      <c r="I39" s="4"/>
      <c r="J39" s="4"/>
    </row>
    <row r="40" spans="1:10">
      <c r="A40" s="26">
        <v>44860.975129733793</v>
      </c>
      <c r="B40" s="23" t="s">
        <v>108</v>
      </c>
      <c r="C40" s="23" t="s">
        <v>214</v>
      </c>
      <c r="I40" s="4"/>
      <c r="J40" s="4"/>
    </row>
    <row r="41" spans="1:10">
      <c r="A41" s="26">
        <v>44860.977523379624</v>
      </c>
      <c r="B41" s="23" t="s">
        <v>81</v>
      </c>
      <c r="C41" s="23" t="s">
        <v>215</v>
      </c>
      <c r="I41" s="4"/>
      <c r="J41" s="4"/>
    </row>
    <row r="42" spans="1:10">
      <c r="A42" s="26">
        <v>44860.98655509259</v>
      </c>
      <c r="B42" s="23" t="s">
        <v>64</v>
      </c>
      <c r="C42" s="23" t="s">
        <v>216</v>
      </c>
      <c r="D42" s="23" t="s">
        <v>217</v>
      </c>
      <c r="E42" s="23" t="s">
        <v>218</v>
      </c>
      <c r="F42" s="23" t="s">
        <v>219</v>
      </c>
      <c r="I42" s="4"/>
      <c r="J42" s="4"/>
    </row>
    <row r="43" spans="1:10">
      <c r="A43" s="26">
        <v>44861.061007534721</v>
      </c>
      <c r="B43" s="23" t="s">
        <v>220</v>
      </c>
      <c r="C43" s="23" t="s">
        <v>221</v>
      </c>
      <c r="D43" s="23" t="s">
        <v>222</v>
      </c>
      <c r="E43" s="23" t="s">
        <v>223</v>
      </c>
      <c r="F43" s="23" t="s">
        <v>224</v>
      </c>
      <c r="I43" s="4"/>
      <c r="J43" s="4"/>
    </row>
    <row r="44" spans="1:10">
      <c r="A44" s="26">
        <v>44861.336982476852</v>
      </c>
      <c r="B44" s="23" t="s">
        <v>225</v>
      </c>
      <c r="C44" s="23" t="s">
        <v>226</v>
      </c>
      <c r="I44" s="4"/>
      <c r="J44" s="4"/>
    </row>
    <row r="45" spans="1:10">
      <c r="A45" s="26">
        <v>44861.47807070602</v>
      </c>
      <c r="B45" s="23" t="s">
        <v>34</v>
      </c>
      <c r="C45" s="23" t="s">
        <v>227</v>
      </c>
      <c r="I45" s="4"/>
      <c r="J45" s="4"/>
    </row>
    <row r="46" spans="1:10">
      <c r="A46" s="26">
        <v>44861.606226678239</v>
      </c>
      <c r="B46" s="23" t="s">
        <v>123</v>
      </c>
      <c r="C46" s="23" t="s">
        <v>228</v>
      </c>
      <c r="D46" s="23" t="s">
        <v>229</v>
      </c>
      <c r="E46" s="23" t="s">
        <v>230</v>
      </c>
      <c r="F46" s="23" t="s">
        <v>231</v>
      </c>
      <c r="I46" s="4"/>
      <c r="J46" s="4"/>
    </row>
    <row r="47" spans="1:10">
      <c r="A47" s="26">
        <v>44861.961831562498</v>
      </c>
      <c r="B47" s="23" t="s">
        <v>220</v>
      </c>
      <c r="C47" s="23" t="s">
        <v>232</v>
      </c>
      <c r="I47" s="4"/>
      <c r="J47" s="4"/>
    </row>
    <row r="48" spans="1:10">
      <c r="A48" s="26">
        <v>44862.549006504632</v>
      </c>
      <c r="B48" s="23" t="s">
        <v>233</v>
      </c>
      <c r="C48" s="23" t="s">
        <v>234</v>
      </c>
      <c r="D48" s="23" t="s">
        <v>235</v>
      </c>
    </row>
    <row r="49" spans="1:10">
      <c r="A49" s="26">
        <v>44862.598911261579</v>
      </c>
      <c r="B49" s="23" t="s">
        <v>236</v>
      </c>
      <c r="C49" s="23" t="s">
        <v>237</v>
      </c>
      <c r="D49" s="23" t="s">
        <v>238</v>
      </c>
      <c r="E49" s="23" t="s">
        <v>239</v>
      </c>
      <c r="F49" s="23" t="s">
        <v>240</v>
      </c>
    </row>
    <row r="50" spans="1:10">
      <c r="A50" s="26">
        <v>44862.599102118053</v>
      </c>
      <c r="B50" s="23" t="s">
        <v>236</v>
      </c>
      <c r="C50" s="23" t="s">
        <v>241</v>
      </c>
      <c r="D50" s="23" t="s">
        <v>242</v>
      </c>
    </row>
    <row r="51" spans="1:10">
      <c r="A51" s="26">
        <v>44862.601180439815</v>
      </c>
      <c r="B51" s="23" t="s">
        <v>236</v>
      </c>
      <c r="C51" s="23" t="s">
        <v>241</v>
      </c>
      <c r="D51" s="23" t="s">
        <v>243</v>
      </c>
      <c r="E51" s="23" t="s">
        <v>244</v>
      </c>
      <c r="F51" s="23" t="s">
        <v>245</v>
      </c>
    </row>
    <row r="52" spans="1:10">
      <c r="A52" s="26">
        <v>44862.668149375</v>
      </c>
      <c r="B52" s="23" t="s">
        <v>123</v>
      </c>
      <c r="C52" s="23" t="s">
        <v>246</v>
      </c>
      <c r="D52" s="23" t="s">
        <v>247</v>
      </c>
      <c r="E52" s="23" t="s">
        <v>248</v>
      </c>
    </row>
    <row r="53" spans="1:10">
      <c r="I53" s="4"/>
      <c r="J53" s="4"/>
    </row>
    <row r="54" spans="1:10">
      <c r="I54" s="4"/>
      <c r="J54" s="4"/>
    </row>
    <row r="55" spans="1:10">
      <c r="I55" s="4"/>
      <c r="J55" s="4"/>
    </row>
    <row r="56" spans="1:10">
      <c r="I56" s="4"/>
      <c r="J56" s="4"/>
    </row>
    <row r="57" spans="1:10">
      <c r="I57" s="4"/>
      <c r="J57" s="4"/>
    </row>
    <row r="58" spans="1:10">
      <c r="I58" s="4"/>
      <c r="J58" s="4"/>
    </row>
    <row r="59" spans="1:10">
      <c r="I59" s="4"/>
      <c r="J59" s="4"/>
    </row>
    <row r="60" spans="1:10">
      <c r="I60" s="4"/>
      <c r="J60" s="4"/>
    </row>
    <row r="61" spans="1:10">
      <c r="I61" s="4"/>
      <c r="J61" s="4"/>
    </row>
    <row r="62" spans="1:10">
      <c r="I62" s="4"/>
      <c r="J62" s="4"/>
    </row>
    <row r="63" spans="1:10">
      <c r="I63" s="4"/>
      <c r="J63" s="4"/>
    </row>
    <row r="64" spans="1:10">
      <c r="I64" s="4"/>
      <c r="J64" s="4"/>
    </row>
    <row r="65" spans="9:10">
      <c r="I65" s="4"/>
      <c r="J65" s="4"/>
    </row>
    <row r="66" spans="9:10">
      <c r="I66" s="4"/>
      <c r="J66" s="4"/>
    </row>
    <row r="67" spans="9:10">
      <c r="I67" s="4"/>
      <c r="J67" s="4"/>
    </row>
    <row r="68" spans="9:10">
      <c r="I68" s="4"/>
      <c r="J68" s="4"/>
    </row>
    <row r="69" spans="9:10">
      <c r="I69" s="4"/>
      <c r="J69" s="4"/>
    </row>
    <row r="70" spans="9:10">
      <c r="I70" s="4"/>
      <c r="J70" s="4"/>
    </row>
    <row r="71" spans="9:10">
      <c r="I71" s="4"/>
      <c r="J71" s="4"/>
    </row>
    <row r="72" spans="9:10">
      <c r="I72" s="4"/>
      <c r="J72" s="4"/>
    </row>
    <row r="73" spans="9:10">
      <c r="I73" s="4"/>
      <c r="J73" s="4"/>
    </row>
    <row r="74" spans="9:10">
      <c r="I74" s="4"/>
      <c r="J74" s="4"/>
    </row>
    <row r="75" spans="9:10">
      <c r="I75" s="4"/>
      <c r="J75" s="4"/>
    </row>
    <row r="76" spans="9:10">
      <c r="I76" s="4"/>
      <c r="J76" s="4"/>
    </row>
    <row r="77" spans="9:10">
      <c r="I77" s="4"/>
      <c r="J77" s="4"/>
    </row>
    <row r="78" spans="9:10">
      <c r="I78" s="4"/>
      <c r="J78" s="4"/>
    </row>
    <row r="79" spans="9:10">
      <c r="I79" s="4"/>
      <c r="J79" s="4"/>
    </row>
    <row r="80" spans="9:10">
      <c r="I80" s="4"/>
      <c r="J80" s="28"/>
    </row>
    <row r="81" spans="9:10">
      <c r="I81" s="28"/>
      <c r="J81" s="28"/>
    </row>
    <row r="82" spans="9:10">
      <c r="I82" s="28"/>
      <c r="J82" s="28"/>
    </row>
    <row r="83" spans="9:10">
      <c r="I83" s="28"/>
      <c r="J83" s="28"/>
    </row>
    <row r="84" spans="9:10">
      <c r="I84" s="28"/>
      <c r="J84" s="28"/>
    </row>
    <row r="85" spans="9:10">
      <c r="I85" s="28"/>
      <c r="J85" s="28"/>
    </row>
    <row r="86" spans="9:10">
      <c r="I86" s="4"/>
      <c r="J86" s="4"/>
    </row>
    <row r="87" spans="9:10">
      <c r="I87" s="4"/>
      <c r="J87" s="4"/>
    </row>
    <row r="88" spans="9:10">
      <c r="I88" s="4"/>
      <c r="J88" s="4"/>
    </row>
    <row r="89" spans="9:10">
      <c r="I89" s="4"/>
      <c r="J89" s="4"/>
    </row>
    <row r="90" spans="9:10">
      <c r="I90" s="4"/>
      <c r="J90" s="4"/>
    </row>
    <row r="91" spans="9:10">
      <c r="I91" s="4"/>
      <c r="J91" s="4"/>
    </row>
    <row r="92" spans="9:10">
      <c r="I92" s="4"/>
      <c r="J92" s="4"/>
    </row>
    <row r="93" spans="9:10">
      <c r="I93" s="4"/>
      <c r="J93" s="4"/>
    </row>
    <row r="94" spans="9:10">
      <c r="I94" s="4"/>
      <c r="J94" s="4"/>
    </row>
    <row r="95" spans="9:10">
      <c r="I95" s="4"/>
      <c r="J95" s="4"/>
    </row>
    <row r="96" spans="9:10">
      <c r="I96" s="4"/>
      <c r="J96" s="4"/>
    </row>
    <row r="97" spans="9:10">
      <c r="I97" s="4"/>
      <c r="J97" s="4"/>
    </row>
    <row r="98" spans="9:10">
      <c r="I98" s="4"/>
      <c r="J98" s="4"/>
    </row>
    <row r="99" spans="9:10">
      <c r="I99" s="4"/>
      <c r="J99" s="4"/>
    </row>
    <row r="100" spans="9:10">
      <c r="I100" s="4"/>
      <c r="J100" s="4"/>
    </row>
    <row r="101" spans="9:10">
      <c r="I101" s="4"/>
      <c r="J101" s="4"/>
    </row>
    <row r="102" spans="9:10">
      <c r="I102" s="4"/>
      <c r="J102" s="4"/>
    </row>
    <row r="103" spans="9:10">
      <c r="I103" s="4"/>
      <c r="J103" s="4"/>
    </row>
    <row r="104" spans="9:10">
      <c r="I104" s="4"/>
      <c r="J104" s="4"/>
    </row>
    <row r="105" spans="9:10">
      <c r="I105" s="4"/>
      <c r="J105" s="4"/>
    </row>
    <row r="106" spans="9:10">
      <c r="I106" s="4"/>
      <c r="J106" s="4"/>
    </row>
    <row r="107" spans="9:10">
      <c r="I107" s="4"/>
      <c r="J107" s="4"/>
    </row>
    <row r="108" spans="9:10">
      <c r="I108" s="4"/>
      <c r="J108" s="4"/>
    </row>
    <row r="109" spans="9:10">
      <c r="I109" s="4"/>
      <c r="J109" s="4"/>
    </row>
    <row r="110" spans="9:10">
      <c r="I110" s="4"/>
      <c r="J110" s="4"/>
    </row>
    <row r="111" spans="9:10">
      <c r="I111" s="4"/>
      <c r="J111" s="4"/>
    </row>
    <row r="112" spans="9:10">
      <c r="I112" s="4"/>
      <c r="J112" s="4"/>
    </row>
    <row r="113" spans="9:10">
      <c r="I113" s="4"/>
      <c r="J113" s="4"/>
    </row>
    <row r="114" spans="9:10">
      <c r="I114" s="4"/>
      <c r="J114" s="4"/>
    </row>
    <row r="115" spans="9:10">
      <c r="I115" s="4"/>
      <c r="J115" s="4"/>
    </row>
    <row r="116" spans="9:10">
      <c r="I116" s="4"/>
      <c r="J116" s="4"/>
    </row>
    <row r="117" spans="9:10">
      <c r="I117" s="4"/>
      <c r="J117" s="4"/>
    </row>
    <row r="118" spans="9:10">
      <c r="I118" s="4"/>
      <c r="J118" s="4"/>
    </row>
    <row r="119" spans="9:10">
      <c r="I119" s="4"/>
      <c r="J119" s="4"/>
    </row>
    <row r="120" spans="9:10">
      <c r="I120" s="4"/>
      <c r="J120" s="4"/>
    </row>
    <row r="121" spans="9:10">
      <c r="I121" s="4"/>
      <c r="J121" s="4"/>
    </row>
    <row r="122" spans="9:10">
      <c r="I122" s="4"/>
      <c r="J122" s="4"/>
    </row>
    <row r="123" spans="9:10">
      <c r="I123" s="4"/>
      <c r="J123" s="4"/>
    </row>
    <row r="124" spans="9:10">
      <c r="I124" s="4"/>
      <c r="J124" s="4"/>
    </row>
    <row r="125" spans="9:10">
      <c r="I125" s="4"/>
      <c r="J125" s="4"/>
    </row>
    <row r="126" spans="9:10">
      <c r="I126" s="4"/>
      <c r="J126" s="4"/>
    </row>
    <row r="127" spans="9:10">
      <c r="I127" s="4"/>
      <c r="J127" s="4"/>
    </row>
    <row r="128" spans="9:10">
      <c r="I128" s="4"/>
      <c r="J128" s="4"/>
    </row>
    <row r="129" spans="2:10">
      <c r="I129" s="4"/>
      <c r="J129" s="4"/>
    </row>
    <row r="130" spans="2:10">
      <c r="I130" s="4"/>
      <c r="J130" s="4"/>
    </row>
    <row r="131" spans="2:10">
      <c r="I131" s="4"/>
      <c r="J131" s="4"/>
    </row>
    <row r="132" spans="2:10">
      <c r="I132" s="4"/>
      <c r="J132" s="4"/>
    </row>
    <row r="133" spans="2:10">
      <c r="I133" s="4"/>
      <c r="J133" s="4"/>
    </row>
    <row r="134" spans="2:10">
      <c r="I134" s="4"/>
      <c r="J134" s="4"/>
    </row>
    <row r="135" spans="2:10">
      <c r="I135" s="4"/>
      <c r="J135" s="4"/>
    </row>
    <row r="136" spans="2:10">
      <c r="I136" s="4"/>
      <c r="J136" s="4"/>
    </row>
    <row r="137" spans="2:10">
      <c r="I137" s="4"/>
      <c r="J137" s="4"/>
    </row>
    <row r="138" spans="2:10">
      <c r="I138" s="4"/>
      <c r="J138" s="4"/>
    </row>
    <row r="139" spans="2:10">
      <c r="I139" s="4"/>
      <c r="J139" s="4"/>
    </row>
    <row r="140" spans="2:10">
      <c r="I140" s="4"/>
      <c r="J140" s="4"/>
    </row>
    <row r="141" spans="2:10">
      <c r="I141" s="4"/>
      <c r="J141" s="4"/>
    </row>
    <row r="142" spans="2:10">
      <c r="I142" s="4"/>
      <c r="J142" s="4"/>
    </row>
    <row r="143" spans="2:10">
      <c r="B143" s="23" t="s">
        <v>249</v>
      </c>
      <c r="C143" s="29" t="s">
        <v>250</v>
      </c>
      <c r="D143" s="29" t="s">
        <v>251</v>
      </c>
      <c r="E143" s="29" t="s">
        <v>252</v>
      </c>
      <c r="I143" s="4"/>
      <c r="J143" s="4"/>
    </row>
    <row r="144" spans="2:10">
      <c r="C144" s="29" t="s">
        <v>253</v>
      </c>
      <c r="D144" s="29" t="s">
        <v>254</v>
      </c>
      <c r="E144" s="29" t="s">
        <v>255</v>
      </c>
      <c r="I144" s="4"/>
      <c r="J144" s="4"/>
    </row>
    <row r="145" spans="2:10">
      <c r="C145" s="29" t="s">
        <v>256</v>
      </c>
      <c r="D145" s="29" t="s">
        <v>257</v>
      </c>
      <c r="E145" s="29" t="s">
        <v>258</v>
      </c>
      <c r="I145" s="4"/>
      <c r="J145" s="4"/>
    </row>
    <row r="146" spans="2:10">
      <c r="C146" s="29" t="s">
        <v>259</v>
      </c>
      <c r="D146" s="29" t="s">
        <v>260</v>
      </c>
      <c r="E146" s="29" t="s">
        <v>261</v>
      </c>
      <c r="I146" s="4"/>
      <c r="J146" s="4"/>
    </row>
    <row r="147" spans="2:10">
      <c r="C147" s="29" t="s">
        <v>262</v>
      </c>
      <c r="D147" s="29" t="s">
        <v>263</v>
      </c>
      <c r="E147" s="29" t="s">
        <v>264</v>
      </c>
      <c r="I147" s="4"/>
      <c r="J147" s="4"/>
    </row>
    <row r="148" spans="2:10">
      <c r="C148" s="29" t="s">
        <v>265</v>
      </c>
      <c r="D148" s="29" t="s">
        <v>266</v>
      </c>
      <c r="E148" s="29" t="s">
        <v>267</v>
      </c>
      <c r="I148" s="4"/>
      <c r="J148" s="4"/>
    </row>
    <row r="149" spans="2:10">
      <c r="C149" s="29" t="s">
        <v>268</v>
      </c>
      <c r="D149" s="29" t="s">
        <v>269</v>
      </c>
      <c r="E149" s="29" t="s">
        <v>270</v>
      </c>
      <c r="I149" s="4"/>
      <c r="J149" s="4"/>
    </row>
    <row r="150" spans="2:10">
      <c r="C150" s="29" t="s">
        <v>271</v>
      </c>
      <c r="D150" s="29" t="s">
        <v>272</v>
      </c>
      <c r="E150" s="29" t="s">
        <v>273</v>
      </c>
      <c r="I150" s="4"/>
      <c r="J150" s="4"/>
    </row>
    <row r="151" spans="2:10">
      <c r="C151" s="29" t="s">
        <v>274</v>
      </c>
      <c r="D151" s="29" t="s">
        <v>275</v>
      </c>
      <c r="E151" s="29" t="s">
        <v>276</v>
      </c>
      <c r="I151" s="4"/>
      <c r="J151" s="4"/>
    </row>
    <row r="152" spans="2:10">
      <c r="C152" s="29" t="s">
        <v>277</v>
      </c>
      <c r="D152" s="29" t="s">
        <v>278</v>
      </c>
      <c r="E152" s="29" t="s">
        <v>279</v>
      </c>
      <c r="I152" s="4"/>
      <c r="J152" s="4"/>
    </row>
    <row r="153" spans="2:10">
      <c r="C153" s="29" t="s">
        <v>280</v>
      </c>
      <c r="D153" s="29" t="s">
        <v>281</v>
      </c>
      <c r="E153" s="29" t="s">
        <v>282</v>
      </c>
      <c r="I153" s="4"/>
      <c r="J153" s="4"/>
    </row>
    <row r="154" spans="2:10">
      <c r="C154" s="29" t="s">
        <v>283</v>
      </c>
      <c r="D154" s="29" t="s">
        <v>284</v>
      </c>
      <c r="E154" s="29" t="s">
        <v>285</v>
      </c>
      <c r="I154" s="4"/>
      <c r="J154" s="4"/>
    </row>
    <row r="155" spans="2:10">
      <c r="C155" s="29" t="s">
        <v>286</v>
      </c>
      <c r="D155" s="29" t="s">
        <v>287</v>
      </c>
      <c r="E155" s="29" t="s">
        <v>288</v>
      </c>
      <c r="I155" s="4"/>
      <c r="J155" s="4"/>
    </row>
    <row r="156" spans="2:10">
      <c r="I156" s="4"/>
      <c r="J156" s="4"/>
    </row>
    <row r="157" spans="2:10">
      <c r="B157" s="23" t="s">
        <v>289</v>
      </c>
      <c r="I157" s="4"/>
      <c r="J157" s="4"/>
    </row>
    <row r="158" spans="2:10">
      <c r="I158" s="4"/>
      <c r="J158" s="4"/>
    </row>
    <row r="159" spans="2:10">
      <c r="C159" s="23" t="s">
        <v>290</v>
      </c>
      <c r="I159" s="4"/>
      <c r="J159" s="4"/>
    </row>
    <row r="160" spans="2:10">
      <c r="C160" s="23" t="s">
        <v>291</v>
      </c>
      <c r="I160" s="4"/>
      <c r="J160" s="4"/>
    </row>
    <row r="161" spans="3:10">
      <c r="C161" s="23" t="s">
        <v>292</v>
      </c>
      <c r="I161" s="4"/>
      <c r="J161" s="4"/>
    </row>
    <row r="162" spans="3:10">
      <c r="C162" s="23" t="s">
        <v>293</v>
      </c>
      <c r="I162" s="4"/>
      <c r="J162" s="4"/>
    </row>
    <row r="163" spans="3:10">
      <c r="C163" s="23" t="s">
        <v>294</v>
      </c>
      <c r="I163" s="4"/>
      <c r="J163" s="4"/>
    </row>
    <row r="164" spans="3:10">
      <c r="C164" s="23" t="s">
        <v>295</v>
      </c>
      <c r="I164" s="4"/>
      <c r="J164" s="4"/>
    </row>
    <row r="165" spans="3:10">
      <c r="C165" s="23" t="s">
        <v>296</v>
      </c>
      <c r="I165" s="4"/>
      <c r="J165" s="4"/>
    </row>
    <row r="166" spans="3:10">
      <c r="C166" s="23" t="s">
        <v>297</v>
      </c>
      <c r="I166" s="4"/>
      <c r="J166" s="4"/>
    </row>
    <row r="167" spans="3:10">
      <c r="C167" s="23" t="s">
        <v>298</v>
      </c>
      <c r="I167" s="4"/>
      <c r="J167" s="4"/>
    </row>
    <row r="168" spans="3:10">
      <c r="C168" s="23" t="s">
        <v>299</v>
      </c>
      <c r="I168" s="4"/>
      <c r="J168" s="4"/>
    </row>
    <row r="169" spans="3:10">
      <c r="C169" s="23" t="s">
        <v>300</v>
      </c>
      <c r="I169" s="4"/>
      <c r="J169" s="4"/>
    </row>
    <row r="170" spans="3:10">
      <c r="C170" s="23" t="s">
        <v>301</v>
      </c>
      <c r="I170" s="4"/>
      <c r="J170" s="4"/>
    </row>
    <row r="171" spans="3:10">
      <c r="C171" s="23" t="s">
        <v>302</v>
      </c>
      <c r="I171" s="4"/>
      <c r="J171" s="4"/>
    </row>
    <row r="172" spans="3:10">
      <c r="C172" s="23" t="s">
        <v>303</v>
      </c>
      <c r="I172" s="4"/>
      <c r="J172" s="4"/>
    </row>
    <row r="173" spans="3:10">
      <c r="C173" s="23" t="s">
        <v>304</v>
      </c>
      <c r="I173" s="4"/>
      <c r="J173" s="4"/>
    </row>
    <row r="174" spans="3:10">
      <c r="C174" s="23" t="s">
        <v>305</v>
      </c>
      <c r="I174" s="4"/>
      <c r="J174" s="4"/>
    </row>
    <row r="175" spans="3:10">
      <c r="C175" s="23" t="s">
        <v>306</v>
      </c>
      <c r="I175" s="4"/>
      <c r="J175" s="4"/>
    </row>
    <row r="176" spans="3:10">
      <c r="C176" s="23" t="s">
        <v>307</v>
      </c>
      <c r="I176" s="4"/>
      <c r="J176" s="4"/>
    </row>
    <row r="177" spans="3:10">
      <c r="C177" s="23" t="s">
        <v>308</v>
      </c>
      <c r="I177" s="30"/>
      <c r="J177" s="4"/>
    </row>
    <row r="178" spans="3:10">
      <c r="C178" s="23" t="s">
        <v>309</v>
      </c>
      <c r="I178" s="30"/>
      <c r="J178" s="4"/>
    </row>
    <row r="179" spans="3:10">
      <c r="C179" s="23" t="s">
        <v>310</v>
      </c>
      <c r="I179" s="30"/>
      <c r="J179" s="4"/>
    </row>
    <row r="180" spans="3:10">
      <c r="C180" s="23" t="s">
        <v>311</v>
      </c>
      <c r="I180" s="4"/>
      <c r="J180" s="4"/>
    </row>
    <row r="181" spans="3:10">
      <c r="C181" s="23" t="s">
        <v>312</v>
      </c>
      <c r="I181" s="4"/>
      <c r="J181" s="4"/>
    </row>
    <row r="182" spans="3:10">
      <c r="C182" s="23" t="s">
        <v>313</v>
      </c>
      <c r="I182" s="4"/>
      <c r="J182" s="4"/>
    </row>
    <row r="183" spans="3:10">
      <c r="C183" s="23" t="s">
        <v>314</v>
      </c>
      <c r="I183" s="4"/>
      <c r="J183" s="4"/>
    </row>
    <row r="184" spans="3:10">
      <c r="C184" s="23" t="s">
        <v>315</v>
      </c>
      <c r="I184" s="4"/>
      <c r="J184" s="4"/>
    </row>
    <row r="185" spans="3:10">
      <c r="C185" s="23" t="s">
        <v>316</v>
      </c>
      <c r="I185" s="4"/>
      <c r="J185" s="4"/>
    </row>
    <row r="186" spans="3:10">
      <c r="C186" s="23" t="s">
        <v>317</v>
      </c>
      <c r="I186" s="4"/>
      <c r="J186" s="4"/>
    </row>
    <row r="187" spans="3:10">
      <c r="C187" s="23" t="s">
        <v>318</v>
      </c>
      <c r="I187" s="4"/>
      <c r="J187" s="4"/>
    </row>
    <row r="188" spans="3:10">
      <c r="C188" s="23" t="s">
        <v>319</v>
      </c>
      <c r="I188" s="4"/>
      <c r="J188" s="4"/>
    </row>
    <row r="189" spans="3:10">
      <c r="C189" s="23" t="s">
        <v>320</v>
      </c>
      <c r="I189" s="4"/>
      <c r="J189" s="4"/>
    </row>
    <row r="190" spans="3:10">
      <c r="C190" s="23" t="s">
        <v>321</v>
      </c>
      <c r="I190" s="4"/>
      <c r="J190" s="4"/>
    </row>
    <row r="191" spans="3:10">
      <c r="C191" s="23" t="s">
        <v>322</v>
      </c>
      <c r="I191" s="4"/>
      <c r="J191" s="4"/>
    </row>
    <row r="192" spans="3:10">
      <c r="C192" s="23" t="s">
        <v>323</v>
      </c>
      <c r="I192" s="4"/>
      <c r="J192" s="4"/>
    </row>
    <row r="193" spans="3:10">
      <c r="C193" s="23" t="s">
        <v>324</v>
      </c>
      <c r="I193" s="4"/>
      <c r="J193" s="4"/>
    </row>
    <row r="194" spans="3:10">
      <c r="C194" s="23" t="s">
        <v>325</v>
      </c>
      <c r="I194" s="4"/>
      <c r="J194" s="4"/>
    </row>
    <row r="195" spans="3:10">
      <c r="C195" s="23" t="s">
        <v>326</v>
      </c>
      <c r="I195" s="4"/>
      <c r="J195" s="4"/>
    </row>
    <row r="196" spans="3:10">
      <c r="C196" s="23" t="s">
        <v>327</v>
      </c>
      <c r="I196" s="4"/>
      <c r="J196" s="4"/>
    </row>
    <row r="197" spans="3:10">
      <c r="C197" s="23" t="s">
        <v>328</v>
      </c>
      <c r="I197" s="4"/>
      <c r="J197" s="4"/>
    </row>
    <row r="198" spans="3:10">
      <c r="C198" s="23" t="s">
        <v>329</v>
      </c>
      <c r="I198" s="4"/>
      <c r="J198" s="4"/>
    </row>
    <row r="199" spans="3:10">
      <c r="C199" s="23" t="s">
        <v>330</v>
      </c>
      <c r="I199" s="4"/>
      <c r="J199" s="4"/>
    </row>
    <row r="200" spans="3:10">
      <c r="C200" s="23" t="s">
        <v>331</v>
      </c>
      <c r="I200" s="4"/>
      <c r="J200" s="4"/>
    </row>
    <row r="201" spans="3:10">
      <c r="C201" s="23" t="s">
        <v>332</v>
      </c>
      <c r="I201" s="4"/>
      <c r="J201" s="4"/>
    </row>
    <row r="202" spans="3:10">
      <c r="C202" s="23" t="s">
        <v>333</v>
      </c>
      <c r="I202" s="4"/>
      <c r="J202" s="4"/>
    </row>
    <row r="203" spans="3:10">
      <c r="C203" s="23" t="s">
        <v>334</v>
      </c>
      <c r="I203" s="4"/>
      <c r="J203" s="4"/>
    </row>
    <row r="204" spans="3:10">
      <c r="C204" s="23" t="s">
        <v>335</v>
      </c>
      <c r="I204" s="4"/>
      <c r="J204" s="4"/>
    </row>
    <row r="205" spans="3:10">
      <c r="C205" s="23" t="s">
        <v>336</v>
      </c>
      <c r="I205" s="4"/>
      <c r="J205" s="4"/>
    </row>
    <row r="206" spans="3:10">
      <c r="C206" s="23" t="s">
        <v>337</v>
      </c>
      <c r="I206" s="4"/>
      <c r="J206" s="4"/>
    </row>
    <row r="207" spans="3:10">
      <c r="C207" s="23" t="s">
        <v>338</v>
      </c>
      <c r="I207" s="4"/>
      <c r="J207" s="4"/>
    </row>
    <row r="208" spans="3:10">
      <c r="C208" s="23" t="s">
        <v>339</v>
      </c>
      <c r="I208" s="4"/>
      <c r="J208" s="4"/>
    </row>
    <row r="209" spans="3:10">
      <c r="C209" s="23" t="s">
        <v>340</v>
      </c>
      <c r="I209" s="4"/>
      <c r="J209" s="4"/>
    </row>
    <row r="210" spans="3:10">
      <c r="C210" s="23" t="s">
        <v>341</v>
      </c>
      <c r="I210" s="4"/>
      <c r="J210" s="4"/>
    </row>
    <row r="211" spans="3:10">
      <c r="C211" s="23" t="s">
        <v>342</v>
      </c>
      <c r="I211" s="4"/>
      <c r="J211" s="4"/>
    </row>
    <row r="212" spans="3:10">
      <c r="C212" s="23" t="s">
        <v>343</v>
      </c>
      <c r="I212" s="4"/>
      <c r="J212" s="4"/>
    </row>
    <row r="213" spans="3:10">
      <c r="C213" s="23" t="s">
        <v>344</v>
      </c>
      <c r="I213" s="4"/>
      <c r="J213" s="4"/>
    </row>
    <row r="214" spans="3:10">
      <c r="C214" s="23" t="s">
        <v>345</v>
      </c>
      <c r="I214" s="4"/>
      <c r="J214" s="4"/>
    </row>
    <row r="215" spans="3:10">
      <c r="C215" s="23" t="s">
        <v>346</v>
      </c>
      <c r="I215" s="4"/>
      <c r="J215" s="4"/>
    </row>
    <row r="216" spans="3:10">
      <c r="C216" s="23" t="s">
        <v>347</v>
      </c>
      <c r="I216" s="4"/>
      <c r="J216" s="4"/>
    </row>
    <row r="217" spans="3:10">
      <c r="C217" s="23" t="s">
        <v>348</v>
      </c>
      <c r="I217" s="4"/>
      <c r="J217" s="4"/>
    </row>
    <row r="218" spans="3:10">
      <c r="C218" s="23" t="s">
        <v>349</v>
      </c>
      <c r="I218" s="4"/>
      <c r="J218" s="4"/>
    </row>
    <row r="219" spans="3:10">
      <c r="C219" s="23" t="s">
        <v>350</v>
      </c>
      <c r="I219" s="4"/>
      <c r="J219" s="4"/>
    </row>
    <row r="220" spans="3:10">
      <c r="C220" s="23" t="s">
        <v>351</v>
      </c>
      <c r="I220" s="4"/>
      <c r="J220" s="4"/>
    </row>
    <row r="221" spans="3:10">
      <c r="C221" s="23" t="s">
        <v>352</v>
      </c>
      <c r="I221" s="4"/>
      <c r="J221" s="4"/>
    </row>
    <row r="222" spans="3:10">
      <c r="C222" s="23" t="s">
        <v>353</v>
      </c>
      <c r="I222" s="4"/>
      <c r="J222" s="4"/>
    </row>
    <row r="223" spans="3:10">
      <c r="C223" s="23" t="s">
        <v>354</v>
      </c>
      <c r="I223" s="4"/>
      <c r="J223" s="4"/>
    </row>
    <row r="224" spans="3:10">
      <c r="C224" s="23" t="s">
        <v>355</v>
      </c>
      <c r="I224" s="4"/>
      <c r="J224" s="4"/>
    </row>
    <row r="225" spans="3:10">
      <c r="C225" s="23" t="s">
        <v>356</v>
      </c>
      <c r="I225" s="4"/>
      <c r="J225" s="4"/>
    </row>
    <row r="226" spans="3:10">
      <c r="C226" s="23" t="s">
        <v>357</v>
      </c>
      <c r="I226" s="4"/>
      <c r="J226" s="4"/>
    </row>
    <row r="227" spans="3:10">
      <c r="C227" s="23" t="s">
        <v>358</v>
      </c>
      <c r="I227" s="4"/>
      <c r="J227" s="4"/>
    </row>
    <row r="228" spans="3:10">
      <c r="C228" s="23" t="s">
        <v>359</v>
      </c>
      <c r="I228" s="4"/>
      <c r="J228" s="4"/>
    </row>
    <row r="229" spans="3:10">
      <c r="C229" s="23" t="s">
        <v>360</v>
      </c>
      <c r="I229" s="4"/>
      <c r="J229" s="4"/>
    </row>
    <row r="230" spans="3:10">
      <c r="C230" s="23" t="s">
        <v>361</v>
      </c>
      <c r="I230" s="4"/>
      <c r="J230" s="4"/>
    </row>
    <row r="231" spans="3:10">
      <c r="C231" s="23" t="s">
        <v>362</v>
      </c>
      <c r="I231" s="4"/>
      <c r="J231" s="4"/>
    </row>
    <row r="232" spans="3:10">
      <c r="C232" s="23" t="s">
        <v>363</v>
      </c>
      <c r="I232" s="4"/>
      <c r="J232" s="4"/>
    </row>
    <row r="233" spans="3:10">
      <c r="C233" s="23" t="s">
        <v>364</v>
      </c>
      <c r="I233" s="4"/>
      <c r="J233" s="4"/>
    </row>
    <row r="234" spans="3:10">
      <c r="C234" s="23" t="s">
        <v>365</v>
      </c>
      <c r="I234" s="4"/>
      <c r="J234" s="4"/>
    </row>
    <row r="235" spans="3:10">
      <c r="C235" s="23" t="s">
        <v>366</v>
      </c>
      <c r="I235" s="4"/>
      <c r="J235" s="4"/>
    </row>
    <row r="236" spans="3:10">
      <c r="C236" s="23" t="s">
        <v>367</v>
      </c>
      <c r="I236" s="4"/>
      <c r="J236" s="4"/>
    </row>
    <row r="237" spans="3:10">
      <c r="C237" s="23" t="s">
        <v>344</v>
      </c>
      <c r="I237" s="4"/>
      <c r="J237" s="4"/>
    </row>
    <row r="238" spans="3:10">
      <c r="C238" s="23" t="s">
        <v>368</v>
      </c>
      <c r="I238" s="4"/>
      <c r="J238" s="4"/>
    </row>
    <row r="239" spans="3:10">
      <c r="C239" s="23" t="s">
        <v>369</v>
      </c>
      <c r="I239" s="4"/>
      <c r="J239" s="4"/>
    </row>
    <row r="240" spans="3:10">
      <c r="C240" s="23" t="s">
        <v>370</v>
      </c>
      <c r="I240" s="4"/>
      <c r="J240" s="4"/>
    </row>
    <row r="241" spans="3:10">
      <c r="C241" s="23" t="s">
        <v>371</v>
      </c>
      <c r="I241" s="4"/>
      <c r="J241" s="4"/>
    </row>
    <row r="242" spans="3:10">
      <c r="C242" s="23" t="s">
        <v>372</v>
      </c>
      <c r="I242" s="4"/>
      <c r="J242" s="4"/>
    </row>
    <row r="243" spans="3:10">
      <c r="C243" s="23" t="s">
        <v>373</v>
      </c>
      <c r="I243" s="4"/>
      <c r="J243" s="4"/>
    </row>
    <row r="244" spans="3:10">
      <c r="C244" s="23" t="s">
        <v>374</v>
      </c>
      <c r="I244" s="4"/>
      <c r="J244" s="4"/>
    </row>
    <row r="245" spans="3:10">
      <c r="C245" s="23" t="s">
        <v>375</v>
      </c>
      <c r="I245" s="4"/>
      <c r="J245" s="4"/>
    </row>
    <row r="246" spans="3:10">
      <c r="C246" s="23" t="s">
        <v>376</v>
      </c>
      <c r="I246" s="4"/>
      <c r="J246" s="4"/>
    </row>
    <row r="247" spans="3:10">
      <c r="C247" s="23" t="s">
        <v>377</v>
      </c>
      <c r="I247" s="4"/>
      <c r="J247" s="4"/>
    </row>
    <row r="248" spans="3:10">
      <c r="C248" s="23" t="s">
        <v>378</v>
      </c>
      <c r="I248" s="4"/>
      <c r="J248" s="4"/>
    </row>
    <row r="249" spans="3:10">
      <c r="C249" s="23" t="s">
        <v>379</v>
      </c>
      <c r="I249" s="4"/>
      <c r="J249" s="4"/>
    </row>
    <row r="250" spans="3:10">
      <c r="C250" s="23" t="s">
        <v>380</v>
      </c>
      <c r="I250" s="4"/>
      <c r="J250" s="4"/>
    </row>
    <row r="251" spans="3:10">
      <c r="C251" s="23" t="s">
        <v>381</v>
      </c>
      <c r="I251" s="4"/>
      <c r="J251" s="4"/>
    </row>
    <row r="252" spans="3:10">
      <c r="C252" s="23" t="s">
        <v>382</v>
      </c>
      <c r="I252" s="4"/>
      <c r="J252" s="4"/>
    </row>
    <row r="253" spans="3:10">
      <c r="C253" s="23" t="s">
        <v>383</v>
      </c>
      <c r="I253" s="4"/>
      <c r="J253" s="4"/>
    </row>
    <row r="254" spans="3:10">
      <c r="C254" s="23" t="s">
        <v>384</v>
      </c>
      <c r="I254" s="4"/>
      <c r="J254" s="4"/>
    </row>
    <row r="255" spans="3:10">
      <c r="C255" s="23" t="s">
        <v>385</v>
      </c>
      <c r="I255" s="4"/>
      <c r="J255" s="4"/>
    </row>
    <row r="256" spans="3:10">
      <c r="C256" s="23" t="s">
        <v>386</v>
      </c>
      <c r="I256" s="4"/>
      <c r="J256" s="4"/>
    </row>
    <row r="257" spans="3:10">
      <c r="C257" s="23" t="s">
        <v>387</v>
      </c>
      <c r="I257" s="4"/>
      <c r="J257" s="4"/>
    </row>
    <row r="258" spans="3:10">
      <c r="C258" s="23" t="s">
        <v>388</v>
      </c>
      <c r="I258" s="4"/>
      <c r="J258" s="4"/>
    </row>
    <row r="259" spans="3:10">
      <c r="C259" s="23" t="s">
        <v>389</v>
      </c>
      <c r="I259" s="4"/>
      <c r="J259" s="4"/>
    </row>
    <row r="260" spans="3:10">
      <c r="C260" s="23" t="s">
        <v>390</v>
      </c>
      <c r="I260" s="4"/>
      <c r="J260" s="4"/>
    </row>
    <row r="261" spans="3:10">
      <c r="C261" s="23" t="s">
        <v>391</v>
      </c>
      <c r="I261" s="4"/>
      <c r="J261" s="4"/>
    </row>
    <row r="262" spans="3:10">
      <c r="C262" s="23" t="s">
        <v>392</v>
      </c>
      <c r="I262" s="4"/>
      <c r="J262" s="4"/>
    </row>
    <row r="263" spans="3:10">
      <c r="C263" s="23" t="s">
        <v>393</v>
      </c>
      <c r="I263" s="4"/>
      <c r="J263" s="4"/>
    </row>
    <row r="264" spans="3:10">
      <c r="C264" s="23" t="s">
        <v>394</v>
      </c>
      <c r="I264" s="4"/>
      <c r="J264" s="4"/>
    </row>
    <row r="265" spans="3:10">
      <c r="C265" s="23" t="s">
        <v>395</v>
      </c>
      <c r="I265" s="4"/>
      <c r="J265" s="4"/>
    </row>
    <row r="266" spans="3:10">
      <c r="C266" s="23" t="s">
        <v>173</v>
      </c>
      <c r="I266" s="4"/>
      <c r="J266" s="4"/>
    </row>
    <row r="267" spans="3:10">
      <c r="C267" s="23" t="s">
        <v>396</v>
      </c>
      <c r="I267" s="4"/>
      <c r="J267" s="4"/>
    </row>
    <row r="268" spans="3:10">
      <c r="C268" s="23" t="s">
        <v>176</v>
      </c>
      <c r="I268" s="4"/>
      <c r="J268" s="4"/>
    </row>
    <row r="269" spans="3:10">
      <c r="C269" s="23" t="s">
        <v>397</v>
      </c>
      <c r="I269" s="4"/>
      <c r="J269" s="4"/>
    </row>
    <row r="270" spans="3:10">
      <c r="C270" s="23" t="s">
        <v>398</v>
      </c>
      <c r="I270" s="4"/>
      <c r="J270" s="4"/>
    </row>
    <row r="271" spans="3:10">
      <c r="C271" s="23" t="s">
        <v>399</v>
      </c>
      <c r="I271" s="4"/>
      <c r="J271" s="4"/>
    </row>
    <row r="272" spans="3:10">
      <c r="C272" s="23" t="s">
        <v>400</v>
      </c>
      <c r="I272" s="4"/>
      <c r="J272" s="4"/>
    </row>
    <row r="273" spans="3:10">
      <c r="C273" s="23" t="s">
        <v>401</v>
      </c>
      <c r="I273" s="4"/>
      <c r="J273" s="4"/>
    </row>
    <row r="274" spans="3:10">
      <c r="C274" s="23" t="s">
        <v>402</v>
      </c>
      <c r="I274" s="4"/>
      <c r="J274" s="4"/>
    </row>
    <row r="275" spans="3:10">
      <c r="C275" s="23" t="s">
        <v>403</v>
      </c>
      <c r="I275" s="4"/>
      <c r="J275" s="4"/>
    </row>
    <row r="276" spans="3:10">
      <c r="C276" s="23" t="s">
        <v>404</v>
      </c>
      <c r="I276" s="4"/>
      <c r="J276" s="4"/>
    </row>
    <row r="277" spans="3:10">
      <c r="C277" s="23" t="s">
        <v>405</v>
      </c>
      <c r="I277" s="4"/>
      <c r="J277" s="4"/>
    </row>
    <row r="278" spans="3:10">
      <c r="C278" s="23" t="s">
        <v>265</v>
      </c>
      <c r="I278" s="4"/>
      <c r="J278" s="4"/>
    </row>
    <row r="279" spans="3:10">
      <c r="C279" s="23" t="s">
        <v>406</v>
      </c>
      <c r="I279" s="4"/>
      <c r="J279" s="4"/>
    </row>
    <row r="280" spans="3:10">
      <c r="C280" s="23" t="s">
        <v>407</v>
      </c>
      <c r="I280" s="4"/>
      <c r="J280" s="4"/>
    </row>
    <row r="281" spans="3:10">
      <c r="C281" s="23" t="s">
        <v>408</v>
      </c>
      <c r="I281" s="4"/>
      <c r="J281" s="4"/>
    </row>
    <row r="282" spans="3:10">
      <c r="C282" s="23" t="s">
        <v>409</v>
      </c>
      <c r="I282" s="4"/>
      <c r="J282" s="4"/>
    </row>
    <row r="283" spans="3:10">
      <c r="C283" s="23" t="s">
        <v>410</v>
      </c>
      <c r="I283" s="4"/>
      <c r="J283" s="4"/>
    </row>
    <row r="284" spans="3:10">
      <c r="C284" s="23" t="s">
        <v>411</v>
      </c>
      <c r="I284" s="4"/>
      <c r="J284" s="4"/>
    </row>
    <row r="285" spans="3:10">
      <c r="C285" s="23" t="s">
        <v>412</v>
      </c>
      <c r="I285" s="4"/>
      <c r="J285" s="4"/>
    </row>
    <row r="286" spans="3:10">
      <c r="C286" s="23" t="s">
        <v>413</v>
      </c>
      <c r="I286" s="4"/>
      <c r="J286" s="4"/>
    </row>
    <row r="287" spans="3:10">
      <c r="C287" s="23" t="s">
        <v>414</v>
      </c>
      <c r="I287" s="4"/>
      <c r="J287" s="4"/>
    </row>
    <row r="288" spans="3:10">
      <c r="C288" s="23" t="s">
        <v>415</v>
      </c>
      <c r="I288" s="4"/>
      <c r="J288" s="4"/>
    </row>
    <row r="289" spans="3:10">
      <c r="C289" s="23" t="s">
        <v>416</v>
      </c>
      <c r="I289" s="4"/>
      <c r="J289" s="4"/>
    </row>
    <row r="290" spans="3:10">
      <c r="C290" s="23" t="s">
        <v>417</v>
      </c>
      <c r="I290" s="4"/>
      <c r="J290" s="4"/>
    </row>
    <row r="291" spans="3:10">
      <c r="C291" s="23" t="s">
        <v>418</v>
      </c>
      <c r="I291" s="4"/>
      <c r="J291" s="4"/>
    </row>
    <row r="292" spans="3:10">
      <c r="C292" s="23" t="s">
        <v>419</v>
      </c>
      <c r="I292" s="4"/>
      <c r="J292" s="4"/>
    </row>
    <row r="293" spans="3:10">
      <c r="C293" s="23" t="s">
        <v>420</v>
      </c>
      <c r="I293" s="4"/>
      <c r="J293" s="4"/>
    </row>
    <row r="294" spans="3:10">
      <c r="C294" s="23" t="s">
        <v>421</v>
      </c>
      <c r="I294" s="4"/>
      <c r="J294" s="4"/>
    </row>
    <row r="295" spans="3:10">
      <c r="C295" s="23" t="s">
        <v>422</v>
      </c>
      <c r="I295" s="4"/>
      <c r="J295" s="4"/>
    </row>
    <row r="296" spans="3:10">
      <c r="C296" s="23" t="s">
        <v>423</v>
      </c>
      <c r="I296" s="4"/>
      <c r="J296" s="4"/>
    </row>
    <row r="297" spans="3:10">
      <c r="C297" s="23" t="s">
        <v>424</v>
      </c>
      <c r="I297" s="4"/>
      <c r="J297" s="4"/>
    </row>
    <row r="298" spans="3:10">
      <c r="C298" s="23" t="s">
        <v>365</v>
      </c>
      <c r="I298" s="4"/>
      <c r="J298" s="4"/>
    </row>
    <row r="299" spans="3:10">
      <c r="C299" s="23" t="s">
        <v>425</v>
      </c>
      <c r="I299" s="4"/>
      <c r="J299" s="4"/>
    </row>
    <row r="300" spans="3:10">
      <c r="C300" s="23" t="s">
        <v>426</v>
      </c>
      <c r="I300" s="4"/>
      <c r="J300" s="4"/>
    </row>
    <row r="301" spans="3:10">
      <c r="C301" s="23" t="s">
        <v>427</v>
      </c>
      <c r="I301" s="4"/>
      <c r="J301" s="4"/>
    </row>
    <row r="302" spans="3:10">
      <c r="C302" s="23" t="s">
        <v>428</v>
      </c>
      <c r="I302" s="4"/>
      <c r="J302" s="4"/>
    </row>
    <row r="303" spans="3:10">
      <c r="C303" s="23" t="s">
        <v>429</v>
      </c>
      <c r="I303" s="4"/>
      <c r="J303" s="4"/>
    </row>
    <row r="304" spans="3:10">
      <c r="C304" s="23" t="s">
        <v>430</v>
      </c>
      <c r="I304" s="4"/>
      <c r="J304" s="4"/>
    </row>
    <row r="305" spans="3:10">
      <c r="C305" s="23" t="s">
        <v>431</v>
      </c>
      <c r="I305" s="4"/>
      <c r="J305" s="4"/>
    </row>
    <row r="306" spans="3:10">
      <c r="C306" s="23" t="s">
        <v>432</v>
      </c>
      <c r="I306" s="4"/>
      <c r="J306" s="4"/>
    </row>
    <row r="307" spans="3:10">
      <c r="C307" s="23" t="s">
        <v>433</v>
      </c>
      <c r="I307" s="4"/>
      <c r="J307" s="4"/>
    </row>
    <row r="308" spans="3:10">
      <c r="C308" s="23" t="s">
        <v>434</v>
      </c>
      <c r="I308" s="4"/>
      <c r="J308" s="4"/>
    </row>
    <row r="309" spans="3:10">
      <c r="C309" s="23" t="s">
        <v>435</v>
      </c>
      <c r="I309" s="4"/>
      <c r="J309" s="4"/>
    </row>
    <row r="310" spans="3:10">
      <c r="C310" s="23" t="s">
        <v>436</v>
      </c>
      <c r="I310" s="4"/>
      <c r="J310" s="4"/>
    </row>
    <row r="311" spans="3:10">
      <c r="C311" s="23" t="s">
        <v>437</v>
      </c>
      <c r="I311" s="4"/>
      <c r="J311" s="4"/>
    </row>
    <row r="312" spans="3:10">
      <c r="C312" s="23" t="s">
        <v>438</v>
      </c>
      <c r="I312" s="4"/>
      <c r="J312" s="4"/>
    </row>
    <row r="313" spans="3:10">
      <c r="C313" s="23" t="s">
        <v>439</v>
      </c>
      <c r="I313" s="4"/>
      <c r="J313" s="4"/>
    </row>
    <row r="314" spans="3:10">
      <c r="C314" s="23" t="s">
        <v>440</v>
      </c>
      <c r="I314" s="4"/>
      <c r="J314" s="4"/>
    </row>
    <row r="315" spans="3:10">
      <c r="C315" s="23" t="s">
        <v>441</v>
      </c>
      <c r="I315" s="4"/>
      <c r="J315" s="4"/>
    </row>
    <row r="316" spans="3:10">
      <c r="C316" s="23" t="s">
        <v>442</v>
      </c>
      <c r="I316" s="4"/>
      <c r="J316" s="4"/>
    </row>
    <row r="317" spans="3:10">
      <c r="C317" s="23" t="s">
        <v>443</v>
      </c>
      <c r="I317" s="4"/>
      <c r="J317" s="4"/>
    </row>
    <row r="318" spans="3:10">
      <c r="C318" s="23" t="s">
        <v>444</v>
      </c>
      <c r="I318" s="4"/>
      <c r="J318" s="4"/>
    </row>
    <row r="319" spans="3:10">
      <c r="C319" s="23" t="s">
        <v>445</v>
      </c>
      <c r="I319" s="4"/>
      <c r="J319" s="4"/>
    </row>
    <row r="320" spans="3:10">
      <c r="C320" s="23" t="s">
        <v>446</v>
      </c>
      <c r="I320" s="4"/>
      <c r="J320" s="4"/>
    </row>
    <row r="321" spans="3:10">
      <c r="C321" s="23" t="s">
        <v>447</v>
      </c>
      <c r="I321" s="4"/>
      <c r="J321" s="4"/>
    </row>
    <row r="322" spans="3:10">
      <c r="C322" s="23" t="s">
        <v>448</v>
      </c>
      <c r="I322" s="4"/>
      <c r="J322" s="4"/>
    </row>
    <row r="323" spans="3:10">
      <c r="C323" s="23" t="s">
        <v>449</v>
      </c>
      <c r="I323" s="4"/>
      <c r="J323" s="4"/>
    </row>
    <row r="324" spans="3:10">
      <c r="C324" s="23" t="s">
        <v>450</v>
      </c>
      <c r="I324" s="4"/>
      <c r="J324" s="4"/>
    </row>
    <row r="325" spans="3:10">
      <c r="C325" s="23" t="s">
        <v>451</v>
      </c>
      <c r="I325" s="4"/>
      <c r="J325" s="4"/>
    </row>
    <row r="326" spans="3:10">
      <c r="C326" s="23" t="s">
        <v>452</v>
      </c>
      <c r="I326" s="4"/>
      <c r="J326" s="4"/>
    </row>
    <row r="327" spans="3:10">
      <c r="C327" s="23" t="s">
        <v>453</v>
      </c>
      <c r="I327" s="4"/>
      <c r="J327" s="4"/>
    </row>
    <row r="328" spans="3:10">
      <c r="C328" s="23" t="s">
        <v>454</v>
      </c>
      <c r="I328" s="4"/>
      <c r="J328" s="4"/>
    </row>
    <row r="329" spans="3:10">
      <c r="C329" s="23" t="s">
        <v>455</v>
      </c>
      <c r="I329" s="4"/>
      <c r="J329" s="4"/>
    </row>
    <row r="330" spans="3:10">
      <c r="C330" s="23" t="s">
        <v>456</v>
      </c>
      <c r="I330" s="4"/>
      <c r="J330" s="4"/>
    </row>
    <row r="331" spans="3:10">
      <c r="C331" s="23" t="s">
        <v>457</v>
      </c>
      <c r="I331" s="4"/>
      <c r="J331" s="4"/>
    </row>
    <row r="332" spans="3:10">
      <c r="C332" s="23" t="s">
        <v>458</v>
      </c>
      <c r="I332" s="4"/>
      <c r="J332" s="4"/>
    </row>
    <row r="333" spans="3:10">
      <c r="C333" s="23" t="s">
        <v>459</v>
      </c>
      <c r="I333" s="4"/>
      <c r="J333" s="4"/>
    </row>
    <row r="334" spans="3:10">
      <c r="C334" s="23" t="s">
        <v>460</v>
      </c>
      <c r="I334" s="4"/>
      <c r="J334" s="4"/>
    </row>
    <row r="335" spans="3:10">
      <c r="C335" s="23" t="s">
        <v>461</v>
      </c>
      <c r="I335" s="4"/>
      <c r="J335" s="4"/>
    </row>
    <row r="336" spans="3:10">
      <c r="C336" s="23" t="s">
        <v>462</v>
      </c>
      <c r="I336" s="4"/>
      <c r="J336" s="4"/>
    </row>
    <row r="337" spans="3:10">
      <c r="C337" s="23" t="s">
        <v>463</v>
      </c>
      <c r="I337" s="4"/>
      <c r="J337" s="4"/>
    </row>
    <row r="338" spans="3:10">
      <c r="C338" s="23" t="s">
        <v>464</v>
      </c>
      <c r="I338" s="4"/>
      <c r="J338" s="4"/>
    </row>
    <row r="339" spans="3:10">
      <c r="C339" s="23" t="s">
        <v>465</v>
      </c>
      <c r="I339" s="4"/>
      <c r="J339" s="4"/>
    </row>
    <row r="340" spans="3:10">
      <c r="C340" s="23" t="s">
        <v>466</v>
      </c>
      <c r="I340" s="4"/>
      <c r="J340" s="4"/>
    </row>
    <row r="341" spans="3:10">
      <c r="C341" s="23" t="s">
        <v>467</v>
      </c>
      <c r="I341" s="4"/>
      <c r="J341" s="4"/>
    </row>
    <row r="342" spans="3:10">
      <c r="C342" s="23" t="s">
        <v>468</v>
      </c>
      <c r="I342" s="4"/>
      <c r="J342" s="4"/>
    </row>
    <row r="343" spans="3:10">
      <c r="C343" s="23" t="s">
        <v>469</v>
      </c>
      <c r="I343" s="4"/>
      <c r="J343" s="4"/>
    </row>
    <row r="344" spans="3:10">
      <c r="C344" s="23" t="s">
        <v>470</v>
      </c>
      <c r="I344" s="4"/>
      <c r="J344" s="4"/>
    </row>
    <row r="345" spans="3:10">
      <c r="C345" s="23" t="s">
        <v>471</v>
      </c>
      <c r="I345" s="4"/>
      <c r="J345" s="4"/>
    </row>
    <row r="346" spans="3:10">
      <c r="C346" s="23" t="s">
        <v>472</v>
      </c>
      <c r="I346" s="4"/>
      <c r="J346" s="4"/>
    </row>
    <row r="347" spans="3:10">
      <c r="C347" s="23" t="s">
        <v>473</v>
      </c>
      <c r="I347" s="4"/>
      <c r="J347" s="4"/>
    </row>
    <row r="348" spans="3:10">
      <c r="C348" s="23" t="s">
        <v>474</v>
      </c>
      <c r="I348" s="4"/>
      <c r="J348" s="4"/>
    </row>
    <row r="349" spans="3:10">
      <c r="C349" s="23" t="s">
        <v>475</v>
      </c>
      <c r="I349" s="4"/>
      <c r="J349" s="4"/>
    </row>
    <row r="350" spans="3:10">
      <c r="C350" s="23" t="s">
        <v>476</v>
      </c>
      <c r="I350" s="4"/>
      <c r="J350" s="4"/>
    </row>
    <row r="351" spans="3:10">
      <c r="C351" s="23" t="s">
        <v>477</v>
      </c>
      <c r="I351" s="4"/>
      <c r="J351" s="4"/>
    </row>
    <row r="352" spans="3:10">
      <c r="C352" s="23" t="s">
        <v>478</v>
      </c>
      <c r="I352" s="4"/>
      <c r="J352" s="4"/>
    </row>
    <row r="353" spans="3:10">
      <c r="C353" s="23" t="s">
        <v>479</v>
      </c>
      <c r="I353" s="4"/>
      <c r="J353" s="4"/>
    </row>
    <row r="354" spans="3:10">
      <c r="C354" s="23" t="s">
        <v>480</v>
      </c>
      <c r="I354" s="4"/>
      <c r="J354" s="4"/>
    </row>
    <row r="355" spans="3:10">
      <c r="C355" s="23" t="s">
        <v>481</v>
      </c>
      <c r="I355" s="4"/>
      <c r="J355" s="4"/>
    </row>
    <row r="356" spans="3:10">
      <c r="C356" s="23" t="s">
        <v>357</v>
      </c>
      <c r="I356" s="4"/>
      <c r="J356" s="4"/>
    </row>
    <row r="357" spans="3:10">
      <c r="C357" s="23" t="s">
        <v>358</v>
      </c>
      <c r="I357" s="4"/>
      <c r="J357" s="4"/>
    </row>
    <row r="358" spans="3:10">
      <c r="C358" s="23" t="s">
        <v>359</v>
      </c>
      <c r="I358" s="4"/>
      <c r="J358" s="4"/>
    </row>
    <row r="359" spans="3:10">
      <c r="C359" s="23" t="s">
        <v>482</v>
      </c>
      <c r="I359" s="4"/>
      <c r="J359" s="4"/>
    </row>
    <row r="360" spans="3:10">
      <c r="C360" s="23" t="s">
        <v>483</v>
      </c>
      <c r="I360" s="4"/>
      <c r="J360" s="4"/>
    </row>
    <row r="361" spans="3:10">
      <c r="C361" s="23" t="s">
        <v>484</v>
      </c>
      <c r="I361" s="4"/>
      <c r="J361" s="4"/>
    </row>
    <row r="362" spans="3:10">
      <c r="C362" s="23" t="s">
        <v>485</v>
      </c>
      <c r="I362" s="4"/>
      <c r="J362" s="4"/>
    </row>
    <row r="363" spans="3:10">
      <c r="C363" s="23" t="s">
        <v>486</v>
      </c>
      <c r="I363" s="4"/>
      <c r="J363" s="4"/>
    </row>
    <row r="364" spans="3:10">
      <c r="C364" s="23" t="s">
        <v>487</v>
      </c>
      <c r="I364" s="4"/>
      <c r="J364" s="4"/>
    </row>
    <row r="365" spans="3:10">
      <c r="C365" s="23" t="s">
        <v>488</v>
      </c>
      <c r="I365" s="4"/>
      <c r="J365" s="4"/>
    </row>
    <row r="366" spans="3:10">
      <c r="C366" s="23" t="s">
        <v>489</v>
      </c>
      <c r="I366" s="4"/>
      <c r="J366" s="4"/>
    </row>
    <row r="367" spans="3:10">
      <c r="C367" s="23" t="s">
        <v>490</v>
      </c>
      <c r="I367" s="4"/>
      <c r="J367" s="4"/>
    </row>
    <row r="368" spans="3:10">
      <c r="C368" s="23" t="s">
        <v>491</v>
      </c>
      <c r="I368" s="4"/>
      <c r="J368" s="4"/>
    </row>
    <row r="369" spans="3:10">
      <c r="C369" s="23" t="s">
        <v>492</v>
      </c>
      <c r="I369" s="4"/>
      <c r="J369" s="4"/>
    </row>
    <row r="370" spans="3:10">
      <c r="C370" s="23" t="s">
        <v>493</v>
      </c>
      <c r="I370" s="4"/>
      <c r="J370" s="4"/>
    </row>
    <row r="371" spans="3:10">
      <c r="C371" s="23" t="s">
        <v>494</v>
      </c>
      <c r="I371" s="4"/>
      <c r="J371" s="4"/>
    </row>
    <row r="372" spans="3:10">
      <c r="C372" s="23" t="s">
        <v>495</v>
      </c>
      <c r="I372" s="4"/>
      <c r="J372" s="4"/>
    </row>
    <row r="373" spans="3:10">
      <c r="C373" s="23" t="s">
        <v>496</v>
      </c>
      <c r="I373" s="4"/>
      <c r="J373" s="4"/>
    </row>
    <row r="374" spans="3:10">
      <c r="C374" s="23" t="s">
        <v>261</v>
      </c>
      <c r="I374" s="4"/>
      <c r="J374" s="4"/>
    </row>
    <row r="375" spans="3:10">
      <c r="C375" s="23" t="s">
        <v>497</v>
      </c>
      <c r="I375" s="4"/>
      <c r="J375" s="4"/>
    </row>
    <row r="376" spans="3:10">
      <c r="C376" s="23" t="s">
        <v>498</v>
      </c>
      <c r="I376" s="4"/>
      <c r="J376" s="4"/>
    </row>
    <row r="377" spans="3:10">
      <c r="C377" s="23" t="s">
        <v>263</v>
      </c>
      <c r="I377" s="4"/>
      <c r="J377" s="4"/>
    </row>
    <row r="378" spans="3:10">
      <c r="C378" s="23" t="s">
        <v>499</v>
      </c>
      <c r="I378" s="4"/>
      <c r="J378" s="4"/>
    </row>
    <row r="379" spans="3:10">
      <c r="C379" s="23" t="s">
        <v>500</v>
      </c>
      <c r="I379" s="4"/>
      <c r="J379" s="4"/>
    </row>
    <row r="380" spans="3:10">
      <c r="C380" s="23" t="s">
        <v>501</v>
      </c>
      <c r="I380" s="4"/>
      <c r="J380" s="4"/>
    </row>
    <row r="381" spans="3:10">
      <c r="C381" s="23" t="s">
        <v>502</v>
      </c>
      <c r="I381" s="4"/>
      <c r="J381" s="4"/>
    </row>
    <row r="382" spans="3:10">
      <c r="C382" s="23" t="s">
        <v>503</v>
      </c>
      <c r="I382" s="4"/>
      <c r="J382" s="4"/>
    </row>
    <row r="383" spans="3:10">
      <c r="C383" s="23" t="s">
        <v>504</v>
      </c>
      <c r="I383" s="4"/>
      <c r="J383" s="4"/>
    </row>
    <row r="384" spans="3:10">
      <c r="C384" s="23" t="s">
        <v>505</v>
      </c>
      <c r="I384" s="4"/>
      <c r="J384" s="4"/>
    </row>
    <row r="385" spans="3:10">
      <c r="C385" s="23" t="s">
        <v>506</v>
      </c>
      <c r="I385" s="4"/>
      <c r="J385" s="4"/>
    </row>
    <row r="386" spans="3:10">
      <c r="C386" s="23" t="s">
        <v>507</v>
      </c>
      <c r="I386" s="4"/>
      <c r="J386" s="4"/>
    </row>
    <row r="387" spans="3:10">
      <c r="C387" s="23" t="s">
        <v>508</v>
      </c>
      <c r="I387" s="4"/>
      <c r="J387" s="4"/>
    </row>
    <row r="388" spans="3:10">
      <c r="C388" s="23" t="s">
        <v>509</v>
      </c>
      <c r="I388" s="4"/>
      <c r="J388" s="4"/>
    </row>
    <row r="389" spans="3:10">
      <c r="C389" s="23" t="s">
        <v>510</v>
      </c>
      <c r="I389" s="4"/>
      <c r="J389" s="4"/>
    </row>
    <row r="390" spans="3:10">
      <c r="C390" s="23" t="s">
        <v>511</v>
      </c>
      <c r="I390" s="4"/>
      <c r="J390" s="4"/>
    </row>
    <row r="391" spans="3:10">
      <c r="C391" s="23" t="s">
        <v>512</v>
      </c>
      <c r="I391" s="4"/>
      <c r="J391" s="4"/>
    </row>
    <row r="392" spans="3:10">
      <c r="C392" s="23" t="s">
        <v>513</v>
      </c>
      <c r="I392" s="4"/>
      <c r="J392" s="4"/>
    </row>
    <row r="393" spans="3:10">
      <c r="C393" s="23" t="s">
        <v>514</v>
      </c>
      <c r="I393" s="4"/>
      <c r="J393" s="4"/>
    </row>
    <row r="394" spans="3:10">
      <c r="C394" s="23" t="s">
        <v>515</v>
      </c>
      <c r="I394" s="4"/>
      <c r="J394" s="4"/>
    </row>
    <row r="395" spans="3:10">
      <c r="C395" s="23" t="s">
        <v>516</v>
      </c>
      <c r="I395" s="4"/>
      <c r="J395" s="4"/>
    </row>
    <row r="396" spans="3:10">
      <c r="C396" s="23" t="s">
        <v>517</v>
      </c>
      <c r="I396" s="4"/>
      <c r="J396" s="4"/>
    </row>
    <row r="397" spans="3:10">
      <c r="C397" s="23" t="s">
        <v>465</v>
      </c>
      <c r="I397" s="4"/>
      <c r="J397" s="4"/>
    </row>
    <row r="398" spans="3:10">
      <c r="C398" s="23" t="s">
        <v>518</v>
      </c>
      <c r="I398" s="4"/>
      <c r="J398" s="4"/>
    </row>
    <row r="399" spans="3:10">
      <c r="C399" s="23" t="s">
        <v>519</v>
      </c>
      <c r="I399" s="4"/>
      <c r="J399" s="4"/>
    </row>
    <row r="400" spans="3:10">
      <c r="C400" s="23" t="s">
        <v>520</v>
      </c>
      <c r="I400" s="4"/>
      <c r="J400" s="4"/>
    </row>
    <row r="401" spans="3:10">
      <c r="C401" s="23" t="s">
        <v>521</v>
      </c>
      <c r="I401" s="4"/>
      <c r="J401" s="4"/>
    </row>
    <row r="402" spans="3:10">
      <c r="C402" s="23" t="s">
        <v>522</v>
      </c>
      <c r="I402" s="4"/>
      <c r="J402" s="4"/>
    </row>
    <row r="403" spans="3:10">
      <c r="C403" s="23" t="s">
        <v>523</v>
      </c>
      <c r="I403" s="4"/>
      <c r="J403" s="4"/>
    </row>
    <row r="404" spans="3:10">
      <c r="C404" s="23" t="s">
        <v>524</v>
      </c>
      <c r="I404" s="4"/>
      <c r="J404" s="4"/>
    </row>
    <row r="405" spans="3:10">
      <c r="C405" s="23" t="s">
        <v>525</v>
      </c>
      <c r="I405" s="4"/>
      <c r="J405" s="4"/>
    </row>
    <row r="406" spans="3:10">
      <c r="C406" s="23" t="s">
        <v>526</v>
      </c>
      <c r="I406" s="4"/>
      <c r="J406" s="4"/>
    </row>
    <row r="407" spans="3:10">
      <c r="C407" s="23" t="s">
        <v>527</v>
      </c>
      <c r="I407" s="4"/>
      <c r="J407" s="4"/>
    </row>
    <row r="408" spans="3:10">
      <c r="C408" s="23" t="s">
        <v>528</v>
      </c>
      <c r="I408" s="4"/>
      <c r="J408" s="4"/>
    </row>
    <row r="409" spans="3:10">
      <c r="C409" s="23" t="s">
        <v>529</v>
      </c>
      <c r="I409" s="4"/>
      <c r="J409" s="4"/>
    </row>
    <row r="410" spans="3:10">
      <c r="C410" s="23" t="s">
        <v>530</v>
      </c>
      <c r="I410" s="4"/>
      <c r="J410" s="4"/>
    </row>
    <row r="411" spans="3:10">
      <c r="C411" s="23" t="s">
        <v>531</v>
      </c>
      <c r="I411" s="4"/>
      <c r="J411" s="4"/>
    </row>
    <row r="412" spans="3:10">
      <c r="C412" s="23" t="s">
        <v>532</v>
      </c>
      <c r="I412" s="4"/>
      <c r="J412" s="4"/>
    </row>
    <row r="413" spans="3:10">
      <c r="C413" s="23" t="s">
        <v>533</v>
      </c>
      <c r="I413" s="4"/>
      <c r="J413" s="4"/>
    </row>
    <row r="414" spans="3:10">
      <c r="C414" s="23" t="s">
        <v>534</v>
      </c>
      <c r="I414" s="4"/>
      <c r="J414" s="4"/>
    </row>
    <row r="415" spans="3:10">
      <c r="C415" s="23" t="s">
        <v>535</v>
      </c>
      <c r="I415" s="4"/>
      <c r="J415" s="4"/>
    </row>
    <row r="416" spans="3:10">
      <c r="C416" s="23" t="s">
        <v>536</v>
      </c>
      <c r="I416" s="4"/>
      <c r="J416" s="4"/>
    </row>
    <row r="417" spans="3:10">
      <c r="C417" s="23" t="s">
        <v>537</v>
      </c>
      <c r="I417" s="4"/>
      <c r="J417" s="4"/>
    </row>
    <row r="418" spans="3:10">
      <c r="C418" s="23" t="s">
        <v>538</v>
      </c>
      <c r="I418" s="4"/>
      <c r="J418" s="4"/>
    </row>
    <row r="419" spans="3:10">
      <c r="C419" s="23" t="s">
        <v>539</v>
      </c>
      <c r="I419" s="4"/>
      <c r="J419" s="4"/>
    </row>
    <row r="420" spans="3:10">
      <c r="C420" s="23" t="s">
        <v>436</v>
      </c>
      <c r="I420" s="4"/>
      <c r="J420" s="4"/>
    </row>
    <row r="421" spans="3:10">
      <c r="C421" s="23" t="s">
        <v>540</v>
      </c>
      <c r="I421" s="4"/>
      <c r="J421" s="4"/>
    </row>
    <row r="422" spans="3:10">
      <c r="C422" s="23" t="s">
        <v>541</v>
      </c>
      <c r="I422" s="4"/>
      <c r="J422" s="4"/>
    </row>
    <row r="423" spans="3:10">
      <c r="C423" s="23" t="s">
        <v>542</v>
      </c>
      <c r="I423" s="4"/>
      <c r="J423" s="4"/>
    </row>
    <row r="424" spans="3:10">
      <c r="C424" s="23" t="s">
        <v>543</v>
      </c>
      <c r="I424" s="4"/>
      <c r="J424" s="4"/>
    </row>
    <row r="425" spans="3:10">
      <c r="C425" s="23" t="s">
        <v>544</v>
      </c>
      <c r="I425" s="4"/>
      <c r="J425" s="4"/>
    </row>
    <row r="426" spans="3:10">
      <c r="C426" s="23" t="s">
        <v>545</v>
      </c>
      <c r="I426" s="4"/>
      <c r="J426" s="4"/>
    </row>
    <row r="427" spans="3:10">
      <c r="C427" s="23" t="s">
        <v>546</v>
      </c>
      <c r="I427" s="4"/>
      <c r="J427" s="4"/>
    </row>
    <row r="428" spans="3:10">
      <c r="C428" s="23" t="s">
        <v>547</v>
      </c>
      <c r="I428" s="4"/>
      <c r="J428" s="4"/>
    </row>
    <row r="429" spans="3:10">
      <c r="C429" s="23" t="s">
        <v>548</v>
      </c>
      <c r="I429" s="4"/>
      <c r="J429" s="4"/>
    </row>
    <row r="430" spans="3:10">
      <c r="C430" s="23" t="s">
        <v>549</v>
      </c>
      <c r="I430" s="4"/>
      <c r="J430" s="4"/>
    </row>
    <row r="431" spans="3:10">
      <c r="C431" s="23" t="s">
        <v>550</v>
      </c>
      <c r="I431" s="4"/>
      <c r="J431" s="4"/>
    </row>
    <row r="432" spans="3:10">
      <c r="C432" s="23" t="s">
        <v>551</v>
      </c>
      <c r="I432" s="4"/>
      <c r="J432" s="4"/>
    </row>
    <row r="433" spans="3:10">
      <c r="C433" s="23" t="s">
        <v>552</v>
      </c>
      <c r="I433" s="4"/>
      <c r="J433" s="4"/>
    </row>
    <row r="434" spans="3:10">
      <c r="C434" s="23" t="s">
        <v>553</v>
      </c>
      <c r="I434" s="4"/>
      <c r="J434" s="4"/>
    </row>
    <row r="435" spans="3:10">
      <c r="C435" s="23" t="s">
        <v>554</v>
      </c>
      <c r="I435" s="4"/>
      <c r="J435" s="4"/>
    </row>
    <row r="436" spans="3:10">
      <c r="C436" s="23" t="s">
        <v>555</v>
      </c>
      <c r="I436" s="4"/>
      <c r="J436" s="4"/>
    </row>
    <row r="437" spans="3:10">
      <c r="C437" s="23" t="s">
        <v>556</v>
      </c>
      <c r="I437" s="4"/>
      <c r="J437" s="4"/>
    </row>
    <row r="438" spans="3:10">
      <c r="I438" s="4"/>
      <c r="J438" s="4"/>
    </row>
    <row r="439" spans="3:10">
      <c r="I439" s="4"/>
      <c r="J439" s="4"/>
    </row>
    <row r="440" spans="3:10">
      <c r="I440" s="4"/>
      <c r="J440" s="4"/>
    </row>
    <row r="441" spans="3:10">
      <c r="I441" s="4"/>
      <c r="J441" s="4"/>
    </row>
    <row r="442" spans="3:10">
      <c r="I442" s="4"/>
      <c r="J442" s="4"/>
    </row>
    <row r="443" spans="3:10">
      <c r="I443" s="4"/>
      <c r="J443" s="4"/>
    </row>
    <row r="444" spans="3:10">
      <c r="I444" s="4"/>
      <c r="J444" s="4"/>
    </row>
    <row r="445" spans="3:10">
      <c r="I445" s="4"/>
      <c r="J445" s="4"/>
    </row>
    <row r="446" spans="3:10">
      <c r="I446" s="4"/>
      <c r="J446" s="4"/>
    </row>
    <row r="447" spans="3:10">
      <c r="I447" s="4"/>
      <c r="J447" s="4"/>
    </row>
    <row r="448" spans="3:10">
      <c r="I448" s="4"/>
      <c r="J448" s="4"/>
    </row>
    <row r="449" spans="9:10">
      <c r="I449" s="4"/>
      <c r="J449" s="4"/>
    </row>
    <row r="450" spans="9:10">
      <c r="I450" s="4"/>
      <c r="J450" s="4"/>
    </row>
    <row r="451" spans="9:10">
      <c r="I451" s="4"/>
      <c r="J451" s="4"/>
    </row>
    <row r="452" spans="9:10">
      <c r="I452" s="4"/>
      <c r="J452" s="4"/>
    </row>
    <row r="453" spans="9:10">
      <c r="I453" s="4"/>
      <c r="J453" s="4"/>
    </row>
    <row r="454" spans="9:10">
      <c r="I454" s="4"/>
      <c r="J454" s="4"/>
    </row>
    <row r="455" spans="9:10">
      <c r="I455" s="4"/>
      <c r="J455" s="4"/>
    </row>
    <row r="456" spans="9:10">
      <c r="I456" s="4"/>
      <c r="J456" s="4"/>
    </row>
    <row r="457" spans="9:10">
      <c r="I457" s="4"/>
      <c r="J457" s="4"/>
    </row>
    <row r="458" spans="9:10">
      <c r="I458" s="4"/>
      <c r="J458" s="4"/>
    </row>
    <row r="459" spans="9:10">
      <c r="I459" s="4"/>
      <c r="J459" s="4"/>
    </row>
    <row r="460" spans="9:10">
      <c r="I460" s="4"/>
      <c r="J460" s="4"/>
    </row>
    <row r="461" spans="9:10">
      <c r="I461" s="4"/>
      <c r="J461" s="4"/>
    </row>
    <row r="462" spans="9:10">
      <c r="I462" s="4"/>
      <c r="J462" s="4"/>
    </row>
    <row r="463" spans="9:10">
      <c r="I463" s="4"/>
      <c r="J463" s="4"/>
    </row>
    <row r="464" spans="9:10">
      <c r="I464" s="4"/>
      <c r="J464" s="4"/>
    </row>
    <row r="465" spans="9:10">
      <c r="I465" s="4"/>
      <c r="J465" s="4"/>
    </row>
    <row r="466" spans="9:10">
      <c r="I466" s="4"/>
      <c r="J466" s="4"/>
    </row>
    <row r="467" spans="9:10">
      <c r="I467" s="4"/>
      <c r="J467" s="4"/>
    </row>
    <row r="468" spans="9:10">
      <c r="I468" s="4"/>
      <c r="J468" s="4"/>
    </row>
    <row r="469" spans="9:10">
      <c r="I469" s="4"/>
      <c r="J469" s="4"/>
    </row>
    <row r="470" spans="9:10">
      <c r="I470" s="4"/>
      <c r="J470" s="4"/>
    </row>
    <row r="471" spans="9:10">
      <c r="I471" s="4"/>
      <c r="J471" s="4"/>
    </row>
    <row r="472" spans="9:10">
      <c r="I472" s="4"/>
      <c r="J472" s="4"/>
    </row>
    <row r="473" spans="9:10">
      <c r="I473" s="4"/>
      <c r="J473" s="4"/>
    </row>
    <row r="474" spans="9:10">
      <c r="I474" s="4"/>
      <c r="J474" s="4"/>
    </row>
    <row r="475" spans="9:10">
      <c r="I475" s="4"/>
      <c r="J475" s="4"/>
    </row>
    <row r="476" spans="9:10">
      <c r="I476" s="4"/>
      <c r="J476" s="4"/>
    </row>
    <row r="477" spans="9:10">
      <c r="I477" s="4"/>
      <c r="J477" s="4"/>
    </row>
    <row r="478" spans="9:10">
      <c r="I478" s="4"/>
      <c r="J478" s="4"/>
    </row>
    <row r="479" spans="9:10">
      <c r="I479" s="4"/>
      <c r="J479" s="4"/>
    </row>
    <row r="480" spans="9:10">
      <c r="I480" s="4"/>
      <c r="J480" s="4"/>
    </row>
    <row r="481" spans="9:10">
      <c r="I481" s="4"/>
      <c r="J481" s="4"/>
    </row>
    <row r="482" spans="9:10">
      <c r="I482" s="4"/>
      <c r="J482" s="4"/>
    </row>
    <row r="483" spans="9:10">
      <c r="I483" s="4"/>
      <c r="J483" s="4"/>
    </row>
    <row r="484" spans="9:10">
      <c r="I484" s="4"/>
      <c r="J484" s="4"/>
    </row>
    <row r="485" spans="9:10">
      <c r="I485" s="4"/>
      <c r="J485" s="4"/>
    </row>
    <row r="486" spans="9:10">
      <c r="I486" s="4"/>
      <c r="J486" s="4"/>
    </row>
    <row r="487" spans="9:10">
      <c r="I487" s="4"/>
      <c r="J487" s="4"/>
    </row>
    <row r="488" spans="9:10">
      <c r="I488" s="4"/>
      <c r="J488" s="4"/>
    </row>
    <row r="489" spans="9:10">
      <c r="I489" s="4"/>
      <c r="J489" s="4"/>
    </row>
    <row r="490" spans="9:10">
      <c r="I490" s="4"/>
      <c r="J490" s="4"/>
    </row>
    <row r="491" spans="9:10">
      <c r="I491" s="4"/>
      <c r="J491" s="4"/>
    </row>
    <row r="492" spans="9:10">
      <c r="I492" s="4"/>
      <c r="J492" s="4"/>
    </row>
    <row r="493" spans="9:10">
      <c r="I493" s="4"/>
      <c r="J493" s="4"/>
    </row>
    <row r="494" spans="9:10">
      <c r="I494" s="4"/>
      <c r="J494" s="4"/>
    </row>
    <row r="495" spans="9:10">
      <c r="I495" s="4"/>
      <c r="J495" s="4"/>
    </row>
    <row r="496" spans="9:10">
      <c r="I496" s="4"/>
      <c r="J496" s="4"/>
    </row>
    <row r="497" spans="9:10">
      <c r="I497" s="4"/>
      <c r="J497" s="4"/>
    </row>
    <row r="498" spans="9:10">
      <c r="I498" s="4"/>
      <c r="J498" s="4"/>
    </row>
    <row r="499" spans="9:10">
      <c r="I499" s="4"/>
      <c r="J499" s="4"/>
    </row>
    <row r="500" spans="9:10">
      <c r="I500" s="4"/>
      <c r="J500" s="4"/>
    </row>
    <row r="501" spans="9:10">
      <c r="I501" s="4"/>
      <c r="J501" s="4"/>
    </row>
    <row r="502" spans="9:10">
      <c r="I502" s="4"/>
      <c r="J502" s="4"/>
    </row>
    <row r="503" spans="9:10">
      <c r="I503" s="4"/>
      <c r="J503" s="4"/>
    </row>
    <row r="504" spans="9:10">
      <c r="I504" s="4"/>
      <c r="J504" s="4"/>
    </row>
    <row r="505" spans="9:10">
      <c r="I505" s="4"/>
      <c r="J505" s="4"/>
    </row>
    <row r="506" spans="9:10">
      <c r="I506" s="4"/>
      <c r="J506" s="4"/>
    </row>
    <row r="507" spans="9:10">
      <c r="I507" s="4"/>
      <c r="J507" s="4"/>
    </row>
    <row r="508" spans="9:10">
      <c r="I508" s="4"/>
      <c r="J508" s="4"/>
    </row>
    <row r="509" spans="9:10">
      <c r="I509" s="4"/>
      <c r="J509" s="4"/>
    </row>
    <row r="510" spans="9:10">
      <c r="I510" s="4"/>
      <c r="J510" s="4"/>
    </row>
    <row r="511" spans="9:10">
      <c r="I511" s="4"/>
      <c r="J511" s="4"/>
    </row>
    <row r="512" spans="9:10">
      <c r="I512" s="4"/>
      <c r="J512" s="4"/>
    </row>
    <row r="513" spans="9:10">
      <c r="I513" s="4"/>
      <c r="J513" s="4"/>
    </row>
    <row r="514" spans="9:10">
      <c r="I514" s="4"/>
      <c r="J514" s="4"/>
    </row>
    <row r="515" spans="9:10">
      <c r="I515" s="4"/>
      <c r="J515" s="4"/>
    </row>
    <row r="516" spans="9:10">
      <c r="I516" s="4"/>
      <c r="J516" s="4"/>
    </row>
    <row r="517" spans="9:10">
      <c r="I517" s="4"/>
      <c r="J517" s="4"/>
    </row>
    <row r="518" spans="9:10">
      <c r="I518" s="4"/>
      <c r="J518" s="4"/>
    </row>
    <row r="519" spans="9:10">
      <c r="I519" s="4"/>
      <c r="J519" s="4"/>
    </row>
    <row r="520" spans="9:10">
      <c r="I520" s="4"/>
      <c r="J520" s="4"/>
    </row>
    <row r="521" spans="9:10">
      <c r="I521" s="4"/>
      <c r="J521" s="4"/>
    </row>
    <row r="522" spans="9:10">
      <c r="I522" s="4"/>
      <c r="J522" s="4"/>
    </row>
    <row r="523" spans="9:10">
      <c r="I523" s="4"/>
      <c r="J523" s="4"/>
    </row>
    <row r="524" spans="9:10">
      <c r="I524" s="4"/>
      <c r="J524" s="4"/>
    </row>
    <row r="525" spans="9:10">
      <c r="I525" s="4"/>
      <c r="J525" s="4"/>
    </row>
    <row r="526" spans="9:10">
      <c r="I526" s="4"/>
      <c r="J526" s="4"/>
    </row>
    <row r="527" spans="9:10">
      <c r="I527" s="4"/>
      <c r="J527" s="4"/>
    </row>
    <row r="528" spans="9:10">
      <c r="I528" s="4"/>
      <c r="J528" s="4"/>
    </row>
    <row r="529" spans="9:10">
      <c r="I529" s="4"/>
      <c r="J529" s="4"/>
    </row>
    <row r="530" spans="9:10">
      <c r="I530" s="4"/>
      <c r="J530" s="4"/>
    </row>
    <row r="531" spans="9:10">
      <c r="I531" s="4"/>
      <c r="J531" s="4"/>
    </row>
    <row r="532" spans="9:10">
      <c r="I532" s="4"/>
      <c r="J532" s="4"/>
    </row>
    <row r="533" spans="9:10">
      <c r="I533" s="4"/>
      <c r="J533" s="4"/>
    </row>
    <row r="534" spans="9:10">
      <c r="I534" s="4"/>
      <c r="J534" s="4"/>
    </row>
    <row r="535" spans="9:10">
      <c r="I535" s="4"/>
      <c r="J535" s="4"/>
    </row>
    <row r="536" spans="9:10">
      <c r="I536" s="4"/>
      <c r="J536" s="4"/>
    </row>
    <row r="537" spans="9:10">
      <c r="I537" s="4"/>
      <c r="J537" s="4"/>
    </row>
    <row r="538" spans="9:10">
      <c r="I538" s="4"/>
      <c r="J538" s="4"/>
    </row>
    <row r="539" spans="9:10">
      <c r="I539" s="4"/>
      <c r="J539" s="4"/>
    </row>
    <row r="540" spans="9:10">
      <c r="I540" s="4"/>
      <c r="J540" s="4"/>
    </row>
    <row r="541" spans="9:10">
      <c r="I541" s="4"/>
      <c r="J541" s="4"/>
    </row>
    <row r="542" spans="9:10">
      <c r="I542" s="4"/>
      <c r="J542" s="4"/>
    </row>
    <row r="543" spans="9:10">
      <c r="I543" s="4"/>
      <c r="J543" s="4"/>
    </row>
    <row r="544" spans="9:10">
      <c r="I544" s="4"/>
      <c r="J544" s="4"/>
    </row>
    <row r="545" spans="9:10">
      <c r="I545" s="4"/>
      <c r="J545" s="4"/>
    </row>
    <row r="546" spans="9:10">
      <c r="I546" s="4"/>
      <c r="J546" s="4"/>
    </row>
    <row r="547" spans="9:10">
      <c r="I547" s="4"/>
      <c r="J547" s="4"/>
    </row>
    <row r="548" spans="9:10">
      <c r="I548" s="4"/>
      <c r="J548" s="4"/>
    </row>
    <row r="549" spans="9:10">
      <c r="I549" s="4"/>
      <c r="J549" s="4"/>
    </row>
    <row r="550" spans="9:10">
      <c r="I550" s="4"/>
      <c r="J550" s="4"/>
    </row>
    <row r="551" spans="9:10">
      <c r="I551" s="4"/>
      <c r="J551" s="4"/>
    </row>
    <row r="552" spans="9:10">
      <c r="I552" s="4"/>
      <c r="J552" s="4"/>
    </row>
    <row r="553" spans="9:10">
      <c r="I553" s="4"/>
      <c r="J553" s="4"/>
    </row>
    <row r="554" spans="9:10">
      <c r="I554" s="4"/>
      <c r="J554" s="4"/>
    </row>
    <row r="555" spans="9:10">
      <c r="I555" s="4"/>
      <c r="J555" s="4"/>
    </row>
    <row r="556" spans="9:10">
      <c r="I556" s="4"/>
      <c r="J556" s="4"/>
    </row>
    <row r="557" spans="9:10">
      <c r="I557" s="4"/>
      <c r="J557" s="4"/>
    </row>
    <row r="558" spans="9:10">
      <c r="I558" s="4"/>
      <c r="J558" s="4"/>
    </row>
    <row r="559" spans="9:10">
      <c r="I559" s="4"/>
      <c r="J559" s="4"/>
    </row>
    <row r="560" spans="9:10">
      <c r="I560" s="4"/>
      <c r="J560" s="4"/>
    </row>
    <row r="561" spans="9:10">
      <c r="I561" s="4"/>
      <c r="J561" s="4"/>
    </row>
    <row r="562" spans="9:10">
      <c r="I562" s="4"/>
      <c r="J562" s="4"/>
    </row>
    <row r="563" spans="9:10">
      <c r="I563" s="4"/>
      <c r="J563" s="4"/>
    </row>
    <row r="564" spans="9:10">
      <c r="I564" s="4"/>
      <c r="J564" s="4"/>
    </row>
    <row r="565" spans="9:10">
      <c r="I565" s="4"/>
      <c r="J565" s="4"/>
    </row>
    <row r="566" spans="9:10">
      <c r="I566" s="4"/>
      <c r="J566" s="4"/>
    </row>
    <row r="567" spans="9:10">
      <c r="I567" s="4"/>
      <c r="J567" s="4"/>
    </row>
    <row r="568" spans="9:10">
      <c r="I568" s="4"/>
      <c r="J568" s="4"/>
    </row>
    <row r="569" spans="9:10">
      <c r="I569" s="4"/>
      <c r="J569" s="4"/>
    </row>
    <row r="570" spans="9:10">
      <c r="I570" s="4"/>
      <c r="J570" s="4"/>
    </row>
    <row r="571" spans="9:10">
      <c r="I571" s="4"/>
      <c r="J571" s="4"/>
    </row>
    <row r="572" spans="9:10">
      <c r="I572" s="4"/>
      <c r="J572" s="4"/>
    </row>
    <row r="573" spans="9:10">
      <c r="I573" s="4"/>
      <c r="J573" s="4"/>
    </row>
    <row r="574" spans="9:10">
      <c r="I574" s="4"/>
      <c r="J574" s="4"/>
    </row>
    <row r="575" spans="9:10">
      <c r="I575" s="4"/>
      <c r="J575" s="4"/>
    </row>
    <row r="576" spans="9:10">
      <c r="I576" s="4"/>
      <c r="J576" s="4"/>
    </row>
    <row r="577" spans="9:10">
      <c r="I577" s="4"/>
      <c r="J577" s="4"/>
    </row>
    <row r="578" spans="9:10">
      <c r="I578" s="4"/>
      <c r="J578" s="4"/>
    </row>
    <row r="579" spans="9:10">
      <c r="I579" s="4"/>
      <c r="J579" s="4"/>
    </row>
    <row r="580" spans="9:10">
      <c r="I580" s="4"/>
      <c r="J580" s="4"/>
    </row>
    <row r="581" spans="9:10">
      <c r="I581" s="4"/>
      <c r="J581" s="4"/>
    </row>
    <row r="582" spans="9:10">
      <c r="I582" s="4"/>
      <c r="J582" s="4"/>
    </row>
    <row r="583" spans="9:10">
      <c r="I583" s="4"/>
      <c r="J583" s="4"/>
    </row>
    <row r="584" spans="9:10">
      <c r="I584" s="4"/>
      <c r="J584" s="4"/>
    </row>
    <row r="585" spans="9:10">
      <c r="I585" s="4"/>
      <c r="J585" s="4"/>
    </row>
    <row r="586" spans="9:10">
      <c r="I586" s="4"/>
      <c r="J586" s="4"/>
    </row>
    <row r="587" spans="9:10">
      <c r="I587" s="4"/>
      <c r="J587" s="4"/>
    </row>
    <row r="588" spans="9:10">
      <c r="I588" s="4"/>
      <c r="J588" s="4"/>
    </row>
    <row r="589" spans="9:10">
      <c r="I589" s="4"/>
      <c r="J589" s="4"/>
    </row>
    <row r="590" spans="9:10">
      <c r="I590" s="4"/>
      <c r="J590" s="4"/>
    </row>
    <row r="591" spans="9:10">
      <c r="I591" s="4"/>
      <c r="J591" s="4"/>
    </row>
    <row r="592" spans="9:10">
      <c r="I592" s="4"/>
      <c r="J592" s="4"/>
    </row>
    <row r="593" spans="9:10">
      <c r="I593" s="4"/>
      <c r="J593" s="4"/>
    </row>
    <row r="594" spans="9:10">
      <c r="I594" s="4"/>
      <c r="J594" s="4"/>
    </row>
    <row r="595" spans="9:10">
      <c r="I595" s="4"/>
      <c r="J595" s="4"/>
    </row>
    <row r="596" spans="9:10">
      <c r="I596" s="4"/>
      <c r="J596" s="4"/>
    </row>
    <row r="597" spans="9:10">
      <c r="I597" s="4"/>
      <c r="J597" s="4"/>
    </row>
    <row r="598" spans="9:10">
      <c r="I598" s="4"/>
      <c r="J598" s="4"/>
    </row>
    <row r="599" spans="9:10">
      <c r="I599" s="4"/>
      <c r="J599" s="4"/>
    </row>
    <row r="600" spans="9:10">
      <c r="I600" s="4"/>
      <c r="J600" s="4"/>
    </row>
    <row r="601" spans="9:10">
      <c r="I601" s="4"/>
      <c r="J601" s="4"/>
    </row>
    <row r="602" spans="9:10">
      <c r="I602" s="4"/>
      <c r="J602" s="4"/>
    </row>
    <row r="603" spans="9:10">
      <c r="I603" s="4"/>
      <c r="J603" s="4"/>
    </row>
    <row r="604" spans="9:10">
      <c r="I604" s="4"/>
      <c r="J604" s="4"/>
    </row>
    <row r="605" spans="9:10">
      <c r="I605" s="4"/>
      <c r="J605" s="4"/>
    </row>
    <row r="606" spans="9:10">
      <c r="I606" s="4"/>
      <c r="J606" s="4"/>
    </row>
    <row r="607" spans="9:10">
      <c r="I607" s="4"/>
      <c r="J607" s="4"/>
    </row>
    <row r="608" spans="9:10">
      <c r="I608" s="4"/>
      <c r="J608" s="4"/>
    </row>
    <row r="609" spans="9:10">
      <c r="I609" s="4"/>
      <c r="J609" s="4"/>
    </row>
    <row r="610" spans="9:10">
      <c r="I610" s="4"/>
      <c r="J610" s="4"/>
    </row>
    <row r="611" spans="9:10">
      <c r="I611" s="4"/>
      <c r="J611" s="4"/>
    </row>
    <row r="612" spans="9:10">
      <c r="I612" s="4"/>
      <c r="J612" s="4"/>
    </row>
    <row r="613" spans="9:10">
      <c r="I613" s="4"/>
      <c r="J613" s="4"/>
    </row>
    <row r="614" spans="9:10">
      <c r="I614" s="4"/>
      <c r="J614" s="4"/>
    </row>
    <row r="615" spans="9:10">
      <c r="I615" s="4"/>
      <c r="J615" s="4"/>
    </row>
    <row r="616" spans="9:10">
      <c r="I616" s="4"/>
      <c r="J616" s="4"/>
    </row>
    <row r="617" spans="9:10">
      <c r="I617" s="4"/>
      <c r="J617" s="4"/>
    </row>
    <row r="618" spans="9:10">
      <c r="I618" s="4"/>
      <c r="J618" s="4"/>
    </row>
    <row r="619" spans="9:10">
      <c r="I619" s="4"/>
      <c r="J619" s="4"/>
    </row>
    <row r="620" spans="9:10">
      <c r="I620" s="4"/>
      <c r="J620" s="4"/>
    </row>
    <row r="621" spans="9:10">
      <c r="I621" s="4"/>
      <c r="J621" s="4"/>
    </row>
    <row r="622" spans="9:10">
      <c r="I622" s="4"/>
      <c r="J622" s="4"/>
    </row>
    <row r="623" spans="9:10">
      <c r="I623" s="4"/>
      <c r="J623" s="4"/>
    </row>
    <row r="624" spans="9:10">
      <c r="I624" s="4"/>
      <c r="J624" s="4"/>
    </row>
    <row r="625" spans="9:10">
      <c r="I625" s="4"/>
      <c r="J625" s="4"/>
    </row>
    <row r="626" spans="9:10">
      <c r="I626" s="4"/>
      <c r="J626" s="4"/>
    </row>
    <row r="627" spans="9:10">
      <c r="I627" s="4"/>
      <c r="J627" s="4"/>
    </row>
    <row r="628" spans="9:10">
      <c r="I628" s="4"/>
      <c r="J628" s="4"/>
    </row>
    <row r="629" spans="9:10">
      <c r="I629" s="4"/>
      <c r="J629" s="4"/>
    </row>
    <row r="630" spans="9:10">
      <c r="I630" s="4"/>
      <c r="J630" s="4"/>
    </row>
    <row r="631" spans="9:10">
      <c r="I631" s="4"/>
      <c r="J631" s="4"/>
    </row>
    <row r="632" spans="9:10">
      <c r="I632" s="4"/>
      <c r="J632" s="4"/>
    </row>
    <row r="633" spans="9:10">
      <c r="I633" s="4"/>
      <c r="J633" s="4"/>
    </row>
    <row r="634" spans="9:10">
      <c r="I634" s="4"/>
      <c r="J634" s="4"/>
    </row>
    <row r="635" spans="9:10">
      <c r="I635" s="4"/>
      <c r="J635" s="4"/>
    </row>
    <row r="636" spans="9:10">
      <c r="I636" s="4"/>
      <c r="J636" s="4"/>
    </row>
    <row r="637" spans="9:10">
      <c r="I637" s="4"/>
      <c r="J637" s="4"/>
    </row>
    <row r="638" spans="9:10">
      <c r="I638" s="4"/>
      <c r="J638" s="4"/>
    </row>
    <row r="639" spans="9:10">
      <c r="I639" s="4"/>
      <c r="J639" s="4"/>
    </row>
    <row r="640" spans="9:10">
      <c r="I640" s="4"/>
      <c r="J640" s="4"/>
    </row>
    <row r="641" spans="9:10">
      <c r="I641" s="4"/>
      <c r="J641" s="4"/>
    </row>
    <row r="642" spans="9:10">
      <c r="I642" s="4"/>
      <c r="J642" s="4"/>
    </row>
    <row r="643" spans="9:10">
      <c r="I643" s="4"/>
      <c r="J643" s="4"/>
    </row>
    <row r="644" spans="9:10">
      <c r="I644" s="4"/>
      <c r="J644" s="4"/>
    </row>
    <row r="645" spans="9:10">
      <c r="I645" s="4"/>
      <c r="J645" s="4"/>
    </row>
    <row r="646" spans="9:10">
      <c r="I646" s="4"/>
      <c r="J646" s="4"/>
    </row>
    <row r="647" spans="9:10">
      <c r="I647" s="4"/>
      <c r="J647" s="4"/>
    </row>
    <row r="648" spans="9:10">
      <c r="I648" s="4"/>
      <c r="J648" s="4"/>
    </row>
    <row r="649" spans="9:10">
      <c r="I649" s="4"/>
      <c r="J649" s="4"/>
    </row>
    <row r="650" spans="9:10">
      <c r="I650" s="4"/>
      <c r="J650" s="4"/>
    </row>
    <row r="651" spans="9:10">
      <c r="I651" s="4"/>
      <c r="J651" s="4"/>
    </row>
    <row r="652" spans="9:10">
      <c r="I652" s="4"/>
      <c r="J652" s="4"/>
    </row>
    <row r="653" spans="9:10">
      <c r="I653" s="4"/>
      <c r="J653" s="4"/>
    </row>
    <row r="654" spans="9:10">
      <c r="I654" s="4"/>
      <c r="J654" s="4"/>
    </row>
    <row r="655" spans="9:10">
      <c r="I655" s="4"/>
      <c r="J655" s="4"/>
    </row>
    <row r="656" spans="9:10">
      <c r="I656" s="4"/>
      <c r="J656" s="4"/>
    </row>
    <row r="657" spans="9:10">
      <c r="I657" s="4"/>
      <c r="J657" s="4"/>
    </row>
    <row r="658" spans="9:10">
      <c r="I658" s="4"/>
      <c r="J658" s="4"/>
    </row>
    <row r="659" spans="9:10">
      <c r="I659" s="4"/>
      <c r="J659" s="4"/>
    </row>
    <row r="660" spans="9:10">
      <c r="I660" s="4"/>
      <c r="J660" s="4"/>
    </row>
    <row r="661" spans="9:10">
      <c r="I661" s="4"/>
      <c r="J661" s="4"/>
    </row>
    <row r="662" spans="9:10">
      <c r="I662" s="4"/>
      <c r="J662" s="4"/>
    </row>
    <row r="663" spans="9:10">
      <c r="I663" s="4"/>
      <c r="J663" s="4"/>
    </row>
    <row r="664" spans="9:10">
      <c r="I664" s="4"/>
      <c r="J664" s="4"/>
    </row>
    <row r="665" spans="9:10">
      <c r="I665" s="4"/>
      <c r="J665" s="4"/>
    </row>
    <row r="666" spans="9:10">
      <c r="I666" s="4"/>
      <c r="J666" s="4"/>
    </row>
    <row r="667" spans="9:10">
      <c r="I667" s="4"/>
      <c r="J667" s="4"/>
    </row>
    <row r="668" spans="9:10">
      <c r="I668" s="4"/>
      <c r="J668" s="4"/>
    </row>
    <row r="669" spans="9:10">
      <c r="I669" s="4"/>
      <c r="J669" s="4"/>
    </row>
    <row r="670" spans="9:10">
      <c r="I670" s="4"/>
      <c r="J670" s="4"/>
    </row>
    <row r="671" spans="9:10">
      <c r="I671" s="4"/>
      <c r="J671" s="4"/>
    </row>
    <row r="672" spans="9:10">
      <c r="I672" s="4"/>
      <c r="J672" s="4"/>
    </row>
    <row r="673" spans="9:10">
      <c r="I673" s="4"/>
      <c r="J673" s="4"/>
    </row>
    <row r="674" spans="9:10">
      <c r="I674" s="4"/>
      <c r="J674" s="4"/>
    </row>
    <row r="675" spans="9:10">
      <c r="I675" s="4"/>
      <c r="J675" s="4"/>
    </row>
    <row r="676" spans="9:10">
      <c r="I676" s="4"/>
      <c r="J676" s="4"/>
    </row>
    <row r="677" spans="9:10">
      <c r="I677" s="4"/>
      <c r="J677" s="4"/>
    </row>
    <row r="678" spans="9:10">
      <c r="I678" s="4"/>
      <c r="J678" s="4"/>
    </row>
    <row r="679" spans="9:10">
      <c r="I679" s="4"/>
      <c r="J679" s="4"/>
    </row>
    <row r="680" spans="9:10">
      <c r="I680" s="4"/>
      <c r="J680" s="4"/>
    </row>
    <row r="681" spans="9:10">
      <c r="I681" s="4"/>
      <c r="J681" s="4"/>
    </row>
    <row r="682" spans="9:10">
      <c r="I682" s="4"/>
      <c r="J682" s="4"/>
    </row>
    <row r="683" spans="9:10">
      <c r="I683" s="4"/>
      <c r="J683" s="4"/>
    </row>
    <row r="684" spans="9:10">
      <c r="I684" s="4"/>
      <c r="J684" s="4"/>
    </row>
    <row r="685" spans="9:10">
      <c r="I685" s="4"/>
      <c r="J685" s="4"/>
    </row>
    <row r="686" spans="9:10">
      <c r="I686" s="4"/>
      <c r="J686" s="4"/>
    </row>
    <row r="687" spans="9:10">
      <c r="I687" s="4"/>
      <c r="J687" s="4"/>
    </row>
    <row r="688" spans="9:10">
      <c r="I688" s="4"/>
      <c r="J688" s="4"/>
    </row>
    <row r="689" spans="9:10">
      <c r="I689" s="4"/>
      <c r="J689" s="4"/>
    </row>
    <row r="690" spans="9:10">
      <c r="I690" s="4"/>
      <c r="J690" s="4"/>
    </row>
    <row r="691" spans="9:10">
      <c r="I691" s="4"/>
      <c r="J691" s="4"/>
    </row>
    <row r="692" spans="9:10">
      <c r="I692" s="4"/>
      <c r="J692" s="4"/>
    </row>
    <row r="693" spans="9:10">
      <c r="I693" s="4"/>
      <c r="J693" s="4"/>
    </row>
    <row r="694" spans="9:10">
      <c r="I694" s="4"/>
      <c r="J694" s="4"/>
    </row>
    <row r="695" spans="9:10">
      <c r="I695" s="4"/>
      <c r="J695" s="4"/>
    </row>
    <row r="696" spans="9:10">
      <c r="I696" s="4"/>
      <c r="J696" s="4"/>
    </row>
    <row r="697" spans="9:10">
      <c r="I697" s="4"/>
      <c r="J697" s="4"/>
    </row>
    <row r="698" spans="9:10">
      <c r="I698" s="4"/>
      <c r="J698" s="4"/>
    </row>
    <row r="699" spans="9:10">
      <c r="I699" s="4"/>
      <c r="J699" s="4"/>
    </row>
    <row r="700" spans="9:10">
      <c r="I700" s="4"/>
      <c r="J700" s="4"/>
    </row>
    <row r="701" spans="9:10">
      <c r="I701" s="4"/>
      <c r="J701" s="4"/>
    </row>
    <row r="702" spans="9:10">
      <c r="I702" s="4"/>
      <c r="J702" s="4"/>
    </row>
    <row r="703" spans="9:10">
      <c r="I703" s="4"/>
      <c r="J703" s="4"/>
    </row>
    <row r="704" spans="9:10">
      <c r="I704" s="4"/>
      <c r="J704" s="4"/>
    </row>
    <row r="705" spans="9:10">
      <c r="I705" s="4"/>
      <c r="J705" s="4"/>
    </row>
    <row r="706" spans="9:10">
      <c r="I706" s="4"/>
      <c r="J706" s="4"/>
    </row>
    <row r="707" spans="9:10">
      <c r="I707" s="4"/>
      <c r="J707" s="4"/>
    </row>
    <row r="708" spans="9:10">
      <c r="I708" s="4"/>
      <c r="J708" s="4"/>
    </row>
    <row r="709" spans="9:10">
      <c r="I709" s="4"/>
      <c r="J709" s="4"/>
    </row>
    <row r="710" spans="9:10">
      <c r="I710" s="4"/>
      <c r="J710" s="4"/>
    </row>
    <row r="711" spans="9:10">
      <c r="I711" s="4"/>
      <c r="J711" s="4"/>
    </row>
    <row r="712" spans="9:10">
      <c r="I712" s="4"/>
      <c r="J712" s="4"/>
    </row>
    <row r="713" spans="9:10">
      <c r="I713" s="4"/>
      <c r="J713" s="4"/>
    </row>
    <row r="714" spans="9:10">
      <c r="I714" s="4"/>
      <c r="J714" s="4"/>
    </row>
    <row r="715" spans="9:10">
      <c r="I715" s="4"/>
      <c r="J715" s="4"/>
    </row>
    <row r="716" spans="9:10">
      <c r="I716" s="4"/>
      <c r="J716" s="4"/>
    </row>
    <row r="717" spans="9:10">
      <c r="I717" s="4"/>
      <c r="J717" s="4"/>
    </row>
    <row r="718" spans="9:10">
      <c r="I718" s="4"/>
      <c r="J718" s="4"/>
    </row>
    <row r="719" spans="9:10">
      <c r="I719" s="4"/>
      <c r="J719" s="4"/>
    </row>
    <row r="720" spans="9:10">
      <c r="I720" s="4"/>
      <c r="J720" s="4"/>
    </row>
    <row r="721" spans="9:10">
      <c r="I721" s="4"/>
      <c r="J721" s="4"/>
    </row>
    <row r="722" spans="9:10">
      <c r="I722" s="4"/>
      <c r="J722" s="4"/>
    </row>
    <row r="723" spans="9:10">
      <c r="I723" s="4"/>
      <c r="J723" s="4"/>
    </row>
    <row r="724" spans="9:10">
      <c r="I724" s="4"/>
      <c r="J724" s="4"/>
    </row>
    <row r="725" spans="9:10">
      <c r="I725" s="4"/>
      <c r="J725" s="4"/>
    </row>
    <row r="726" spans="9:10">
      <c r="I726" s="4"/>
      <c r="J726" s="4"/>
    </row>
    <row r="727" spans="9:10">
      <c r="I727" s="4"/>
      <c r="J727" s="4"/>
    </row>
    <row r="728" spans="9:10">
      <c r="I728" s="4"/>
      <c r="J728" s="4"/>
    </row>
    <row r="729" spans="9:10">
      <c r="I729" s="4"/>
      <c r="J729" s="4"/>
    </row>
    <row r="730" spans="9:10">
      <c r="I730" s="4"/>
      <c r="J730" s="4"/>
    </row>
    <row r="731" spans="9:10">
      <c r="I731" s="4"/>
      <c r="J731" s="4"/>
    </row>
    <row r="732" spans="9:10">
      <c r="I732" s="4"/>
      <c r="J732" s="4"/>
    </row>
    <row r="733" spans="9:10">
      <c r="I733" s="4"/>
      <c r="J733" s="4"/>
    </row>
    <row r="734" spans="9:10">
      <c r="I734" s="4"/>
      <c r="J734" s="4"/>
    </row>
    <row r="735" spans="9:10">
      <c r="I735" s="4"/>
      <c r="J735" s="4"/>
    </row>
    <row r="736" spans="9:10">
      <c r="I736" s="4"/>
      <c r="J736" s="4"/>
    </row>
    <row r="737" spans="9:10">
      <c r="I737" s="4"/>
      <c r="J737" s="4"/>
    </row>
    <row r="738" spans="9:10">
      <c r="I738" s="4"/>
      <c r="J738" s="4"/>
    </row>
    <row r="739" spans="9:10">
      <c r="I739" s="4"/>
      <c r="J739" s="4"/>
    </row>
    <row r="740" spans="9:10">
      <c r="I740" s="4"/>
      <c r="J740" s="4"/>
    </row>
    <row r="741" spans="9:10">
      <c r="I741" s="4"/>
      <c r="J741" s="4"/>
    </row>
    <row r="742" spans="9:10">
      <c r="I742" s="4"/>
      <c r="J742" s="4"/>
    </row>
    <row r="743" spans="9:10">
      <c r="I743" s="4"/>
      <c r="J743" s="4"/>
    </row>
    <row r="744" spans="9:10">
      <c r="I744" s="4"/>
      <c r="J744" s="4"/>
    </row>
    <row r="745" spans="9:10">
      <c r="I745" s="4"/>
      <c r="J745" s="4"/>
    </row>
    <row r="746" spans="9:10">
      <c r="I746" s="4"/>
      <c r="J746" s="4"/>
    </row>
    <row r="747" spans="9:10">
      <c r="I747" s="4"/>
      <c r="J747" s="4"/>
    </row>
    <row r="748" spans="9:10">
      <c r="I748" s="4"/>
      <c r="J748" s="4"/>
    </row>
    <row r="749" spans="9:10">
      <c r="I749" s="4"/>
      <c r="J749" s="4"/>
    </row>
    <row r="750" spans="9:10">
      <c r="I750" s="4"/>
      <c r="J750" s="4"/>
    </row>
    <row r="751" spans="9:10">
      <c r="I751" s="4"/>
      <c r="J751" s="4"/>
    </row>
    <row r="752" spans="9:10">
      <c r="I752" s="4"/>
      <c r="J752" s="4"/>
    </row>
    <row r="753" spans="9:10">
      <c r="I753" s="4"/>
      <c r="J753" s="4"/>
    </row>
    <row r="754" spans="9:10">
      <c r="I754" s="4"/>
      <c r="J754" s="4"/>
    </row>
    <row r="755" spans="9:10">
      <c r="I755" s="4"/>
      <c r="J755" s="4"/>
    </row>
    <row r="756" spans="9:10">
      <c r="I756" s="4"/>
      <c r="J756" s="4"/>
    </row>
    <row r="757" spans="9:10">
      <c r="I757" s="4"/>
      <c r="J757" s="4"/>
    </row>
    <row r="758" spans="9:10">
      <c r="I758" s="4"/>
      <c r="J758" s="4"/>
    </row>
    <row r="759" spans="9:10">
      <c r="I759" s="4"/>
      <c r="J759" s="4"/>
    </row>
    <row r="760" spans="9:10">
      <c r="I760" s="4"/>
      <c r="J760" s="4"/>
    </row>
    <row r="761" spans="9:10">
      <c r="I761" s="4"/>
      <c r="J761" s="4"/>
    </row>
    <row r="762" spans="9:10">
      <c r="I762" s="4"/>
      <c r="J762" s="4"/>
    </row>
    <row r="763" spans="9:10">
      <c r="I763" s="4"/>
      <c r="J763" s="4"/>
    </row>
    <row r="764" spans="9:10">
      <c r="I764" s="4"/>
      <c r="J764" s="4"/>
    </row>
    <row r="765" spans="9:10">
      <c r="I765" s="4"/>
      <c r="J765" s="4"/>
    </row>
    <row r="766" spans="9:10">
      <c r="I766" s="4"/>
      <c r="J766" s="4"/>
    </row>
    <row r="767" spans="9:10">
      <c r="I767" s="4"/>
      <c r="J767" s="4"/>
    </row>
    <row r="768" spans="9:10">
      <c r="I768" s="4"/>
      <c r="J768" s="4"/>
    </row>
    <row r="769" spans="9:10">
      <c r="I769" s="4"/>
      <c r="J769" s="4"/>
    </row>
    <row r="770" spans="9:10">
      <c r="I770" s="4"/>
      <c r="J770" s="4"/>
    </row>
    <row r="771" spans="9:10">
      <c r="I771" s="4"/>
      <c r="J771" s="4"/>
    </row>
    <row r="772" spans="9:10">
      <c r="I772" s="4"/>
      <c r="J772" s="4"/>
    </row>
    <row r="773" spans="9:10">
      <c r="I773" s="4"/>
      <c r="J773" s="4"/>
    </row>
    <row r="774" spans="9:10">
      <c r="I774" s="4"/>
      <c r="J774" s="4"/>
    </row>
    <row r="775" spans="9:10">
      <c r="I775" s="4"/>
      <c r="J775" s="4"/>
    </row>
    <row r="776" spans="9:10">
      <c r="I776" s="4"/>
      <c r="J776" s="4"/>
    </row>
    <row r="777" spans="9:10">
      <c r="I777" s="4"/>
      <c r="J777" s="4"/>
    </row>
    <row r="778" spans="9:10">
      <c r="I778" s="4"/>
      <c r="J778" s="4"/>
    </row>
    <row r="779" spans="9:10">
      <c r="I779" s="4"/>
      <c r="J779" s="4"/>
    </row>
    <row r="780" spans="9:10">
      <c r="I780" s="4"/>
      <c r="J780" s="4"/>
    </row>
    <row r="781" spans="9:10">
      <c r="I781" s="4"/>
      <c r="J781" s="4"/>
    </row>
    <row r="782" spans="9:10">
      <c r="I782" s="4"/>
      <c r="J782" s="4"/>
    </row>
    <row r="783" spans="9:10">
      <c r="I783" s="4"/>
      <c r="J783" s="4"/>
    </row>
    <row r="784" spans="9:10">
      <c r="I784" s="4"/>
      <c r="J784" s="4"/>
    </row>
    <row r="785" spans="9:10">
      <c r="I785" s="4"/>
      <c r="J785" s="4"/>
    </row>
    <row r="786" spans="9:10">
      <c r="I786" s="4"/>
      <c r="J786" s="4"/>
    </row>
    <row r="787" spans="9:10">
      <c r="I787" s="4"/>
      <c r="J787" s="4"/>
    </row>
    <row r="788" spans="9:10">
      <c r="I788" s="4"/>
      <c r="J788" s="4"/>
    </row>
    <row r="789" spans="9:10">
      <c r="I789" s="4"/>
      <c r="J789" s="4"/>
    </row>
    <row r="790" spans="9:10">
      <c r="I790" s="4"/>
      <c r="J790" s="4"/>
    </row>
    <row r="791" spans="9:10">
      <c r="I791" s="4"/>
      <c r="J791" s="4"/>
    </row>
    <row r="792" spans="9:10">
      <c r="I792" s="4"/>
      <c r="J792" s="4"/>
    </row>
    <row r="793" spans="9:10">
      <c r="I793" s="4"/>
      <c r="J793" s="4"/>
    </row>
    <row r="794" spans="9:10">
      <c r="I794" s="4"/>
      <c r="J794" s="4"/>
    </row>
    <row r="795" spans="9:10">
      <c r="I795" s="4"/>
      <c r="J795" s="4"/>
    </row>
    <row r="796" spans="9:10">
      <c r="I796" s="4"/>
      <c r="J796" s="4"/>
    </row>
    <row r="797" spans="9:10">
      <c r="I797" s="4"/>
      <c r="J797" s="4"/>
    </row>
    <row r="798" spans="9:10">
      <c r="I798" s="4"/>
      <c r="J798" s="4"/>
    </row>
    <row r="799" spans="9:10">
      <c r="I799" s="4"/>
      <c r="J799" s="4"/>
    </row>
    <row r="800" spans="9:10">
      <c r="I800" s="4"/>
      <c r="J800" s="4"/>
    </row>
    <row r="801" spans="9:10">
      <c r="I801" s="4"/>
      <c r="J801" s="4"/>
    </row>
    <row r="802" spans="9:10">
      <c r="I802" s="4"/>
      <c r="J802" s="4"/>
    </row>
    <row r="803" spans="9:10">
      <c r="I803" s="4"/>
      <c r="J803" s="4"/>
    </row>
    <row r="804" spans="9:10">
      <c r="I804" s="4"/>
      <c r="J804" s="4"/>
    </row>
    <row r="805" spans="9:10">
      <c r="I805" s="4"/>
      <c r="J805" s="4"/>
    </row>
    <row r="806" spans="9:10">
      <c r="I806" s="4"/>
      <c r="J806" s="4"/>
    </row>
    <row r="807" spans="9:10">
      <c r="I807" s="4"/>
      <c r="J807" s="4"/>
    </row>
    <row r="808" spans="9:10">
      <c r="I808" s="4"/>
      <c r="J808" s="4"/>
    </row>
    <row r="809" spans="9:10">
      <c r="I809" s="4"/>
      <c r="J809" s="4"/>
    </row>
    <row r="810" spans="9:10">
      <c r="I810" s="4"/>
      <c r="J810" s="4"/>
    </row>
    <row r="811" spans="9:10">
      <c r="I811" s="4"/>
      <c r="J811" s="4"/>
    </row>
    <row r="812" spans="9:10">
      <c r="I812" s="4"/>
      <c r="J812" s="4"/>
    </row>
    <row r="813" spans="9:10">
      <c r="I813" s="4"/>
      <c r="J813" s="4"/>
    </row>
    <row r="814" spans="9:10">
      <c r="I814" s="4"/>
      <c r="J814" s="4"/>
    </row>
    <row r="815" spans="9:10">
      <c r="I815" s="4"/>
      <c r="J815" s="4"/>
    </row>
    <row r="816" spans="9:10">
      <c r="I816" s="4"/>
      <c r="J816" s="4"/>
    </row>
    <row r="817" spans="9:10">
      <c r="I817" s="4"/>
      <c r="J817" s="4"/>
    </row>
    <row r="818" spans="9:10">
      <c r="I818" s="4"/>
      <c r="J818" s="4"/>
    </row>
    <row r="819" spans="9:10">
      <c r="I819" s="4"/>
      <c r="J819" s="4"/>
    </row>
    <row r="820" spans="9:10">
      <c r="I820" s="4"/>
      <c r="J820" s="4"/>
    </row>
    <row r="821" spans="9:10">
      <c r="I821" s="4"/>
      <c r="J821" s="4"/>
    </row>
    <row r="822" spans="9:10">
      <c r="I822" s="4"/>
      <c r="J822" s="4"/>
    </row>
    <row r="823" spans="9:10">
      <c r="I823" s="4"/>
      <c r="J823" s="4"/>
    </row>
    <row r="824" spans="9:10">
      <c r="I824" s="4"/>
      <c r="J824" s="4"/>
    </row>
    <row r="825" spans="9:10">
      <c r="I825" s="4"/>
      <c r="J825" s="4"/>
    </row>
    <row r="826" spans="9:10">
      <c r="I826" s="4"/>
      <c r="J826" s="4"/>
    </row>
    <row r="827" spans="9:10">
      <c r="I827" s="4"/>
      <c r="J827" s="4"/>
    </row>
    <row r="828" spans="9:10">
      <c r="I828" s="4"/>
      <c r="J828" s="4"/>
    </row>
    <row r="829" spans="9:10">
      <c r="I829" s="4"/>
      <c r="J829" s="4"/>
    </row>
    <row r="830" spans="9:10">
      <c r="I830" s="4"/>
      <c r="J830" s="4"/>
    </row>
    <row r="831" spans="9:10">
      <c r="I831" s="4"/>
      <c r="J831" s="4"/>
    </row>
    <row r="832" spans="9:10">
      <c r="I832" s="4"/>
      <c r="J832" s="4"/>
    </row>
    <row r="833" spans="9:10">
      <c r="I833" s="4"/>
      <c r="J833" s="4"/>
    </row>
    <row r="834" spans="9:10">
      <c r="I834" s="4"/>
      <c r="J834" s="4"/>
    </row>
    <row r="835" spans="9:10">
      <c r="I835" s="4"/>
      <c r="J835" s="4"/>
    </row>
    <row r="836" spans="9:10">
      <c r="I836" s="4"/>
      <c r="J836" s="4"/>
    </row>
    <row r="837" spans="9:10">
      <c r="I837" s="4"/>
      <c r="J837" s="4"/>
    </row>
    <row r="838" spans="9:10">
      <c r="I838" s="4"/>
      <c r="J838" s="4"/>
    </row>
    <row r="839" spans="9:10">
      <c r="I839" s="4"/>
      <c r="J839" s="4"/>
    </row>
    <row r="840" spans="9:10">
      <c r="I840" s="4"/>
      <c r="J840" s="4"/>
    </row>
    <row r="841" spans="9:10">
      <c r="I841" s="4"/>
      <c r="J841" s="4"/>
    </row>
    <row r="842" spans="9:10">
      <c r="I842" s="4"/>
      <c r="J842" s="4"/>
    </row>
    <row r="843" spans="9:10">
      <c r="I843" s="4"/>
      <c r="J843" s="4"/>
    </row>
    <row r="844" spans="9:10">
      <c r="I844" s="4"/>
      <c r="J844" s="4"/>
    </row>
    <row r="845" spans="9:10">
      <c r="I845" s="4"/>
      <c r="J845" s="4"/>
    </row>
    <row r="846" spans="9:10">
      <c r="I846" s="4"/>
      <c r="J846" s="4"/>
    </row>
    <row r="847" spans="9:10">
      <c r="I847" s="4"/>
      <c r="J847" s="4"/>
    </row>
    <row r="848" spans="9:10">
      <c r="I848" s="4"/>
      <c r="J848" s="4"/>
    </row>
    <row r="849" spans="9:10">
      <c r="I849" s="4"/>
      <c r="J849" s="4"/>
    </row>
    <row r="850" spans="9:10">
      <c r="I850" s="4"/>
      <c r="J850" s="4"/>
    </row>
    <row r="851" spans="9:10">
      <c r="I851" s="4"/>
      <c r="J851" s="4"/>
    </row>
    <row r="852" spans="9:10">
      <c r="I852" s="4"/>
      <c r="J852" s="4"/>
    </row>
    <row r="853" spans="9:10">
      <c r="I853" s="4"/>
      <c r="J853" s="4"/>
    </row>
    <row r="854" spans="9:10">
      <c r="I854" s="4"/>
      <c r="J854" s="4"/>
    </row>
    <row r="855" spans="9:10">
      <c r="I855" s="4"/>
      <c r="J855" s="4"/>
    </row>
    <row r="856" spans="9:10">
      <c r="I856" s="4"/>
      <c r="J856" s="4"/>
    </row>
    <row r="857" spans="9:10">
      <c r="I857" s="4"/>
      <c r="J857" s="4"/>
    </row>
    <row r="858" spans="9:10">
      <c r="I858" s="4"/>
      <c r="J858" s="4"/>
    </row>
    <row r="859" spans="9:10">
      <c r="I859" s="4"/>
      <c r="J859" s="4"/>
    </row>
    <row r="860" spans="9:10">
      <c r="I860" s="4"/>
      <c r="J860" s="4"/>
    </row>
    <row r="861" spans="9:10">
      <c r="I861" s="4"/>
      <c r="J861" s="4"/>
    </row>
    <row r="862" spans="9:10">
      <c r="I862" s="4"/>
      <c r="J862" s="4"/>
    </row>
    <row r="863" spans="9:10">
      <c r="I863" s="4"/>
      <c r="J863" s="4"/>
    </row>
    <row r="864" spans="9:10">
      <c r="I864" s="4"/>
      <c r="J864" s="4"/>
    </row>
    <row r="865" spans="9:10">
      <c r="I865" s="4"/>
      <c r="J865" s="4"/>
    </row>
    <row r="866" spans="9:10">
      <c r="I866" s="4"/>
      <c r="J866" s="4"/>
    </row>
    <row r="867" spans="9:10">
      <c r="I867" s="4"/>
      <c r="J867" s="4"/>
    </row>
    <row r="868" spans="9:10">
      <c r="I868" s="4"/>
      <c r="J868" s="4"/>
    </row>
    <row r="869" spans="9:10">
      <c r="I869" s="4"/>
      <c r="J869" s="4"/>
    </row>
    <row r="870" spans="9:10">
      <c r="I870" s="4"/>
      <c r="J870" s="4"/>
    </row>
    <row r="871" spans="9:10">
      <c r="I871" s="4"/>
      <c r="J871" s="4"/>
    </row>
    <row r="872" spans="9:10">
      <c r="I872" s="4"/>
      <c r="J872" s="4"/>
    </row>
    <row r="873" spans="9:10">
      <c r="I873" s="4"/>
      <c r="J873" s="4"/>
    </row>
    <row r="874" spans="9:10">
      <c r="I874" s="4"/>
      <c r="J874" s="4"/>
    </row>
    <row r="875" spans="9:10">
      <c r="I875" s="4"/>
      <c r="J875" s="4"/>
    </row>
    <row r="876" spans="9:10">
      <c r="I876" s="4"/>
      <c r="J876" s="4"/>
    </row>
    <row r="877" spans="9:10">
      <c r="I877" s="4"/>
      <c r="J877" s="4"/>
    </row>
    <row r="878" spans="9:10">
      <c r="I878" s="4"/>
      <c r="J878" s="4"/>
    </row>
    <row r="879" spans="9:10">
      <c r="I879" s="4"/>
      <c r="J879" s="4"/>
    </row>
    <row r="880" spans="9:10">
      <c r="I880" s="4"/>
      <c r="J880" s="4"/>
    </row>
    <row r="881" spans="9:10">
      <c r="I881" s="4"/>
      <c r="J881" s="4"/>
    </row>
    <row r="882" spans="9:10">
      <c r="I882" s="4"/>
      <c r="J882" s="4"/>
    </row>
    <row r="883" spans="9:10">
      <c r="I883" s="4"/>
      <c r="J883" s="4"/>
    </row>
    <row r="884" spans="9:10">
      <c r="I884" s="4"/>
      <c r="J884" s="4"/>
    </row>
    <row r="885" spans="9:10">
      <c r="I885" s="4"/>
      <c r="J885" s="4"/>
    </row>
    <row r="886" spans="9:10">
      <c r="I886" s="4"/>
      <c r="J886" s="4"/>
    </row>
    <row r="887" spans="9:10">
      <c r="I887" s="4"/>
      <c r="J887" s="4"/>
    </row>
    <row r="888" spans="9:10">
      <c r="I888" s="4"/>
      <c r="J888" s="4"/>
    </row>
    <row r="889" spans="9:10">
      <c r="I889" s="4"/>
      <c r="J889" s="4"/>
    </row>
    <row r="890" spans="9:10">
      <c r="I890" s="4"/>
      <c r="J890" s="4"/>
    </row>
    <row r="891" spans="9:10">
      <c r="I891" s="4"/>
      <c r="J891" s="4"/>
    </row>
    <row r="892" spans="9:10">
      <c r="I892" s="4"/>
      <c r="J892" s="4"/>
    </row>
    <row r="893" spans="9:10">
      <c r="I893" s="4"/>
      <c r="J893" s="4"/>
    </row>
    <row r="894" spans="9:10">
      <c r="I894" s="4"/>
      <c r="J894" s="4"/>
    </row>
    <row r="895" spans="9:10">
      <c r="I895" s="4"/>
      <c r="J895" s="4"/>
    </row>
    <row r="896" spans="9:10">
      <c r="I896" s="4"/>
      <c r="J896" s="4"/>
    </row>
    <row r="897" spans="9:10">
      <c r="I897" s="4"/>
      <c r="J897" s="4"/>
    </row>
    <row r="898" spans="9:10">
      <c r="I898" s="4"/>
      <c r="J898" s="4"/>
    </row>
    <row r="899" spans="9:10">
      <c r="I899" s="4"/>
      <c r="J899" s="4"/>
    </row>
    <row r="900" spans="9:10">
      <c r="I900" s="4"/>
      <c r="J900" s="4"/>
    </row>
    <row r="901" spans="9:10">
      <c r="I901" s="4"/>
      <c r="J901" s="4"/>
    </row>
    <row r="902" spans="9:10">
      <c r="I902" s="4"/>
      <c r="J902" s="4"/>
    </row>
    <row r="903" spans="9:10">
      <c r="I903" s="4"/>
      <c r="J903" s="4"/>
    </row>
    <row r="904" spans="9:10">
      <c r="I904" s="4"/>
      <c r="J904" s="4"/>
    </row>
    <row r="905" spans="9:10">
      <c r="I905" s="4"/>
      <c r="J905" s="4"/>
    </row>
    <row r="906" spans="9:10">
      <c r="I906" s="4"/>
      <c r="J906" s="4"/>
    </row>
    <row r="907" spans="9:10">
      <c r="I907" s="4"/>
      <c r="J907" s="4"/>
    </row>
    <row r="908" spans="9:10">
      <c r="I908" s="4"/>
      <c r="J908" s="4"/>
    </row>
    <row r="909" spans="9:10">
      <c r="I909" s="4"/>
      <c r="J909" s="4"/>
    </row>
    <row r="910" spans="9:10">
      <c r="I910" s="4"/>
      <c r="J910" s="4"/>
    </row>
    <row r="911" spans="9:10">
      <c r="I911" s="4"/>
      <c r="J911" s="4"/>
    </row>
    <row r="912" spans="9:10">
      <c r="I912" s="4"/>
      <c r="J912" s="4"/>
    </row>
    <row r="913" spans="9:10">
      <c r="I913" s="4"/>
      <c r="J913" s="4"/>
    </row>
    <row r="914" spans="9:10">
      <c r="I914" s="4"/>
      <c r="J914" s="4"/>
    </row>
    <row r="915" spans="9:10">
      <c r="I915" s="4"/>
      <c r="J915" s="4"/>
    </row>
    <row r="916" spans="9:10">
      <c r="I916" s="4"/>
      <c r="J916" s="4"/>
    </row>
    <row r="917" spans="9:10">
      <c r="I917" s="4"/>
      <c r="J917" s="4"/>
    </row>
    <row r="918" spans="9:10">
      <c r="I918" s="4"/>
      <c r="J918" s="4"/>
    </row>
    <row r="919" spans="9:10">
      <c r="I919" s="4"/>
      <c r="J919" s="4"/>
    </row>
    <row r="920" spans="9:10">
      <c r="I920" s="4"/>
      <c r="J920" s="4"/>
    </row>
    <row r="921" spans="9:10">
      <c r="I921" s="4"/>
      <c r="J921" s="4"/>
    </row>
    <row r="922" spans="9:10">
      <c r="I922" s="4"/>
      <c r="J922" s="4"/>
    </row>
    <row r="923" spans="9:10">
      <c r="I923" s="4"/>
      <c r="J923" s="4"/>
    </row>
    <row r="924" spans="9:10">
      <c r="I924" s="4"/>
      <c r="J924" s="4"/>
    </row>
    <row r="925" spans="9:10">
      <c r="I925" s="4"/>
      <c r="J925" s="4"/>
    </row>
    <row r="926" spans="9:10">
      <c r="I926" s="4"/>
      <c r="J926" s="4"/>
    </row>
    <row r="927" spans="9:10">
      <c r="I927" s="4"/>
      <c r="J927" s="4"/>
    </row>
    <row r="928" spans="9:10">
      <c r="I928" s="4"/>
      <c r="J928" s="4"/>
    </row>
    <row r="929" spans="9:10">
      <c r="I929" s="4"/>
      <c r="J929" s="4"/>
    </row>
    <row r="930" spans="9:10">
      <c r="I930" s="4"/>
      <c r="J930" s="4"/>
    </row>
    <row r="931" spans="9:10">
      <c r="I931" s="4"/>
      <c r="J931" s="4"/>
    </row>
    <row r="932" spans="9:10">
      <c r="I932" s="4"/>
      <c r="J932" s="4"/>
    </row>
    <row r="933" spans="9:10">
      <c r="I933" s="4"/>
      <c r="J933" s="4"/>
    </row>
    <row r="934" spans="9:10">
      <c r="I934" s="4"/>
      <c r="J934" s="4"/>
    </row>
    <row r="935" spans="9:10">
      <c r="I935" s="4"/>
      <c r="J935" s="4"/>
    </row>
    <row r="936" spans="9:10">
      <c r="I936" s="4"/>
      <c r="J936" s="4"/>
    </row>
    <row r="937" spans="9:10">
      <c r="I937" s="4"/>
      <c r="J937" s="4"/>
    </row>
    <row r="938" spans="9:10">
      <c r="I938" s="4"/>
      <c r="J938" s="4"/>
    </row>
    <row r="939" spans="9:10">
      <c r="I939" s="4"/>
      <c r="J939" s="4"/>
    </row>
    <row r="940" spans="9:10">
      <c r="I940" s="4"/>
      <c r="J940" s="4"/>
    </row>
    <row r="941" spans="9:10">
      <c r="I941" s="4"/>
      <c r="J941" s="4"/>
    </row>
    <row r="942" spans="9:10">
      <c r="I942" s="4"/>
      <c r="J942" s="4"/>
    </row>
    <row r="943" spans="9:10">
      <c r="I943" s="4"/>
      <c r="J943" s="4"/>
    </row>
    <row r="944" spans="9:10">
      <c r="I944" s="4"/>
      <c r="J944" s="4"/>
    </row>
    <row r="945" spans="9:10">
      <c r="I945" s="4"/>
      <c r="J945" s="4"/>
    </row>
    <row r="946" spans="9:10">
      <c r="I946" s="4"/>
      <c r="J946" s="4"/>
    </row>
    <row r="947" spans="9:10">
      <c r="I947" s="4"/>
      <c r="J947" s="4"/>
    </row>
    <row r="948" spans="9:10">
      <c r="I948" s="4"/>
      <c r="J948" s="4"/>
    </row>
    <row r="949" spans="9:10">
      <c r="I949" s="4"/>
      <c r="J949" s="4"/>
    </row>
    <row r="950" spans="9:10">
      <c r="I950" s="4"/>
      <c r="J950" s="4"/>
    </row>
    <row r="951" spans="9:10">
      <c r="I951" s="4"/>
      <c r="J951" s="4"/>
    </row>
    <row r="952" spans="9:10">
      <c r="I952" s="4"/>
      <c r="J952" s="4"/>
    </row>
    <row r="953" spans="9:10">
      <c r="I953" s="4"/>
      <c r="J953" s="4"/>
    </row>
    <row r="954" spans="9:10">
      <c r="I954" s="4"/>
      <c r="J954" s="4"/>
    </row>
    <row r="955" spans="9:10">
      <c r="I955" s="4"/>
      <c r="J955" s="4"/>
    </row>
    <row r="956" spans="9:10">
      <c r="I956" s="4"/>
      <c r="J956" s="4"/>
    </row>
    <row r="957" spans="9:10">
      <c r="I957" s="4"/>
      <c r="J957" s="4"/>
    </row>
    <row r="958" spans="9:10">
      <c r="I958" s="4"/>
      <c r="J958" s="4"/>
    </row>
    <row r="959" spans="9:10">
      <c r="I959" s="4"/>
      <c r="J959" s="4"/>
    </row>
    <row r="960" spans="9:10">
      <c r="I960" s="4"/>
      <c r="J960" s="4"/>
    </row>
    <row r="961" spans="9:10">
      <c r="I961" s="4"/>
      <c r="J961" s="4"/>
    </row>
    <row r="962" spans="9:10">
      <c r="I962" s="4"/>
      <c r="J962" s="4"/>
    </row>
    <row r="963" spans="9:10">
      <c r="I963" s="4"/>
      <c r="J963" s="4"/>
    </row>
    <row r="964" spans="9:10">
      <c r="I964" s="4"/>
      <c r="J964" s="4"/>
    </row>
    <row r="965" spans="9:10">
      <c r="I965" s="4"/>
      <c r="J965" s="4"/>
    </row>
    <row r="966" spans="9:10">
      <c r="I966" s="4"/>
      <c r="J966" s="4"/>
    </row>
    <row r="967" spans="9:10">
      <c r="I967" s="4"/>
      <c r="J967" s="4"/>
    </row>
    <row r="968" spans="9:10">
      <c r="I968" s="4"/>
      <c r="J968" s="4"/>
    </row>
    <row r="969" spans="9:10">
      <c r="I969" s="4"/>
      <c r="J969" s="4"/>
    </row>
    <row r="970" spans="9:10">
      <c r="I970" s="4"/>
      <c r="J970" s="4"/>
    </row>
    <row r="971" spans="9:10">
      <c r="I971" s="4"/>
      <c r="J971" s="4"/>
    </row>
    <row r="972" spans="9:10">
      <c r="I972" s="4"/>
      <c r="J972" s="4"/>
    </row>
    <row r="973" spans="9:10">
      <c r="I973" s="4"/>
      <c r="J973" s="4"/>
    </row>
    <row r="974" spans="9:10">
      <c r="I974" s="4"/>
      <c r="J974" s="4"/>
    </row>
    <row r="975" spans="9:10">
      <c r="I975" s="4"/>
      <c r="J975" s="4"/>
    </row>
    <row r="976" spans="9:10">
      <c r="I976" s="4"/>
      <c r="J976" s="4"/>
    </row>
    <row r="977" spans="9:10">
      <c r="I977" s="4"/>
      <c r="J977" s="4"/>
    </row>
    <row r="978" spans="9:10">
      <c r="I978" s="4"/>
      <c r="J978" s="4"/>
    </row>
    <row r="979" spans="9:10">
      <c r="I979" s="4"/>
      <c r="J979" s="4"/>
    </row>
    <row r="980" spans="9:10">
      <c r="I980" s="4"/>
      <c r="J980" s="4"/>
    </row>
    <row r="981" spans="9:10">
      <c r="I981" s="4"/>
      <c r="J981" s="4"/>
    </row>
    <row r="982" spans="9:10">
      <c r="I982" s="4"/>
      <c r="J982" s="4"/>
    </row>
    <row r="983" spans="9:10">
      <c r="I983" s="4"/>
      <c r="J983" s="4"/>
    </row>
    <row r="984" spans="9:10">
      <c r="I984" s="4"/>
      <c r="J984" s="4"/>
    </row>
    <row r="985" spans="9:10">
      <c r="I985" s="4"/>
      <c r="J985" s="4"/>
    </row>
    <row r="986" spans="9:10">
      <c r="I986" s="4"/>
      <c r="J986" s="4"/>
    </row>
    <row r="987" spans="9:10">
      <c r="I987" s="4"/>
      <c r="J987" s="4"/>
    </row>
    <row r="988" spans="9:10">
      <c r="I988" s="4"/>
      <c r="J988" s="4"/>
    </row>
    <row r="989" spans="9:10">
      <c r="I989" s="4"/>
      <c r="J989" s="4"/>
    </row>
    <row r="990" spans="9:10">
      <c r="I990" s="4"/>
      <c r="J990" s="4"/>
    </row>
    <row r="991" spans="9:10">
      <c r="I991" s="4"/>
      <c r="J991" s="4"/>
    </row>
    <row r="992" spans="9:10">
      <c r="I992" s="4"/>
      <c r="J992" s="4"/>
    </row>
    <row r="993" spans="9:10">
      <c r="I993" s="4"/>
      <c r="J993" s="4"/>
    </row>
    <row r="994" spans="9:10">
      <c r="I994" s="4"/>
      <c r="J994" s="4"/>
    </row>
    <row r="995" spans="9:10">
      <c r="I995" s="4"/>
      <c r="J995" s="4"/>
    </row>
    <row r="996" spans="9:10">
      <c r="I996" s="4"/>
      <c r="J996" s="4"/>
    </row>
    <row r="997" spans="9:10">
      <c r="I997" s="4"/>
      <c r="J997" s="4"/>
    </row>
    <row r="998" spans="9:10">
      <c r="I998" s="4"/>
      <c r="J998" s="4"/>
    </row>
    <row r="999" spans="9:10">
      <c r="I999" s="4"/>
      <c r="J999" s="4"/>
    </row>
    <row r="1000" spans="9:10">
      <c r="I1000" s="4"/>
      <c r="J1000" s="4"/>
    </row>
    <row r="1001" spans="9:10">
      <c r="I1001" s="4"/>
      <c r="J1001" s="4"/>
    </row>
    <row r="1002" spans="9:10">
      <c r="I1002" s="4"/>
      <c r="J1002" s="4"/>
    </row>
    <row r="1003" spans="9:10">
      <c r="I1003" s="4"/>
      <c r="J1003" s="4"/>
    </row>
    <row r="1004" spans="9:10">
      <c r="I1004" s="4"/>
      <c r="J1004" s="4"/>
    </row>
    <row r="1005" spans="9:10">
      <c r="I1005" s="4"/>
      <c r="J1005" s="4"/>
    </row>
    <row r="1006" spans="9:10">
      <c r="I1006" s="4"/>
      <c r="J1006" s="4"/>
    </row>
    <row r="1007" spans="9:10">
      <c r="I1007" s="4"/>
      <c r="J1007" s="4"/>
    </row>
    <row r="1008" spans="9:10">
      <c r="I1008" s="4"/>
      <c r="J1008" s="4"/>
    </row>
    <row r="1009" spans="9:10">
      <c r="I1009" s="4"/>
      <c r="J1009" s="4"/>
    </row>
    <row r="1010" spans="9:10">
      <c r="I1010" s="4"/>
      <c r="J1010" s="4"/>
    </row>
    <row r="1011" spans="9:10">
      <c r="I1011" s="4"/>
      <c r="J1011" s="4"/>
    </row>
    <row r="1012" spans="9:10">
      <c r="I1012" s="4"/>
      <c r="J1012" s="4"/>
    </row>
    <row r="1013" spans="9:10">
      <c r="I1013" s="4"/>
      <c r="J1013" s="4"/>
    </row>
    <row r="1014" spans="9:10">
      <c r="I1014" s="4"/>
      <c r="J1014" s="4"/>
    </row>
    <row r="1015" spans="9:10">
      <c r="I1015" s="4"/>
      <c r="J1015" s="4"/>
    </row>
    <row r="1016" spans="9:10">
      <c r="I1016" s="4"/>
      <c r="J1016" s="4"/>
    </row>
    <row r="1017" spans="9:10">
      <c r="I1017" s="4"/>
      <c r="J1017" s="4"/>
    </row>
    <row r="1018" spans="9:10">
      <c r="I1018" s="4"/>
      <c r="J1018" s="4"/>
    </row>
    <row r="1019" spans="9:10">
      <c r="I1019" s="4"/>
      <c r="J1019" s="4"/>
    </row>
    <row r="1020" spans="9:10">
      <c r="I1020" s="4"/>
      <c r="J1020" s="4"/>
    </row>
    <row r="1021" spans="9:10">
      <c r="I1021" s="4"/>
      <c r="J1021" s="4"/>
    </row>
    <row r="1022" spans="9:10">
      <c r="I1022" s="4"/>
      <c r="J1022" s="4"/>
    </row>
    <row r="1023" spans="9:10">
      <c r="I1023" s="4"/>
      <c r="J1023" s="4"/>
    </row>
    <row r="1024" spans="9:10">
      <c r="I1024" s="4"/>
      <c r="J1024" s="4"/>
    </row>
    <row r="1025" spans="9:10">
      <c r="I1025" s="4"/>
      <c r="J1025" s="4"/>
    </row>
    <row r="1026" spans="9:10">
      <c r="I1026" s="4"/>
      <c r="J1026" s="4"/>
    </row>
    <row r="1027" spans="9:10">
      <c r="I1027" s="4"/>
      <c r="J1027" s="4"/>
    </row>
    <row r="1028" spans="9:10">
      <c r="I1028" s="4"/>
      <c r="J1028" s="4"/>
    </row>
    <row r="1029" spans="9:10">
      <c r="I1029" s="4"/>
      <c r="J1029" s="4"/>
    </row>
    <row r="1030" spans="9:10">
      <c r="I1030" s="4"/>
      <c r="J1030" s="4"/>
    </row>
    <row r="1031" spans="9:10">
      <c r="I1031" s="4"/>
      <c r="J1031" s="4"/>
    </row>
    <row r="1032" spans="9:10">
      <c r="I1032" s="4"/>
      <c r="J1032" s="4"/>
    </row>
    <row r="1033" spans="9:10">
      <c r="I1033" s="4"/>
      <c r="J1033" s="4"/>
    </row>
    <row r="1034" spans="9:10">
      <c r="I1034" s="4"/>
      <c r="J1034" s="4"/>
    </row>
    <row r="1035" spans="9:10">
      <c r="I1035" s="4"/>
      <c r="J1035" s="4"/>
    </row>
    <row r="1036" spans="9:10">
      <c r="I1036" s="4"/>
      <c r="J1036" s="4"/>
    </row>
    <row r="1037" spans="9:10">
      <c r="I1037" s="4"/>
      <c r="J1037" s="4"/>
    </row>
    <row r="1038" spans="9:10">
      <c r="I1038" s="4"/>
      <c r="J1038" s="4"/>
    </row>
    <row r="1039" spans="9:10">
      <c r="I1039" s="4"/>
      <c r="J1039" s="4"/>
    </row>
    <row r="1040" spans="9:10">
      <c r="I1040" s="4"/>
      <c r="J1040" s="4"/>
    </row>
    <row r="1041" spans="9:10">
      <c r="I1041" s="4"/>
      <c r="J1041" s="4"/>
    </row>
    <row r="1042" spans="9:10">
      <c r="I1042" s="4"/>
      <c r="J1042" s="4"/>
    </row>
    <row r="1043" spans="9:10">
      <c r="I1043" s="4"/>
      <c r="J1043" s="4"/>
    </row>
    <row r="1044" spans="9:10">
      <c r="I1044" s="4"/>
      <c r="J1044" s="4"/>
    </row>
    <row r="1045" spans="9:10">
      <c r="I1045" s="4"/>
      <c r="J1045" s="4"/>
    </row>
    <row r="1046" spans="9:10">
      <c r="I1046" s="4"/>
      <c r="J1046" s="4"/>
    </row>
    <row r="1047" spans="9:10">
      <c r="I1047" s="4"/>
      <c r="J1047" s="4"/>
    </row>
    <row r="1048" spans="9:10">
      <c r="I1048" s="4"/>
      <c r="J1048" s="4"/>
    </row>
    <row r="1049" spans="9:10">
      <c r="I1049" s="4"/>
      <c r="J1049" s="4"/>
    </row>
    <row r="1050" spans="9:10">
      <c r="I1050" s="4"/>
      <c r="J1050" s="4"/>
    </row>
    <row r="1051" spans="9:10">
      <c r="I1051" s="4"/>
      <c r="J1051" s="4"/>
    </row>
    <row r="1052" spans="9:10">
      <c r="I1052" s="4"/>
      <c r="J1052" s="4"/>
    </row>
    <row r="1053" spans="9:10">
      <c r="I1053" s="4"/>
      <c r="J1053" s="4"/>
    </row>
    <row r="1054" spans="9:10">
      <c r="I1054" s="4"/>
      <c r="J1054" s="4"/>
    </row>
    <row r="1055" spans="9:10">
      <c r="I1055" s="4"/>
      <c r="J1055" s="4"/>
    </row>
    <row r="1056" spans="9:10">
      <c r="I1056" s="4"/>
      <c r="J1056" s="4"/>
    </row>
    <row r="1057" spans="9:10">
      <c r="I1057" s="4"/>
      <c r="J1057" s="4"/>
    </row>
    <row r="1058" spans="9:10">
      <c r="I1058" s="4"/>
      <c r="J1058" s="4"/>
    </row>
    <row r="1059" spans="9:10">
      <c r="I1059" s="4"/>
      <c r="J1059" s="4"/>
    </row>
    <row r="1060" spans="9:10">
      <c r="I1060" s="4"/>
      <c r="J1060" s="4"/>
    </row>
    <row r="1061" spans="9:10">
      <c r="I1061" s="4"/>
      <c r="J1061" s="4"/>
    </row>
    <row r="1062" spans="9:10">
      <c r="I1062" s="4"/>
      <c r="J1062" s="4"/>
    </row>
    <row r="1063" spans="9:10">
      <c r="I1063" s="4"/>
      <c r="J1063" s="4"/>
    </row>
    <row r="1064" spans="9:10">
      <c r="I1064" s="4"/>
      <c r="J1064" s="4"/>
    </row>
    <row r="1065" spans="9:10">
      <c r="I1065" s="4"/>
      <c r="J1065" s="4"/>
    </row>
    <row r="1066" spans="9:10">
      <c r="I1066" s="4"/>
      <c r="J1066" s="4"/>
    </row>
    <row r="1067" spans="9:10">
      <c r="I1067" s="4"/>
      <c r="J1067" s="4"/>
    </row>
    <row r="1068" spans="9:10">
      <c r="I1068" s="4"/>
      <c r="J1068" s="4"/>
    </row>
    <row r="1069" spans="9:10">
      <c r="I1069" s="4"/>
      <c r="J1069" s="4"/>
    </row>
    <row r="1070" spans="9:10">
      <c r="I1070" s="4"/>
      <c r="J1070" s="4"/>
    </row>
    <row r="1071" spans="9:10">
      <c r="I1071" s="4"/>
      <c r="J1071" s="4"/>
    </row>
    <row r="1072" spans="9:10">
      <c r="I1072" s="4"/>
      <c r="J1072" s="4"/>
    </row>
    <row r="1073" spans="9:10">
      <c r="I1073" s="4"/>
      <c r="J1073" s="4"/>
    </row>
    <row r="1074" spans="9:10">
      <c r="I1074" s="4"/>
      <c r="J1074" s="4"/>
    </row>
    <row r="1075" spans="9:10">
      <c r="I1075" s="4"/>
      <c r="J1075" s="4"/>
    </row>
    <row r="1076" spans="9:10">
      <c r="I1076" s="4"/>
      <c r="J1076" s="4"/>
    </row>
    <row r="1077" spans="9:10">
      <c r="I1077" s="4"/>
      <c r="J1077" s="4"/>
    </row>
    <row r="1078" spans="9:10">
      <c r="I1078" s="4"/>
      <c r="J1078" s="4"/>
    </row>
    <row r="1079" spans="9:10">
      <c r="I1079" s="4"/>
      <c r="J1079" s="4"/>
    </row>
    <row r="1080" spans="9:10">
      <c r="I1080" s="4"/>
      <c r="J1080" s="4"/>
    </row>
    <row r="1081" spans="9:10">
      <c r="I1081" s="4"/>
      <c r="J1081" s="4"/>
    </row>
    <row r="1082" spans="9:10">
      <c r="I1082" s="4"/>
      <c r="J1082" s="4"/>
    </row>
    <row r="1083" spans="9:10">
      <c r="I1083" s="4"/>
      <c r="J1083" s="4"/>
    </row>
    <row r="1084" spans="9:10">
      <c r="I1084" s="4"/>
      <c r="J1084" s="4"/>
    </row>
    <row r="1085" spans="9:10">
      <c r="I1085" s="4"/>
      <c r="J1085" s="4"/>
    </row>
    <row r="1086" spans="9:10">
      <c r="I1086" s="4"/>
      <c r="J1086" s="4"/>
    </row>
    <row r="1087" spans="9:10">
      <c r="I1087" s="4"/>
      <c r="J1087" s="4"/>
    </row>
    <row r="1088" spans="9:10">
      <c r="I1088" s="4"/>
      <c r="J1088" s="4"/>
    </row>
    <row r="1089" spans="9:10">
      <c r="I1089" s="4"/>
      <c r="J1089" s="4"/>
    </row>
    <row r="1090" spans="9:10">
      <c r="I1090" s="4"/>
      <c r="J1090" s="4"/>
    </row>
    <row r="1091" spans="9:10">
      <c r="I1091" s="4"/>
      <c r="J1091" s="4"/>
    </row>
    <row r="1092" spans="9:10">
      <c r="I1092" s="4"/>
      <c r="J1092" s="4"/>
    </row>
    <row r="1093" spans="9:10">
      <c r="I1093" s="4"/>
      <c r="J1093" s="4"/>
    </row>
    <row r="1094" spans="9:10">
      <c r="I1094" s="4"/>
      <c r="J1094" s="4"/>
    </row>
    <row r="1095" spans="9:10">
      <c r="I1095" s="4"/>
      <c r="J1095" s="4"/>
    </row>
    <row r="1096" spans="9:10">
      <c r="I1096" s="4"/>
      <c r="J1096" s="4"/>
    </row>
    <row r="1097" spans="9:10">
      <c r="I1097" s="4"/>
      <c r="J1097" s="4"/>
    </row>
    <row r="1098" spans="9:10">
      <c r="I1098" s="4"/>
      <c r="J1098" s="4"/>
    </row>
    <row r="1099" spans="9:10">
      <c r="I1099" s="4"/>
      <c r="J1099" s="4"/>
    </row>
    <row r="1100" spans="9:10">
      <c r="I1100" s="4"/>
      <c r="J1100" s="4"/>
    </row>
    <row r="1101" spans="9:10">
      <c r="I1101" s="4"/>
      <c r="J1101" s="4"/>
    </row>
    <row r="1102" spans="9:10">
      <c r="I1102" s="4"/>
      <c r="J1102" s="4"/>
    </row>
    <row r="1103" spans="9:10">
      <c r="I1103" s="4"/>
      <c r="J1103" s="4"/>
    </row>
    <row r="1104" spans="9:10">
      <c r="I1104" s="4"/>
      <c r="J1104" s="4"/>
    </row>
    <row r="1105" spans="9:10">
      <c r="I1105" s="4"/>
      <c r="J1105" s="4"/>
    </row>
    <row r="1106" spans="9:10">
      <c r="I1106" s="4"/>
      <c r="J1106" s="4"/>
    </row>
    <row r="1107" spans="9:10">
      <c r="I1107" s="4"/>
      <c r="J1107" s="4"/>
    </row>
    <row r="1108" spans="9:10">
      <c r="I1108" s="4"/>
      <c r="J1108" s="4"/>
    </row>
    <row r="1109" spans="9:10">
      <c r="I1109" s="4"/>
      <c r="J1109" s="4"/>
    </row>
    <row r="1110" spans="9:10">
      <c r="I1110" s="4"/>
      <c r="J1110" s="4"/>
    </row>
    <row r="1111" spans="9:10">
      <c r="I1111" s="4"/>
      <c r="J1111" s="4"/>
    </row>
    <row r="1112" spans="9:10">
      <c r="I1112" s="4"/>
      <c r="J1112" s="4"/>
    </row>
    <row r="1113" spans="9:10">
      <c r="I1113" s="4"/>
      <c r="J1113" s="4"/>
    </row>
    <row r="1114" spans="9:10">
      <c r="I1114" s="4"/>
      <c r="J1114" s="4"/>
    </row>
    <row r="1115" spans="9:10">
      <c r="I1115" s="4"/>
      <c r="J1115" s="4"/>
    </row>
    <row r="1116" spans="9:10">
      <c r="I1116" s="4"/>
      <c r="J1116" s="4"/>
    </row>
    <row r="1117" spans="9:10">
      <c r="I1117" s="4"/>
      <c r="J1117" s="4"/>
    </row>
    <row r="1118" spans="9:10">
      <c r="I1118" s="4"/>
      <c r="J1118" s="4"/>
    </row>
    <row r="1119" spans="9:10">
      <c r="I1119" s="4"/>
      <c r="J1119" s="4"/>
    </row>
    <row r="1120" spans="9:10">
      <c r="I1120" s="4"/>
      <c r="J1120" s="4"/>
    </row>
    <row r="1121" spans="9:10">
      <c r="I1121" s="4"/>
      <c r="J1121" s="4"/>
    </row>
    <row r="1122" spans="9:10">
      <c r="I1122" s="4"/>
      <c r="J1122" s="4"/>
    </row>
    <row r="1123" spans="9:10">
      <c r="I1123" s="4"/>
      <c r="J1123" s="4"/>
    </row>
    <row r="1124" spans="9:10">
      <c r="I1124" s="4"/>
      <c r="J1124" s="4"/>
    </row>
    <row r="1125" spans="9:10">
      <c r="I1125" s="4"/>
      <c r="J1125" s="4"/>
    </row>
    <row r="1126" spans="9:10">
      <c r="I1126" s="4"/>
      <c r="J1126" s="4"/>
    </row>
    <row r="1127" spans="9:10">
      <c r="I1127" s="4"/>
      <c r="J1127" s="4"/>
    </row>
    <row r="1128" spans="9:10">
      <c r="I1128" s="4"/>
      <c r="J1128" s="4"/>
    </row>
    <row r="1129" spans="9:10">
      <c r="I1129" s="4"/>
      <c r="J1129" s="4"/>
    </row>
    <row r="1130" spans="9:10">
      <c r="I1130" s="4"/>
      <c r="J1130" s="4"/>
    </row>
    <row r="1131" spans="9:10">
      <c r="I1131" s="4"/>
      <c r="J1131" s="4"/>
    </row>
    <row r="1132" spans="9:10">
      <c r="I1132" s="4"/>
      <c r="J1132" s="4"/>
    </row>
    <row r="1133" spans="9:10">
      <c r="I1133" s="4"/>
      <c r="J1133" s="4"/>
    </row>
    <row r="1134" spans="9:10">
      <c r="I1134" s="4"/>
      <c r="J1134" s="4"/>
    </row>
    <row r="1135" spans="9:10">
      <c r="I1135" s="4"/>
      <c r="J1135" s="4"/>
    </row>
    <row r="1136" spans="9:10">
      <c r="I1136" s="4"/>
      <c r="J1136" s="4"/>
    </row>
    <row r="1137" spans="9:10">
      <c r="I1137" s="4"/>
      <c r="J1137" s="4"/>
    </row>
    <row r="1138" spans="9:10">
      <c r="I1138" s="4"/>
      <c r="J1138" s="4"/>
    </row>
    <row r="1139" spans="9:10">
      <c r="I1139" s="4"/>
      <c r="J1139" s="4"/>
    </row>
    <row r="1140" spans="9:10">
      <c r="I1140" s="4"/>
      <c r="J1140" s="4"/>
    </row>
    <row r="1141" spans="9:10">
      <c r="I1141" s="4"/>
      <c r="J1141" s="4"/>
    </row>
    <row r="1142" spans="9:10">
      <c r="I1142" s="4"/>
      <c r="J1142" s="4"/>
    </row>
    <row r="1143" spans="9:10">
      <c r="I1143" s="4"/>
      <c r="J1143" s="4"/>
    </row>
    <row r="1144" spans="9:10">
      <c r="I1144" s="4"/>
      <c r="J1144" s="4"/>
    </row>
    <row r="1145" spans="9:10">
      <c r="I1145" s="4"/>
      <c r="J1145" s="4"/>
    </row>
    <row r="1146" spans="9:10">
      <c r="I1146" s="4"/>
      <c r="J1146" s="4"/>
    </row>
    <row r="1147" spans="9:10">
      <c r="I1147" s="4"/>
      <c r="J1147" s="4"/>
    </row>
    <row r="1148" spans="9:10">
      <c r="I1148" s="4"/>
      <c r="J1148" s="4"/>
    </row>
    <row r="1149" spans="9:10">
      <c r="I1149" s="4"/>
      <c r="J1149" s="4"/>
    </row>
    <row r="1150" spans="9:10">
      <c r="I1150" s="4"/>
      <c r="J1150" s="4"/>
    </row>
    <row r="1151" spans="9:10">
      <c r="I1151" s="4"/>
      <c r="J1151" s="4"/>
    </row>
    <row r="1152" spans="9:10">
      <c r="I1152" s="4"/>
      <c r="J1152" s="4"/>
    </row>
    <row r="1153" spans="9:10">
      <c r="I1153" s="4"/>
      <c r="J1153" s="4"/>
    </row>
    <row r="1154" spans="9:10">
      <c r="I1154" s="4"/>
      <c r="J1154" s="4"/>
    </row>
    <row r="1155" spans="9:10">
      <c r="I1155" s="4"/>
      <c r="J115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15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1" width="18.85546875" customWidth="1"/>
  </cols>
  <sheetData>
    <row r="1" spans="1:10" ht="12.75">
      <c r="A1" s="23" t="s">
        <v>22</v>
      </c>
      <c r="B1" s="23" t="s">
        <v>557</v>
      </c>
      <c r="C1" s="23" t="s">
        <v>25</v>
      </c>
      <c r="D1" s="23" t="s">
        <v>26</v>
      </c>
      <c r="E1" s="23" t="s">
        <v>27</v>
      </c>
    </row>
    <row r="2" spans="1:10" ht="12.75">
      <c r="A2" s="26">
        <v>44854.879850347221</v>
      </c>
      <c r="B2" s="23" t="s">
        <v>38</v>
      </c>
      <c r="C2" s="23" t="s">
        <v>558</v>
      </c>
      <c r="D2" s="23" t="s">
        <v>559</v>
      </c>
      <c r="E2" s="23" t="s">
        <v>560</v>
      </c>
      <c r="I2" s="31"/>
      <c r="J2" s="31"/>
    </row>
    <row r="3" spans="1:10" ht="15.75" customHeight="1">
      <c r="A3" s="26">
        <v>44854.921927037038</v>
      </c>
      <c r="B3" s="23" t="s">
        <v>561</v>
      </c>
      <c r="C3" s="23" t="s">
        <v>562</v>
      </c>
      <c r="D3" s="23" t="s">
        <v>563</v>
      </c>
      <c r="E3" s="23" t="s">
        <v>564</v>
      </c>
      <c r="I3" s="32"/>
      <c r="J3" s="32"/>
    </row>
    <row r="4" spans="1:10" ht="15.75" customHeight="1">
      <c r="A4" s="26">
        <v>44854.923488402783</v>
      </c>
      <c r="B4" s="23" t="s">
        <v>565</v>
      </c>
      <c r="C4" s="23" t="s">
        <v>566</v>
      </c>
      <c r="I4" s="32"/>
      <c r="J4" s="32"/>
    </row>
    <row r="5" spans="1:10" ht="15.75" customHeight="1">
      <c r="A5" s="26">
        <v>44860.929614722219</v>
      </c>
      <c r="B5" s="23" t="s">
        <v>567</v>
      </c>
      <c r="C5" s="23" t="s">
        <v>568</v>
      </c>
      <c r="D5" s="23" t="s">
        <v>569</v>
      </c>
      <c r="I5" s="32"/>
      <c r="J5" s="32"/>
    </row>
    <row r="6" spans="1:10" ht="15.75" customHeight="1">
      <c r="A6" s="26">
        <v>44855.584291446758</v>
      </c>
      <c r="B6" s="23" t="s">
        <v>570</v>
      </c>
      <c r="C6" s="23" t="s">
        <v>571</v>
      </c>
      <c r="D6" s="23" t="s">
        <v>572</v>
      </c>
      <c r="E6" s="23" t="s">
        <v>573</v>
      </c>
      <c r="I6" s="32"/>
      <c r="J6" s="32"/>
    </row>
    <row r="7" spans="1:10" ht="15.75" customHeight="1">
      <c r="A7" s="26">
        <v>44855.671256990739</v>
      </c>
      <c r="B7" s="23" t="s">
        <v>574</v>
      </c>
      <c r="C7" s="23" t="s">
        <v>575</v>
      </c>
      <c r="D7" s="23" t="s">
        <v>576</v>
      </c>
      <c r="E7" s="23" t="s">
        <v>577</v>
      </c>
      <c r="I7" s="32"/>
      <c r="J7" s="32"/>
    </row>
    <row r="8" spans="1:10" ht="15.75" customHeight="1">
      <c r="A8" s="26">
        <v>44860.977742650459</v>
      </c>
      <c r="B8" s="23" t="s">
        <v>578</v>
      </c>
      <c r="C8" s="23" t="s">
        <v>579</v>
      </c>
      <c r="D8" s="23" t="s">
        <v>580</v>
      </c>
      <c r="I8" s="32"/>
      <c r="J8" s="32"/>
    </row>
    <row r="9" spans="1:10" ht="15.75" customHeight="1">
      <c r="A9" s="26">
        <v>44857.863097604168</v>
      </c>
      <c r="B9" s="23" t="s">
        <v>581</v>
      </c>
      <c r="C9" s="23" t="s">
        <v>582</v>
      </c>
      <c r="D9" s="23" t="s">
        <v>583</v>
      </c>
      <c r="E9" s="23" t="s">
        <v>584</v>
      </c>
      <c r="I9" s="32"/>
      <c r="J9" s="32"/>
    </row>
    <row r="10" spans="1:10" ht="15.75" customHeight="1">
      <c r="A10" s="26">
        <v>44858.550879930553</v>
      </c>
      <c r="B10" s="23" t="s">
        <v>585</v>
      </c>
      <c r="C10" s="23" t="s">
        <v>586</v>
      </c>
      <c r="D10" s="23" t="s">
        <v>587</v>
      </c>
      <c r="E10" s="23" t="s">
        <v>588</v>
      </c>
      <c r="I10" s="32"/>
      <c r="J10" s="32"/>
    </row>
    <row r="11" spans="1:10" ht="15.75" customHeight="1">
      <c r="A11" s="26">
        <v>44858.714926203698</v>
      </c>
      <c r="B11" s="23" t="s">
        <v>589</v>
      </c>
      <c r="C11" s="23" t="s">
        <v>590</v>
      </c>
      <c r="D11" s="23" t="s">
        <v>591</v>
      </c>
      <c r="E11" s="23" t="s">
        <v>592</v>
      </c>
      <c r="I11" s="32"/>
      <c r="J11" s="32"/>
    </row>
    <row r="12" spans="1:10" ht="15.75" customHeight="1">
      <c r="A12" s="26">
        <v>44858.854873379634</v>
      </c>
      <c r="B12" s="23" t="s">
        <v>593</v>
      </c>
      <c r="C12" s="23" t="s">
        <v>594</v>
      </c>
      <c r="D12" s="23" t="s">
        <v>595</v>
      </c>
      <c r="I12" s="32"/>
      <c r="J12" s="32"/>
    </row>
    <row r="13" spans="1:10" ht="15.75" customHeight="1">
      <c r="A13" s="26">
        <v>44858.936941006948</v>
      </c>
      <c r="B13" s="23" t="s">
        <v>76</v>
      </c>
      <c r="C13" s="23" t="s">
        <v>596</v>
      </c>
      <c r="D13" s="23" t="s">
        <v>597</v>
      </c>
      <c r="E13" s="23" t="s">
        <v>598</v>
      </c>
      <c r="I13" s="32"/>
      <c r="J13" s="32"/>
    </row>
    <row r="14" spans="1:10" ht="15.75" customHeight="1">
      <c r="A14" s="26">
        <v>44859.382885069441</v>
      </c>
      <c r="B14" s="23" t="s">
        <v>91</v>
      </c>
      <c r="C14" s="23" t="s">
        <v>599</v>
      </c>
      <c r="D14" s="23" t="s">
        <v>600</v>
      </c>
      <c r="E14" s="23" t="s">
        <v>601</v>
      </c>
      <c r="I14" s="32"/>
      <c r="J14" s="32"/>
    </row>
    <row r="15" spans="1:10" ht="15.75" customHeight="1">
      <c r="A15" s="26">
        <v>44859.395660555558</v>
      </c>
      <c r="B15" s="23" t="s">
        <v>28</v>
      </c>
      <c r="C15" s="23" t="s">
        <v>602</v>
      </c>
      <c r="D15" s="23" t="s">
        <v>603</v>
      </c>
      <c r="E15" s="23" t="s">
        <v>31</v>
      </c>
      <c r="I15" s="32"/>
      <c r="J15" s="32"/>
    </row>
    <row r="16" spans="1:10" ht="15.75" customHeight="1">
      <c r="A16" s="26">
        <v>44859.452974143518</v>
      </c>
      <c r="B16" s="23" t="s">
        <v>604</v>
      </c>
      <c r="C16" s="23" t="s">
        <v>605</v>
      </c>
      <c r="I16" s="32"/>
      <c r="J16" s="32"/>
    </row>
    <row r="17" spans="1:10" ht="15.75" customHeight="1">
      <c r="A17" s="26">
        <v>44859.595517453708</v>
      </c>
      <c r="B17" s="23" t="s">
        <v>606</v>
      </c>
      <c r="C17" s="23" t="s">
        <v>607</v>
      </c>
      <c r="D17" s="23" t="s">
        <v>608</v>
      </c>
      <c r="I17" s="32"/>
      <c r="J17" s="32"/>
    </row>
    <row r="18" spans="1:10" ht="15.75" customHeight="1">
      <c r="A18" s="26">
        <v>44859.625801018519</v>
      </c>
      <c r="B18" s="23" t="s">
        <v>609</v>
      </c>
      <c r="C18" s="23" t="s">
        <v>610</v>
      </c>
      <c r="I18" s="32"/>
      <c r="J18" s="32"/>
    </row>
    <row r="19" spans="1:10" ht="15.75" customHeight="1">
      <c r="A19" s="26">
        <v>44859.665370949078</v>
      </c>
      <c r="B19" s="23" t="s">
        <v>611</v>
      </c>
      <c r="C19" s="23" t="s">
        <v>612</v>
      </c>
      <c r="I19" s="32"/>
      <c r="J19" s="32"/>
    </row>
    <row r="20" spans="1:10" ht="15.75" customHeight="1">
      <c r="A20" s="26">
        <v>44859.910693495374</v>
      </c>
      <c r="B20" s="23" t="s">
        <v>613</v>
      </c>
      <c r="C20" s="23" t="s">
        <v>614</v>
      </c>
      <c r="D20" s="23" t="s">
        <v>615</v>
      </c>
      <c r="I20" s="32"/>
      <c r="J20" s="32"/>
    </row>
    <row r="21" spans="1:10" ht="15.75" customHeight="1">
      <c r="A21" s="26">
        <v>44859.940591180552</v>
      </c>
      <c r="B21" s="23" t="s">
        <v>63</v>
      </c>
      <c r="C21" s="23" t="s">
        <v>616</v>
      </c>
      <c r="D21" s="23" t="s">
        <v>617</v>
      </c>
      <c r="E21" s="23" t="s">
        <v>618</v>
      </c>
      <c r="I21" s="32"/>
      <c r="J21" s="32"/>
    </row>
    <row r="22" spans="1:10" ht="15.75" customHeight="1">
      <c r="A22" s="26">
        <v>44860.791764293986</v>
      </c>
      <c r="B22" s="23" t="s">
        <v>33</v>
      </c>
      <c r="C22" s="23" t="s">
        <v>619</v>
      </c>
      <c r="D22" s="23" t="s">
        <v>620</v>
      </c>
      <c r="E22" s="23" t="s">
        <v>621</v>
      </c>
      <c r="I22" s="32"/>
      <c r="J22" s="32"/>
    </row>
    <row r="23" spans="1:10" ht="15.75" customHeight="1">
      <c r="A23" s="26">
        <v>44859.99510944444</v>
      </c>
      <c r="B23" s="23" t="s">
        <v>622</v>
      </c>
      <c r="C23" s="23" t="s">
        <v>623</v>
      </c>
      <c r="D23" s="23" t="s">
        <v>624</v>
      </c>
      <c r="E23" s="23" t="s">
        <v>625</v>
      </c>
      <c r="I23" s="32"/>
      <c r="J23" s="32"/>
    </row>
    <row r="24" spans="1:10" ht="15.75" customHeight="1">
      <c r="A24" s="26">
        <v>44860.418607384257</v>
      </c>
      <c r="B24" s="23" t="s">
        <v>626</v>
      </c>
      <c r="C24" s="23" t="s">
        <v>627</v>
      </c>
      <c r="I24" s="32"/>
      <c r="J24" s="32"/>
    </row>
    <row r="25" spans="1:10" ht="15.75" customHeight="1">
      <c r="A25" s="26">
        <v>44860.465605092591</v>
      </c>
      <c r="B25" s="23" t="s">
        <v>628</v>
      </c>
      <c r="C25" s="23" t="s">
        <v>629</v>
      </c>
      <c r="I25" s="32"/>
      <c r="J25" s="32"/>
    </row>
    <row r="26" spans="1:10" ht="15.75" customHeight="1">
      <c r="A26" s="26">
        <v>44860.699212777778</v>
      </c>
      <c r="B26" s="23" t="s">
        <v>630</v>
      </c>
      <c r="C26" s="23" t="s">
        <v>631</v>
      </c>
      <c r="D26" s="23" t="s">
        <v>632</v>
      </c>
      <c r="E26" s="23" t="s">
        <v>633</v>
      </c>
      <c r="I26" s="32"/>
      <c r="J26" s="32"/>
    </row>
    <row r="27" spans="1:10" ht="15.75" customHeight="1">
      <c r="A27" s="26">
        <v>44860.703121226848</v>
      </c>
      <c r="B27" s="23" t="s">
        <v>634</v>
      </c>
      <c r="C27" s="23" t="s">
        <v>635</v>
      </c>
      <c r="D27" s="23" t="s">
        <v>636</v>
      </c>
      <c r="I27" s="32"/>
      <c r="J27" s="32"/>
    </row>
    <row r="28" spans="1:10" ht="15.75" customHeight="1">
      <c r="A28" s="26">
        <v>44860.705246122685</v>
      </c>
      <c r="B28" s="23" t="s">
        <v>103</v>
      </c>
      <c r="C28" s="23" t="s">
        <v>637</v>
      </c>
      <c r="D28" s="23" t="s">
        <v>638</v>
      </c>
      <c r="E28" s="23" t="s">
        <v>639</v>
      </c>
      <c r="I28" s="32"/>
      <c r="J28" s="32"/>
    </row>
    <row r="29" spans="1:10" ht="15.75" customHeight="1">
      <c r="A29" s="26">
        <v>44860.748638460645</v>
      </c>
      <c r="B29" s="23" t="s">
        <v>640</v>
      </c>
      <c r="C29" s="23" t="s">
        <v>641</v>
      </c>
      <c r="D29" s="23" t="s">
        <v>642</v>
      </c>
      <c r="E29" s="23" t="s">
        <v>643</v>
      </c>
      <c r="I29" s="32"/>
      <c r="J29" s="32"/>
    </row>
    <row r="30" spans="1:10" ht="15.75" customHeight="1">
      <c r="A30" s="26">
        <v>44860.773590648147</v>
      </c>
      <c r="B30" s="23" t="s">
        <v>644</v>
      </c>
      <c r="C30" s="23" t="s">
        <v>645</v>
      </c>
      <c r="D30" s="23" t="s">
        <v>646</v>
      </c>
      <c r="I30" s="32"/>
      <c r="J30" s="32"/>
    </row>
    <row r="31" spans="1:10" ht="15.75" customHeight="1">
      <c r="A31" s="26">
        <v>44860.796888587967</v>
      </c>
      <c r="B31" s="23" t="s">
        <v>647</v>
      </c>
      <c r="C31" s="23" t="s">
        <v>648</v>
      </c>
      <c r="D31" s="23" t="s">
        <v>649</v>
      </c>
      <c r="I31" s="32"/>
      <c r="J31" s="32"/>
    </row>
    <row r="32" spans="1:10" ht="15.75" customHeight="1">
      <c r="A32" s="26">
        <v>44861.684756215276</v>
      </c>
      <c r="B32" s="23" t="s">
        <v>650</v>
      </c>
      <c r="C32" s="23" t="s">
        <v>651</v>
      </c>
      <c r="D32" s="23" t="s">
        <v>652</v>
      </c>
      <c r="I32" s="32"/>
      <c r="J32" s="32"/>
    </row>
    <row r="33" spans="1:10" ht="15.75" customHeight="1">
      <c r="A33" s="26">
        <v>44860.917851666665</v>
      </c>
      <c r="B33" s="23" t="s">
        <v>67</v>
      </c>
      <c r="C33" s="23" t="s">
        <v>617</v>
      </c>
      <c r="D33" s="23" t="s">
        <v>653</v>
      </c>
      <c r="E33" s="23" t="s">
        <v>616</v>
      </c>
      <c r="I33" s="32"/>
      <c r="J33" s="32"/>
    </row>
    <row r="34" spans="1:10" ht="15.75" customHeight="1">
      <c r="A34" s="26">
        <v>44861.506094456017</v>
      </c>
      <c r="B34" s="23" t="s">
        <v>654</v>
      </c>
      <c r="C34" s="23" t="s">
        <v>655</v>
      </c>
      <c r="D34" s="23" t="s">
        <v>656</v>
      </c>
      <c r="E34" s="23" t="s">
        <v>657</v>
      </c>
      <c r="I34" s="32"/>
      <c r="J34" s="32"/>
    </row>
    <row r="35" spans="1:10" ht="15.75" customHeight="1">
      <c r="A35" s="26">
        <v>44860.976406018519</v>
      </c>
      <c r="B35" s="23" t="s">
        <v>80</v>
      </c>
      <c r="C35" s="23" t="s">
        <v>658</v>
      </c>
      <c r="D35" s="23" t="s">
        <v>659</v>
      </c>
      <c r="E35" s="23" t="s">
        <v>660</v>
      </c>
      <c r="I35" s="32"/>
      <c r="J35" s="32"/>
    </row>
    <row r="36" spans="1:10" ht="15.75" customHeight="1">
      <c r="A36" s="26">
        <v>44861.576805868055</v>
      </c>
      <c r="B36" s="23" t="s">
        <v>661</v>
      </c>
      <c r="C36" s="23" t="s">
        <v>662</v>
      </c>
      <c r="D36" s="23" t="s">
        <v>663</v>
      </c>
      <c r="E36" s="23" t="s">
        <v>664</v>
      </c>
      <c r="I36" s="32"/>
      <c r="J36" s="32"/>
    </row>
    <row r="37" spans="1:10" ht="15.75" customHeight="1">
      <c r="A37" s="26">
        <v>44861.781399074069</v>
      </c>
      <c r="B37" s="23" t="s">
        <v>665</v>
      </c>
      <c r="C37" s="23" t="s">
        <v>666</v>
      </c>
      <c r="I37" s="32"/>
      <c r="J37" s="32"/>
    </row>
    <row r="38" spans="1:10" ht="15.75" customHeight="1">
      <c r="A38" s="26">
        <v>44861.852025034721</v>
      </c>
      <c r="B38" s="23" t="s">
        <v>667</v>
      </c>
      <c r="C38" s="23" t="s">
        <v>668</v>
      </c>
      <c r="I38" s="32"/>
      <c r="J38" s="32"/>
    </row>
    <row r="39" spans="1:10" ht="15.75" customHeight="1">
      <c r="A39" s="26">
        <v>44861.899321516205</v>
      </c>
      <c r="B39" s="23" t="s">
        <v>669</v>
      </c>
      <c r="C39" s="23" t="s">
        <v>670</v>
      </c>
      <c r="I39" s="32"/>
      <c r="J39" s="32"/>
    </row>
    <row r="40" spans="1:10" ht="15.75" customHeight="1">
      <c r="A40" s="26">
        <v>44861.961231932873</v>
      </c>
      <c r="B40" s="23" t="s">
        <v>671</v>
      </c>
      <c r="C40" s="23" t="s">
        <v>672</v>
      </c>
      <c r="I40" s="32"/>
      <c r="J40" s="32"/>
    </row>
    <row r="41" spans="1:10" ht="15.75" customHeight="1">
      <c r="B41" s="23" t="s">
        <v>673</v>
      </c>
      <c r="C41" s="23" t="s">
        <v>674</v>
      </c>
      <c r="I41" s="32"/>
      <c r="J41" s="32"/>
    </row>
    <row r="42" spans="1:10" ht="15.75" customHeight="1">
      <c r="B42" s="23" t="s">
        <v>675</v>
      </c>
      <c r="C42" s="23" t="s">
        <v>676</v>
      </c>
      <c r="I42" s="32"/>
      <c r="J42" s="32"/>
    </row>
    <row r="43" spans="1:10" ht="15.75" customHeight="1">
      <c r="B43" s="23" t="s">
        <v>677</v>
      </c>
      <c r="C43" s="33" t="s">
        <v>678</v>
      </c>
      <c r="I43" s="32"/>
      <c r="J43" s="32"/>
    </row>
    <row r="44" spans="1:10" ht="15.75" customHeight="1">
      <c r="I44" s="32"/>
      <c r="J44" s="32"/>
    </row>
    <row r="45" spans="1:10" ht="15.75" customHeight="1">
      <c r="I45" s="32"/>
      <c r="J45" s="32"/>
    </row>
    <row r="46" spans="1:10" ht="15.75" customHeight="1">
      <c r="I46" s="32"/>
      <c r="J46" s="32"/>
    </row>
    <row r="47" spans="1:10" ht="15.75" customHeight="1">
      <c r="I47" s="32"/>
      <c r="J47" s="32"/>
    </row>
    <row r="48" spans="1:10" ht="15.75" customHeight="1">
      <c r="I48" s="32"/>
      <c r="J48" s="32"/>
    </row>
    <row r="49" spans="9:10" ht="15">
      <c r="I49" s="32"/>
      <c r="J49" s="32"/>
    </row>
    <row r="50" spans="9:10" ht="15">
      <c r="I50" s="32"/>
      <c r="J50" s="32"/>
    </row>
    <row r="51" spans="9:10" ht="15">
      <c r="I51" s="32"/>
      <c r="J51" s="32"/>
    </row>
    <row r="52" spans="9:10" ht="15">
      <c r="I52" s="32"/>
      <c r="J52" s="32"/>
    </row>
    <row r="53" spans="9:10" ht="15">
      <c r="I53" s="32"/>
      <c r="J53" s="32"/>
    </row>
    <row r="54" spans="9:10" ht="15">
      <c r="I54" s="32"/>
      <c r="J54" s="32"/>
    </row>
    <row r="55" spans="9:10" ht="15">
      <c r="I55" s="32"/>
      <c r="J55" s="32"/>
    </row>
    <row r="56" spans="9:10" ht="15">
      <c r="I56" s="32"/>
      <c r="J56" s="32"/>
    </row>
    <row r="57" spans="9:10" ht="15">
      <c r="I57" s="32"/>
      <c r="J57" s="32"/>
    </row>
    <row r="58" spans="9:10" ht="15">
      <c r="I58" s="32"/>
      <c r="J58" s="32"/>
    </row>
    <row r="59" spans="9:10" ht="15">
      <c r="I59" s="32"/>
      <c r="J59" s="32"/>
    </row>
    <row r="60" spans="9:10" ht="15">
      <c r="I60" s="32"/>
      <c r="J60" s="32"/>
    </row>
    <row r="61" spans="9:10" ht="15">
      <c r="I61" s="32"/>
      <c r="J61" s="32"/>
    </row>
    <row r="62" spans="9:10" ht="15">
      <c r="I62" s="32"/>
      <c r="J62" s="32"/>
    </row>
    <row r="63" spans="9:10" ht="15">
      <c r="I63" s="32"/>
      <c r="J63" s="32"/>
    </row>
    <row r="64" spans="9:10" ht="15">
      <c r="I64" s="32"/>
      <c r="J64" s="32"/>
    </row>
    <row r="65" spans="9:10" ht="15">
      <c r="I65" s="32"/>
      <c r="J65" s="32"/>
    </row>
    <row r="66" spans="9:10" ht="15">
      <c r="I66" s="32"/>
      <c r="J66" s="32"/>
    </row>
    <row r="67" spans="9:10" ht="15">
      <c r="I67" s="32"/>
      <c r="J67" s="32"/>
    </row>
    <row r="68" spans="9:10" ht="15">
      <c r="I68" s="32"/>
      <c r="J68" s="32"/>
    </row>
    <row r="69" spans="9:10" ht="15">
      <c r="I69" s="32"/>
      <c r="J69" s="32"/>
    </row>
    <row r="70" spans="9:10" ht="15">
      <c r="I70" s="32"/>
      <c r="J70" s="32"/>
    </row>
    <row r="71" spans="9:10" ht="15">
      <c r="I71" s="32"/>
      <c r="J71" s="32"/>
    </row>
    <row r="72" spans="9:10" ht="15">
      <c r="I72" s="32"/>
      <c r="J72" s="32"/>
    </row>
    <row r="73" spans="9:10" ht="15">
      <c r="I73" s="32"/>
      <c r="J73" s="32"/>
    </row>
    <row r="74" spans="9:10" ht="15">
      <c r="I74" s="32"/>
      <c r="J74" s="32"/>
    </row>
    <row r="75" spans="9:10" ht="15">
      <c r="I75" s="32"/>
      <c r="J75" s="32"/>
    </row>
    <row r="76" spans="9:10" ht="15">
      <c r="I76" s="32"/>
      <c r="J76" s="32"/>
    </row>
    <row r="77" spans="9:10" ht="15">
      <c r="I77" s="32"/>
      <c r="J77" s="32"/>
    </row>
    <row r="78" spans="9:10" ht="15">
      <c r="I78" s="32"/>
      <c r="J78" s="32"/>
    </row>
    <row r="79" spans="9:10" ht="15">
      <c r="I79" s="32"/>
      <c r="J79" s="32"/>
    </row>
    <row r="80" spans="9:10" ht="15">
      <c r="I80" s="32"/>
      <c r="J80" s="32"/>
    </row>
    <row r="81" spans="9:10" ht="15">
      <c r="I81" s="32"/>
      <c r="J81" s="32"/>
    </row>
    <row r="82" spans="9:10" ht="15">
      <c r="I82" s="32"/>
      <c r="J82" s="32"/>
    </row>
    <row r="83" spans="9:10" ht="15">
      <c r="I83" s="32"/>
      <c r="J83" s="32"/>
    </row>
    <row r="84" spans="9:10" ht="15">
      <c r="I84" s="32"/>
      <c r="J84" s="32"/>
    </row>
    <row r="85" spans="9:10" ht="15">
      <c r="I85" s="32"/>
      <c r="J85" s="32"/>
    </row>
    <row r="86" spans="9:10" ht="15">
      <c r="I86" s="32"/>
      <c r="J86" s="32"/>
    </row>
    <row r="87" spans="9:10" ht="15">
      <c r="I87" s="32"/>
      <c r="J87" s="32"/>
    </row>
    <row r="88" spans="9:10" ht="15">
      <c r="I88" s="32"/>
      <c r="J88" s="32"/>
    </row>
    <row r="89" spans="9:10" ht="15">
      <c r="I89" s="32"/>
      <c r="J89" s="32"/>
    </row>
    <row r="90" spans="9:10" ht="15">
      <c r="I90" s="32"/>
      <c r="J90" s="32"/>
    </row>
    <row r="91" spans="9:10" ht="15">
      <c r="I91" s="32"/>
      <c r="J91" s="32"/>
    </row>
    <row r="92" spans="9:10" ht="15">
      <c r="I92" s="32"/>
      <c r="J92" s="32"/>
    </row>
    <row r="93" spans="9:10" ht="15">
      <c r="I93" s="32"/>
      <c r="J93" s="32"/>
    </row>
    <row r="94" spans="9:10" ht="15">
      <c r="I94" s="32"/>
      <c r="J94" s="32"/>
    </row>
    <row r="95" spans="9:10" ht="15">
      <c r="I95" s="32"/>
      <c r="J95" s="32"/>
    </row>
    <row r="96" spans="9:10" ht="15">
      <c r="I96" s="32"/>
      <c r="J96" s="32"/>
    </row>
    <row r="97" spans="9:10" ht="15">
      <c r="I97" s="32"/>
      <c r="J97" s="32"/>
    </row>
    <row r="98" spans="9:10" ht="15">
      <c r="I98" s="32"/>
      <c r="J98" s="32"/>
    </row>
    <row r="99" spans="9:10" ht="15">
      <c r="I99" s="32"/>
      <c r="J99" s="32"/>
    </row>
    <row r="100" spans="9:10" ht="15">
      <c r="I100" s="32"/>
      <c r="J100" s="32"/>
    </row>
    <row r="101" spans="9:10" ht="15">
      <c r="I101" s="32"/>
      <c r="J101" s="32"/>
    </row>
    <row r="102" spans="9:10" ht="15">
      <c r="I102" s="32"/>
      <c r="J102" s="32"/>
    </row>
    <row r="103" spans="9:10" ht="15">
      <c r="I103" s="32"/>
      <c r="J103" s="32"/>
    </row>
    <row r="104" spans="9:10" ht="15">
      <c r="I104" s="32"/>
      <c r="J104" s="32"/>
    </row>
    <row r="105" spans="9:10" ht="15">
      <c r="I105" s="32"/>
      <c r="J105" s="32"/>
    </row>
    <row r="106" spans="9:10" ht="15">
      <c r="I106" s="32"/>
      <c r="J106" s="32"/>
    </row>
    <row r="107" spans="9:10" ht="15">
      <c r="I107" s="32"/>
      <c r="J107" s="32"/>
    </row>
    <row r="108" spans="9:10" ht="15">
      <c r="I108" s="32"/>
      <c r="J108" s="32"/>
    </row>
    <row r="109" spans="9:10" ht="15">
      <c r="I109" s="32"/>
      <c r="J109" s="32"/>
    </row>
    <row r="110" spans="9:10" ht="15">
      <c r="I110" s="32"/>
      <c r="J110" s="32"/>
    </row>
    <row r="111" spans="9:10" ht="15">
      <c r="I111" s="32"/>
      <c r="J111" s="32"/>
    </row>
    <row r="112" spans="9:10" ht="12.75">
      <c r="I112" s="34"/>
      <c r="J112" s="34"/>
    </row>
    <row r="113" spans="2:10" ht="12.75">
      <c r="I113" s="34"/>
      <c r="J113" s="34"/>
    </row>
    <row r="114" spans="2:10" ht="12.75">
      <c r="I114" s="4"/>
      <c r="J114" s="4"/>
    </row>
    <row r="115" spans="2:10" ht="12.75">
      <c r="I115" s="4"/>
      <c r="J115" s="4"/>
    </row>
    <row r="116" spans="2:10" ht="12.75">
      <c r="I116" s="4"/>
      <c r="J116" s="4"/>
    </row>
    <row r="117" spans="2:10" ht="12.75">
      <c r="I117" s="4"/>
      <c r="J117" s="4"/>
    </row>
    <row r="118" spans="2:10" ht="12.75">
      <c r="I118" s="4"/>
      <c r="J118" s="4"/>
    </row>
    <row r="119" spans="2:10" ht="12.75">
      <c r="I119" s="4"/>
      <c r="J119" s="4"/>
    </row>
    <row r="120" spans="2:10" ht="12.75">
      <c r="I120" s="4"/>
      <c r="J120" s="4"/>
    </row>
    <row r="121" spans="2:10" ht="12.75">
      <c r="I121" s="4"/>
      <c r="J121" s="4"/>
    </row>
    <row r="122" spans="2:10" ht="12.75">
      <c r="I122" s="4"/>
      <c r="J122" s="4"/>
    </row>
    <row r="123" spans="2:10" ht="12.75">
      <c r="I123" s="4"/>
      <c r="J123" s="4"/>
    </row>
    <row r="124" spans="2:10" ht="12.75">
      <c r="I124" s="4"/>
      <c r="J124" s="4"/>
    </row>
    <row r="125" spans="2:10" ht="12.75">
      <c r="B125" s="23" t="s">
        <v>679</v>
      </c>
      <c r="C125" s="23" t="s">
        <v>680</v>
      </c>
      <c r="D125" s="23" t="s">
        <v>73</v>
      </c>
      <c r="I125" s="4"/>
      <c r="J125" s="4"/>
    </row>
    <row r="126" spans="2:10" ht="12.75">
      <c r="B126" s="23" t="s">
        <v>681</v>
      </c>
      <c r="C126" s="23" t="s">
        <v>682</v>
      </c>
      <c r="D126" s="23" t="s">
        <v>683</v>
      </c>
      <c r="I126" s="4"/>
      <c r="J126" s="4"/>
    </row>
    <row r="127" spans="2:10" ht="12.75">
      <c r="I127" s="4"/>
      <c r="J127" s="4"/>
    </row>
    <row r="128" spans="2:10" ht="12.75">
      <c r="I128" s="4"/>
      <c r="J128" s="4"/>
    </row>
    <row r="129" spans="1:10" ht="12.75">
      <c r="B129" s="23" t="s">
        <v>684</v>
      </c>
      <c r="C129" s="23" t="s">
        <v>685</v>
      </c>
      <c r="D129" s="23" t="s">
        <v>686</v>
      </c>
      <c r="E129" s="23" t="s">
        <v>45</v>
      </c>
      <c r="I129" s="4"/>
      <c r="J129" s="4"/>
    </row>
    <row r="130" spans="1:10" ht="12.75">
      <c r="C130" s="23" t="s">
        <v>687</v>
      </c>
      <c r="D130" s="23" t="s">
        <v>688</v>
      </c>
      <c r="E130" s="23" t="s">
        <v>689</v>
      </c>
      <c r="I130" s="4"/>
      <c r="J130" s="4"/>
    </row>
    <row r="131" spans="1:10" ht="12.75">
      <c r="C131" s="23" t="s">
        <v>690</v>
      </c>
      <c r="D131" s="23" t="s">
        <v>691</v>
      </c>
      <c r="I131" s="4"/>
      <c r="J131" s="4"/>
    </row>
    <row r="132" spans="1:10" ht="12.75">
      <c r="I132" s="4"/>
      <c r="J132" s="4"/>
    </row>
    <row r="133" spans="1:10" ht="12.75">
      <c r="I133" s="4"/>
      <c r="J133" s="4"/>
    </row>
    <row r="134" spans="1:10" ht="12.75">
      <c r="A134" s="23" t="s">
        <v>684</v>
      </c>
      <c r="B134" s="23" t="s">
        <v>692</v>
      </c>
      <c r="C134" s="23" t="s">
        <v>693</v>
      </c>
      <c r="D134" s="23" t="s">
        <v>694</v>
      </c>
      <c r="E134" s="23" t="s">
        <v>695</v>
      </c>
      <c r="I134" s="4"/>
      <c r="J134" s="4"/>
    </row>
    <row r="135" spans="1:10" ht="12.75">
      <c r="C135" s="23" t="s">
        <v>696</v>
      </c>
      <c r="D135" s="23" t="s">
        <v>697</v>
      </c>
      <c r="E135" s="23" t="s">
        <v>698</v>
      </c>
      <c r="I135" s="4"/>
      <c r="J135" s="4"/>
    </row>
    <row r="136" spans="1:10" ht="12.75">
      <c r="C136" s="23" t="s">
        <v>699</v>
      </c>
      <c r="D136" s="23" t="s">
        <v>700</v>
      </c>
      <c r="E136" s="23" t="s">
        <v>701</v>
      </c>
      <c r="I136" s="4"/>
      <c r="J136" s="4"/>
    </row>
    <row r="137" spans="1:10" ht="12.75">
      <c r="C137" s="23" t="s">
        <v>702</v>
      </c>
      <c r="D137" s="23" t="s">
        <v>703</v>
      </c>
      <c r="E137" s="23" t="s">
        <v>704</v>
      </c>
      <c r="I137" s="4"/>
      <c r="J137" s="4"/>
    </row>
    <row r="138" spans="1:10" ht="12.75">
      <c r="C138" s="23" t="s">
        <v>705</v>
      </c>
      <c r="D138" s="23" t="s">
        <v>706</v>
      </c>
      <c r="E138" s="23" t="s">
        <v>707</v>
      </c>
      <c r="I138" s="4"/>
      <c r="J138" s="4"/>
    </row>
    <row r="139" spans="1:10" ht="12.75">
      <c r="C139" s="23" t="s">
        <v>708</v>
      </c>
      <c r="D139" s="23" t="s">
        <v>709</v>
      </c>
      <c r="E139" s="23" t="s">
        <v>710</v>
      </c>
      <c r="I139" s="4"/>
      <c r="J139" s="4"/>
    </row>
    <row r="140" spans="1:10" ht="12.75">
      <c r="C140" s="23" t="s">
        <v>711</v>
      </c>
      <c r="D140" s="23" t="s">
        <v>712</v>
      </c>
      <c r="E140" s="23" t="s">
        <v>713</v>
      </c>
      <c r="I140" s="4"/>
      <c r="J140" s="4"/>
    </row>
    <row r="141" spans="1:10" ht="12.75">
      <c r="C141" s="23" t="s">
        <v>714</v>
      </c>
      <c r="D141" s="23" t="s">
        <v>715</v>
      </c>
      <c r="E141" s="23" t="s">
        <v>716</v>
      </c>
      <c r="I141" s="4"/>
      <c r="J141" s="4"/>
    </row>
    <row r="142" spans="1:10" ht="12.75">
      <c r="C142" s="23" t="s">
        <v>717</v>
      </c>
      <c r="D142" s="23" t="s">
        <v>718</v>
      </c>
      <c r="E142" s="23" t="s">
        <v>719</v>
      </c>
      <c r="I142" s="4"/>
      <c r="J142" s="4"/>
    </row>
    <row r="143" spans="1:10" ht="12.75">
      <c r="C143" s="23" t="s">
        <v>720</v>
      </c>
      <c r="D143" s="23" t="s">
        <v>721</v>
      </c>
      <c r="E143" s="23" t="s">
        <v>722</v>
      </c>
      <c r="I143" s="4"/>
      <c r="J143" s="4"/>
    </row>
    <row r="144" spans="1:10" ht="12.75">
      <c r="C144" s="23" t="s">
        <v>723</v>
      </c>
      <c r="D144" s="23" t="s">
        <v>724</v>
      </c>
      <c r="E144" s="23" t="s">
        <v>725</v>
      </c>
      <c r="I144" s="4"/>
      <c r="J144" s="4"/>
    </row>
    <row r="145" spans="2:10" ht="12.75">
      <c r="C145" s="23" t="s">
        <v>726</v>
      </c>
      <c r="D145" s="23" t="s">
        <v>727</v>
      </c>
      <c r="E145" s="23" t="s">
        <v>728</v>
      </c>
      <c r="I145" s="4"/>
      <c r="J145" s="4"/>
    </row>
    <row r="146" spans="2:10" ht="12.75">
      <c r="C146" s="23" t="s">
        <v>729</v>
      </c>
      <c r="D146" s="23" t="s">
        <v>730</v>
      </c>
      <c r="E146" s="23" t="s">
        <v>731</v>
      </c>
      <c r="I146" s="4"/>
      <c r="J146" s="4"/>
    </row>
    <row r="147" spans="2:10" ht="12.75">
      <c r="C147" s="23" t="s">
        <v>732</v>
      </c>
      <c r="D147" s="23" t="s">
        <v>733</v>
      </c>
      <c r="E147" s="23" t="s">
        <v>734</v>
      </c>
      <c r="I147" s="4"/>
      <c r="J147" s="4"/>
    </row>
    <row r="148" spans="2:10" ht="12.75">
      <c r="C148" s="23" t="s">
        <v>735</v>
      </c>
      <c r="D148" s="23" t="s">
        <v>736</v>
      </c>
      <c r="E148" s="23" t="s">
        <v>737</v>
      </c>
      <c r="I148" s="4"/>
      <c r="J148" s="4"/>
    </row>
    <row r="149" spans="2:10" ht="12.75">
      <c r="C149" s="23" t="s">
        <v>738</v>
      </c>
      <c r="D149" s="23" t="s">
        <v>739</v>
      </c>
      <c r="E149" s="23" t="s">
        <v>740</v>
      </c>
      <c r="I149" s="4"/>
      <c r="J149" s="4"/>
    </row>
    <row r="150" spans="2:10" ht="12.75">
      <c r="C150" s="23" t="s">
        <v>741</v>
      </c>
      <c r="D150" s="23" t="s">
        <v>742</v>
      </c>
      <c r="E150" s="23" t="s">
        <v>743</v>
      </c>
      <c r="I150" s="4"/>
      <c r="J150" s="4"/>
    </row>
    <row r="151" spans="2:10" ht="12.75">
      <c r="C151" s="23" t="s">
        <v>744</v>
      </c>
      <c r="D151" s="23" t="s">
        <v>745</v>
      </c>
      <c r="E151" s="23" t="s">
        <v>746</v>
      </c>
      <c r="I151" s="4"/>
      <c r="J151" s="4"/>
    </row>
    <row r="152" spans="2:10" ht="12.75">
      <c r="C152" s="23" t="s">
        <v>747</v>
      </c>
      <c r="D152" s="23" t="s">
        <v>748</v>
      </c>
      <c r="E152" s="23" t="s">
        <v>749</v>
      </c>
      <c r="I152" s="4"/>
      <c r="J152" s="4"/>
    </row>
    <row r="153" spans="2:10" ht="12.75">
      <c r="C153" s="23" t="s">
        <v>750</v>
      </c>
      <c r="D153" s="23" t="s">
        <v>751</v>
      </c>
      <c r="E153" s="23"/>
      <c r="I153" s="4"/>
      <c r="J153" s="4"/>
    </row>
    <row r="154" spans="2:10" ht="12.75">
      <c r="C154" s="23"/>
      <c r="D154" s="23"/>
      <c r="E154" s="23"/>
      <c r="I154" s="4"/>
      <c r="J154" s="4"/>
    </row>
    <row r="155" spans="2:10" ht="12.75">
      <c r="C155" s="23"/>
      <c r="D155" s="23"/>
      <c r="E155" s="23"/>
      <c r="I155" s="4"/>
      <c r="J155" s="4"/>
    </row>
    <row r="156" spans="2:10" ht="12.75">
      <c r="B156" s="23" t="s">
        <v>752</v>
      </c>
      <c r="C156" s="23" t="s">
        <v>753</v>
      </c>
      <c r="D156" s="23"/>
      <c r="E156" s="23"/>
      <c r="I156" s="4"/>
      <c r="J156" s="4"/>
    </row>
    <row r="157" spans="2:10" ht="12.75">
      <c r="C157" s="23" t="s">
        <v>754</v>
      </c>
      <c r="D157" s="23"/>
      <c r="E157" s="23"/>
      <c r="I157" s="4"/>
      <c r="J157" s="4"/>
    </row>
    <row r="158" spans="2:10" ht="12.75">
      <c r="C158" s="23" t="s">
        <v>755</v>
      </c>
      <c r="D158" s="23"/>
      <c r="E158" s="23"/>
      <c r="I158" s="4"/>
      <c r="J158" s="4"/>
    </row>
    <row r="159" spans="2:10" ht="12.75">
      <c r="C159" s="23" t="s">
        <v>756</v>
      </c>
      <c r="D159" s="23"/>
      <c r="E159" s="23"/>
      <c r="I159" s="4"/>
      <c r="J159" s="4"/>
    </row>
    <row r="160" spans="2:10" ht="12.75">
      <c r="C160" s="23" t="s">
        <v>757</v>
      </c>
      <c r="D160" s="23"/>
      <c r="E160" s="23"/>
      <c r="I160" s="4"/>
      <c r="J160" s="4"/>
    </row>
    <row r="161" spans="3:10" ht="12.75">
      <c r="C161" s="23" t="s">
        <v>758</v>
      </c>
      <c r="D161" s="23"/>
      <c r="E161" s="23"/>
      <c r="I161" s="4"/>
      <c r="J161" s="4"/>
    </row>
    <row r="162" spans="3:10" ht="12.75">
      <c r="C162" s="23" t="s">
        <v>759</v>
      </c>
      <c r="D162" s="23"/>
      <c r="E162" s="23"/>
      <c r="I162" s="4"/>
      <c r="J162" s="4"/>
    </row>
    <row r="163" spans="3:10" ht="12.75">
      <c r="C163" s="23" t="s">
        <v>760</v>
      </c>
      <c r="D163" s="23"/>
      <c r="E163" s="23"/>
      <c r="I163" s="4"/>
      <c r="J163" s="4"/>
    </row>
    <row r="164" spans="3:10" ht="12.75">
      <c r="C164" s="23" t="s">
        <v>761</v>
      </c>
      <c r="D164" s="23"/>
      <c r="E164" s="23"/>
      <c r="I164" s="4"/>
      <c r="J164" s="4"/>
    </row>
    <row r="165" spans="3:10" ht="12.75">
      <c r="C165" s="23" t="s">
        <v>762</v>
      </c>
      <c r="D165" s="23"/>
      <c r="E165" s="23"/>
      <c r="I165" s="4"/>
      <c r="J165" s="4"/>
    </row>
    <row r="166" spans="3:10" ht="12.75">
      <c r="C166" s="23" t="s">
        <v>763</v>
      </c>
      <c r="D166" s="23"/>
      <c r="E166" s="23"/>
      <c r="I166" s="4"/>
      <c r="J166" s="4"/>
    </row>
    <row r="167" spans="3:10" ht="12.75">
      <c r="C167" s="23" t="s">
        <v>764</v>
      </c>
      <c r="D167" s="23"/>
      <c r="E167" s="23"/>
      <c r="I167" s="4"/>
      <c r="J167" s="4"/>
    </row>
    <row r="168" spans="3:10" ht="12.75">
      <c r="C168" s="23" t="s">
        <v>765</v>
      </c>
      <c r="D168" s="23"/>
      <c r="E168" s="23"/>
      <c r="I168" s="4"/>
      <c r="J168" s="4"/>
    </row>
    <row r="169" spans="3:10" ht="12.75">
      <c r="C169" s="23" t="s">
        <v>766</v>
      </c>
      <c r="D169" s="23"/>
      <c r="E169" s="23"/>
      <c r="I169" s="4"/>
      <c r="J169" s="4"/>
    </row>
    <row r="170" spans="3:10" ht="12.75">
      <c r="C170" s="23" t="s">
        <v>767</v>
      </c>
      <c r="D170" s="23"/>
      <c r="E170" s="23"/>
      <c r="I170" s="4"/>
      <c r="J170" s="4"/>
    </row>
    <row r="171" spans="3:10" ht="12.75">
      <c r="C171" s="23" t="s">
        <v>768</v>
      </c>
      <c r="D171" s="23"/>
      <c r="E171" s="23"/>
      <c r="I171" s="4"/>
      <c r="J171" s="4"/>
    </row>
    <row r="172" spans="3:10" ht="12.75">
      <c r="C172" s="23" t="s">
        <v>769</v>
      </c>
      <c r="D172" s="23"/>
      <c r="E172" s="23"/>
      <c r="I172" s="4"/>
      <c r="J172" s="4"/>
    </row>
    <row r="173" spans="3:10" ht="12.75">
      <c r="C173" s="23" t="s">
        <v>770</v>
      </c>
      <c r="D173" s="23"/>
      <c r="E173" s="23"/>
      <c r="I173" s="4"/>
      <c r="J173" s="4"/>
    </row>
    <row r="174" spans="3:10" ht="12.75">
      <c r="C174" s="23" t="s">
        <v>771</v>
      </c>
      <c r="D174" s="23"/>
      <c r="E174" s="23"/>
      <c r="I174" s="4"/>
      <c r="J174" s="4"/>
    </row>
    <row r="175" spans="3:10" ht="12.75">
      <c r="C175" s="23" t="s">
        <v>772</v>
      </c>
      <c r="D175" s="23"/>
      <c r="E175" s="23"/>
      <c r="I175" s="4"/>
      <c r="J175" s="4"/>
    </row>
    <row r="176" spans="3:10" ht="12.75">
      <c r="C176" s="23" t="s">
        <v>773</v>
      </c>
      <c r="D176" s="23"/>
      <c r="E176" s="23"/>
      <c r="I176" s="4"/>
      <c r="J176" s="4"/>
    </row>
    <row r="177" spans="3:10" ht="12.75">
      <c r="C177" s="23" t="s">
        <v>774</v>
      </c>
      <c r="D177" s="23"/>
      <c r="E177" s="23"/>
      <c r="I177" s="4"/>
      <c r="J177" s="4"/>
    </row>
    <row r="178" spans="3:10" ht="12.75">
      <c r="C178" s="23" t="s">
        <v>775</v>
      </c>
      <c r="D178" s="23"/>
      <c r="E178" s="23"/>
      <c r="I178" s="4"/>
      <c r="J178" s="4"/>
    </row>
    <row r="179" spans="3:10" ht="12.75">
      <c r="C179" s="23" t="s">
        <v>776</v>
      </c>
      <c r="D179" s="23"/>
      <c r="E179" s="23"/>
      <c r="I179" s="4"/>
      <c r="J179" s="4"/>
    </row>
    <row r="180" spans="3:10" ht="12.75">
      <c r="C180" s="23" t="s">
        <v>777</v>
      </c>
      <c r="D180" s="23"/>
      <c r="E180" s="23"/>
      <c r="I180" s="4"/>
      <c r="J180" s="4"/>
    </row>
    <row r="181" spans="3:10" ht="12.75">
      <c r="C181" s="23" t="s">
        <v>778</v>
      </c>
      <c r="D181" s="23"/>
      <c r="E181" s="23"/>
      <c r="I181" s="4"/>
      <c r="J181" s="4"/>
    </row>
    <row r="182" spans="3:10" ht="12.75">
      <c r="D182" s="23"/>
      <c r="E182" s="23"/>
      <c r="I182" s="4"/>
      <c r="J182" s="4"/>
    </row>
    <row r="183" spans="3:10" ht="12.75">
      <c r="C183" s="23" t="s">
        <v>779</v>
      </c>
      <c r="D183" s="23"/>
      <c r="E183" s="23"/>
      <c r="I183" s="4"/>
      <c r="J183" s="4"/>
    </row>
    <row r="184" spans="3:10" ht="12.75">
      <c r="C184" s="23" t="s">
        <v>780</v>
      </c>
      <c r="D184" s="23"/>
      <c r="E184" s="23"/>
      <c r="I184" s="4"/>
      <c r="J184" s="4"/>
    </row>
    <row r="185" spans="3:10" ht="12.75">
      <c r="C185" s="23" t="s">
        <v>781</v>
      </c>
      <c r="D185" s="23"/>
      <c r="E185" s="23"/>
      <c r="I185" s="4"/>
      <c r="J185" s="4"/>
    </row>
    <row r="186" spans="3:10" ht="12.75">
      <c r="C186" s="23" t="s">
        <v>723</v>
      </c>
      <c r="D186" s="23"/>
      <c r="E186" s="23"/>
      <c r="I186" s="4"/>
      <c r="J186" s="4"/>
    </row>
    <row r="187" spans="3:10" ht="12.75">
      <c r="C187" s="23" t="s">
        <v>782</v>
      </c>
      <c r="D187" s="23"/>
      <c r="E187" s="23"/>
      <c r="I187" s="4"/>
      <c r="J187" s="4"/>
    </row>
    <row r="188" spans="3:10" ht="12.75">
      <c r="C188" s="23" t="s">
        <v>783</v>
      </c>
      <c r="D188" s="23"/>
      <c r="E188" s="23"/>
      <c r="I188" s="4"/>
      <c r="J188" s="4"/>
    </row>
    <row r="189" spans="3:10" ht="12.75">
      <c r="C189" s="23" t="s">
        <v>784</v>
      </c>
      <c r="D189" s="23"/>
      <c r="E189" s="23"/>
      <c r="I189" s="4"/>
      <c r="J189" s="4"/>
    </row>
    <row r="190" spans="3:10" ht="12.75">
      <c r="C190" s="23" t="s">
        <v>745</v>
      </c>
      <c r="D190" s="23"/>
      <c r="E190" s="23"/>
      <c r="I190" s="4"/>
      <c r="J190" s="4"/>
    </row>
    <row r="191" spans="3:10" ht="12.75">
      <c r="C191" s="23" t="s">
        <v>785</v>
      </c>
      <c r="D191" s="23"/>
      <c r="E191" s="23"/>
      <c r="I191" s="4"/>
      <c r="J191" s="4"/>
    </row>
    <row r="192" spans="3:10" ht="12.75">
      <c r="C192" s="23" t="s">
        <v>786</v>
      </c>
      <c r="D192" s="23"/>
      <c r="E192" s="23"/>
      <c r="I192" s="4"/>
      <c r="J192" s="4"/>
    </row>
    <row r="193" spans="3:10" ht="12.75">
      <c r="C193" s="23" t="s">
        <v>787</v>
      </c>
      <c r="D193" s="23"/>
      <c r="E193" s="23"/>
      <c r="I193" s="4"/>
      <c r="J193" s="4"/>
    </row>
    <row r="194" spans="3:10" ht="12.75">
      <c r="C194" s="23" t="s">
        <v>788</v>
      </c>
      <c r="D194" s="23"/>
      <c r="E194" s="23"/>
      <c r="I194" s="4"/>
      <c r="J194" s="4"/>
    </row>
    <row r="195" spans="3:10" ht="12.75">
      <c r="C195" s="23" t="s">
        <v>789</v>
      </c>
      <c r="D195" s="23"/>
      <c r="E195" s="23"/>
      <c r="I195" s="4"/>
      <c r="J195" s="4"/>
    </row>
    <row r="196" spans="3:10" ht="12.75">
      <c r="C196" s="23" t="s">
        <v>790</v>
      </c>
      <c r="D196" s="23"/>
      <c r="E196" s="23"/>
      <c r="I196" s="4"/>
      <c r="J196" s="4"/>
    </row>
    <row r="197" spans="3:10" ht="12.75">
      <c r="C197" s="23" t="s">
        <v>791</v>
      </c>
      <c r="D197" s="23"/>
      <c r="E197" s="23"/>
      <c r="I197" s="4"/>
      <c r="J197" s="4"/>
    </row>
    <row r="198" spans="3:10" ht="12.75">
      <c r="C198" s="23" t="s">
        <v>792</v>
      </c>
      <c r="D198" s="23"/>
      <c r="E198" s="23"/>
      <c r="I198" s="4"/>
      <c r="J198" s="4"/>
    </row>
    <row r="199" spans="3:10" ht="12.75">
      <c r="C199" s="23" t="s">
        <v>793</v>
      </c>
      <c r="D199" s="23"/>
      <c r="E199" s="23"/>
      <c r="I199" s="4"/>
      <c r="J199" s="4"/>
    </row>
    <row r="200" spans="3:10" ht="12.75">
      <c r="C200" s="23" t="s">
        <v>794</v>
      </c>
      <c r="D200" s="23"/>
      <c r="E200" s="23"/>
      <c r="I200" s="4"/>
      <c r="J200" s="4"/>
    </row>
    <row r="201" spans="3:10" ht="12.75">
      <c r="C201" s="23" t="s">
        <v>795</v>
      </c>
      <c r="D201" s="23"/>
      <c r="E201" s="23"/>
      <c r="I201" s="4"/>
      <c r="J201" s="4"/>
    </row>
    <row r="202" spans="3:10" ht="12.75">
      <c r="C202" s="23" t="s">
        <v>796</v>
      </c>
      <c r="D202" s="23"/>
      <c r="E202" s="23"/>
      <c r="I202" s="4"/>
      <c r="J202" s="4"/>
    </row>
    <row r="203" spans="3:10" ht="12.75">
      <c r="C203" s="23" t="s">
        <v>797</v>
      </c>
      <c r="D203" s="23"/>
      <c r="E203" s="23"/>
      <c r="I203" s="4"/>
      <c r="J203" s="4"/>
    </row>
    <row r="204" spans="3:10" ht="12.75">
      <c r="C204" s="23" t="s">
        <v>798</v>
      </c>
      <c r="D204" s="23"/>
      <c r="E204" s="23"/>
      <c r="I204" s="4"/>
      <c r="J204" s="4"/>
    </row>
    <row r="205" spans="3:10" ht="12.75">
      <c r="C205" s="23" t="s">
        <v>799</v>
      </c>
      <c r="D205" s="23"/>
      <c r="E205" s="23"/>
      <c r="I205" s="4"/>
      <c r="J205" s="4"/>
    </row>
    <row r="206" spans="3:10" ht="12.75">
      <c r="C206" s="23" t="s">
        <v>800</v>
      </c>
      <c r="D206" s="23"/>
      <c r="E206" s="23"/>
      <c r="I206" s="4"/>
      <c r="J206" s="4"/>
    </row>
    <row r="207" spans="3:10" ht="12.75">
      <c r="C207" s="23" t="s">
        <v>801</v>
      </c>
      <c r="D207" s="23"/>
      <c r="E207" s="23"/>
      <c r="I207" s="4"/>
      <c r="J207" s="4"/>
    </row>
    <row r="208" spans="3:10" ht="12.75">
      <c r="C208" s="23" t="s">
        <v>802</v>
      </c>
      <c r="D208" s="23"/>
      <c r="E208" s="23"/>
      <c r="I208" s="4"/>
      <c r="J208" s="4"/>
    </row>
    <row r="209" spans="3:10" ht="12.75">
      <c r="C209" s="23" t="s">
        <v>803</v>
      </c>
      <c r="D209" s="23"/>
      <c r="E209" s="23"/>
      <c r="I209" s="4"/>
      <c r="J209" s="4"/>
    </row>
    <row r="210" spans="3:10" ht="12.75">
      <c r="C210" s="23" t="s">
        <v>804</v>
      </c>
      <c r="D210" s="23"/>
      <c r="E210" s="23"/>
      <c r="I210" s="4"/>
      <c r="J210" s="4"/>
    </row>
    <row r="211" spans="3:10" ht="12.75">
      <c r="C211" s="23" t="s">
        <v>805</v>
      </c>
      <c r="D211" s="23"/>
      <c r="E211" s="23"/>
      <c r="I211" s="4"/>
      <c r="J211" s="4"/>
    </row>
    <row r="212" spans="3:10" ht="12.75">
      <c r="C212" s="23" t="s">
        <v>806</v>
      </c>
      <c r="D212" s="23"/>
      <c r="E212" s="23"/>
      <c r="I212" s="4"/>
      <c r="J212" s="4"/>
    </row>
    <row r="213" spans="3:10" ht="12.75">
      <c r="C213" s="23" t="s">
        <v>807</v>
      </c>
      <c r="D213" s="23"/>
      <c r="E213" s="23"/>
      <c r="I213" s="4"/>
      <c r="J213" s="4"/>
    </row>
    <row r="214" spans="3:10" ht="12.75">
      <c r="C214" s="23" t="s">
        <v>808</v>
      </c>
      <c r="D214" s="23"/>
      <c r="E214" s="23"/>
      <c r="I214" s="4"/>
      <c r="J214" s="4"/>
    </row>
    <row r="215" spans="3:10" ht="12.75">
      <c r="C215" s="23" t="s">
        <v>809</v>
      </c>
      <c r="D215" s="23"/>
      <c r="E215" s="23"/>
      <c r="I215" s="4"/>
      <c r="J215" s="4"/>
    </row>
    <row r="216" spans="3:10" ht="12.75">
      <c r="C216" s="23" t="s">
        <v>810</v>
      </c>
      <c r="D216" s="23"/>
      <c r="E216" s="23"/>
      <c r="I216" s="4"/>
      <c r="J216" s="4"/>
    </row>
    <row r="217" spans="3:10" ht="12.75">
      <c r="D217" s="23"/>
      <c r="E217" s="23"/>
      <c r="I217" s="4"/>
      <c r="J217" s="4"/>
    </row>
    <row r="218" spans="3:10" ht="12.75">
      <c r="C218" s="23" t="s">
        <v>811</v>
      </c>
      <c r="D218" s="23"/>
      <c r="E218" s="23"/>
      <c r="I218" s="4"/>
      <c r="J218" s="4"/>
    </row>
    <row r="219" spans="3:10" ht="12.75">
      <c r="C219" s="23" t="s">
        <v>812</v>
      </c>
      <c r="D219" s="23"/>
      <c r="E219" s="23"/>
      <c r="I219" s="4"/>
      <c r="J219" s="4"/>
    </row>
    <row r="220" spans="3:10" ht="12.75">
      <c r="C220" s="23" t="s">
        <v>813</v>
      </c>
      <c r="D220" s="23"/>
      <c r="E220" s="23"/>
      <c r="I220" s="4"/>
      <c r="J220" s="4"/>
    </row>
    <row r="221" spans="3:10" ht="12.75">
      <c r="C221" s="23" t="s">
        <v>814</v>
      </c>
      <c r="D221" s="23"/>
      <c r="E221" s="23"/>
      <c r="I221" s="4"/>
      <c r="J221" s="4"/>
    </row>
    <row r="222" spans="3:10" ht="12.75">
      <c r="C222" s="23" t="s">
        <v>815</v>
      </c>
      <c r="D222" s="23"/>
      <c r="E222" s="23"/>
      <c r="I222" s="4"/>
      <c r="J222" s="4"/>
    </row>
    <row r="223" spans="3:10" ht="12.75">
      <c r="C223" s="23" t="s">
        <v>816</v>
      </c>
      <c r="D223" s="23"/>
      <c r="E223" s="23"/>
      <c r="I223" s="4"/>
      <c r="J223" s="4"/>
    </row>
    <row r="224" spans="3:10" ht="12.75">
      <c r="C224" s="23" t="s">
        <v>817</v>
      </c>
      <c r="D224" s="23"/>
      <c r="E224" s="23"/>
      <c r="I224" s="4"/>
      <c r="J224" s="4"/>
    </row>
    <row r="225" spans="3:10" ht="12.75">
      <c r="C225" s="23" t="s">
        <v>818</v>
      </c>
      <c r="D225" s="23"/>
      <c r="E225" s="23"/>
      <c r="I225" s="4"/>
      <c r="J225" s="4"/>
    </row>
    <row r="226" spans="3:10" ht="12.75">
      <c r="C226" s="23" t="s">
        <v>819</v>
      </c>
      <c r="D226" s="23"/>
      <c r="E226" s="23"/>
      <c r="I226" s="4"/>
      <c r="J226" s="4"/>
    </row>
    <row r="227" spans="3:10" ht="12.75">
      <c r="C227" s="23" t="s">
        <v>820</v>
      </c>
      <c r="D227" s="23"/>
      <c r="E227" s="23"/>
      <c r="I227" s="4"/>
      <c r="J227" s="4"/>
    </row>
    <row r="228" spans="3:10" ht="12.75">
      <c r="C228" s="23" t="s">
        <v>821</v>
      </c>
      <c r="D228" s="23"/>
      <c r="E228" s="23"/>
      <c r="I228" s="4"/>
      <c r="J228" s="4"/>
    </row>
    <row r="229" spans="3:10" ht="12.75">
      <c r="C229" s="23" t="s">
        <v>822</v>
      </c>
      <c r="D229" s="23"/>
      <c r="E229" s="23"/>
      <c r="I229" s="4"/>
      <c r="J229" s="4"/>
    </row>
    <row r="230" spans="3:10" ht="12.75">
      <c r="C230" s="23" t="s">
        <v>823</v>
      </c>
      <c r="D230" s="23"/>
      <c r="E230" s="23"/>
      <c r="I230" s="4"/>
      <c r="J230" s="4"/>
    </row>
    <row r="231" spans="3:10" ht="12.75">
      <c r="C231" s="23" t="s">
        <v>824</v>
      </c>
      <c r="D231" s="23"/>
      <c r="E231" s="23"/>
      <c r="I231" s="4"/>
      <c r="J231" s="4"/>
    </row>
    <row r="232" spans="3:10" ht="12.75">
      <c r="C232" s="23" t="s">
        <v>825</v>
      </c>
      <c r="D232" s="23"/>
      <c r="E232" s="23"/>
      <c r="I232" s="4"/>
      <c r="J232" s="4"/>
    </row>
    <row r="233" spans="3:10" ht="12.75">
      <c r="C233" s="23" t="s">
        <v>826</v>
      </c>
      <c r="D233" s="23"/>
      <c r="E233" s="23"/>
      <c r="I233" s="4"/>
      <c r="J233" s="4"/>
    </row>
    <row r="234" spans="3:10" ht="12.75">
      <c r="C234" s="23" t="s">
        <v>827</v>
      </c>
      <c r="D234" s="23"/>
      <c r="E234" s="23"/>
      <c r="I234" s="4"/>
      <c r="J234" s="4"/>
    </row>
    <row r="235" spans="3:10" ht="12.75">
      <c r="C235" s="23" t="s">
        <v>828</v>
      </c>
      <c r="D235" s="23"/>
      <c r="E235" s="23"/>
      <c r="I235" s="4"/>
      <c r="J235" s="4"/>
    </row>
    <row r="236" spans="3:10" ht="12.75">
      <c r="C236" s="23" t="s">
        <v>829</v>
      </c>
      <c r="D236" s="23"/>
      <c r="E236" s="23"/>
      <c r="I236" s="4"/>
      <c r="J236" s="4"/>
    </row>
    <row r="237" spans="3:10" ht="12.75">
      <c r="C237" s="23" t="s">
        <v>830</v>
      </c>
      <c r="D237" s="23"/>
      <c r="E237" s="23"/>
      <c r="I237" s="4"/>
      <c r="J237" s="4"/>
    </row>
    <row r="238" spans="3:10" ht="12.75">
      <c r="C238" s="23" t="s">
        <v>831</v>
      </c>
      <c r="D238" s="23"/>
      <c r="E238" s="23"/>
      <c r="I238" s="4"/>
      <c r="J238" s="4"/>
    </row>
    <row r="239" spans="3:10" ht="12.75">
      <c r="C239" s="23" t="s">
        <v>832</v>
      </c>
      <c r="D239" s="23"/>
      <c r="E239" s="23"/>
      <c r="I239" s="4"/>
      <c r="J239" s="4"/>
    </row>
    <row r="240" spans="3:10" ht="12.75">
      <c r="C240" s="23" t="s">
        <v>833</v>
      </c>
      <c r="D240" s="23"/>
      <c r="E240" s="23"/>
      <c r="I240" s="4"/>
      <c r="J240" s="4"/>
    </row>
    <row r="241" spans="3:10" ht="12.75">
      <c r="C241" s="23" t="s">
        <v>834</v>
      </c>
      <c r="D241" s="23"/>
      <c r="E241" s="23"/>
      <c r="I241" s="4"/>
      <c r="J241" s="4"/>
    </row>
    <row r="242" spans="3:10" ht="12.75">
      <c r="C242" s="23" t="s">
        <v>835</v>
      </c>
      <c r="D242" s="23"/>
      <c r="E242" s="23"/>
      <c r="I242" s="4"/>
      <c r="J242" s="4"/>
    </row>
    <row r="243" spans="3:10" ht="12.75">
      <c r="C243" s="23" t="s">
        <v>836</v>
      </c>
      <c r="D243" s="23"/>
      <c r="E243" s="23"/>
      <c r="I243" s="4"/>
      <c r="J243" s="4"/>
    </row>
    <row r="244" spans="3:10" ht="12.75">
      <c r="C244" s="23" t="s">
        <v>837</v>
      </c>
      <c r="D244" s="23"/>
      <c r="E244" s="23"/>
      <c r="I244" s="4"/>
      <c r="J244" s="4"/>
    </row>
    <row r="245" spans="3:10" ht="12.75">
      <c r="C245" s="23" t="s">
        <v>750</v>
      </c>
      <c r="D245" s="23"/>
      <c r="E245" s="23"/>
      <c r="I245" s="4"/>
      <c r="J245" s="4"/>
    </row>
    <row r="246" spans="3:10" ht="12.75">
      <c r="C246" s="23" t="s">
        <v>838</v>
      </c>
      <c r="D246" s="23"/>
      <c r="E246" s="23"/>
      <c r="I246" s="4"/>
      <c r="J246" s="4"/>
    </row>
    <row r="247" spans="3:10" ht="12.75">
      <c r="C247" s="23" t="s">
        <v>839</v>
      </c>
      <c r="D247" s="23"/>
      <c r="E247" s="23"/>
      <c r="I247" s="4"/>
      <c r="J247" s="4"/>
    </row>
    <row r="248" spans="3:10" ht="12.75">
      <c r="C248" s="23" t="s">
        <v>840</v>
      </c>
      <c r="D248" s="23"/>
      <c r="E248" s="23"/>
      <c r="I248" s="4"/>
      <c r="J248" s="4"/>
    </row>
    <row r="249" spans="3:10" ht="12.75">
      <c r="C249" s="23" t="s">
        <v>841</v>
      </c>
      <c r="D249" s="23"/>
      <c r="E249" s="23"/>
      <c r="I249" s="4"/>
      <c r="J249" s="4"/>
    </row>
    <row r="250" spans="3:10" ht="12.75">
      <c r="C250" s="23" t="s">
        <v>842</v>
      </c>
      <c r="D250" s="23"/>
      <c r="E250" s="23"/>
      <c r="I250" s="4"/>
      <c r="J250" s="4"/>
    </row>
    <row r="251" spans="3:10" ht="12.75">
      <c r="C251" s="23" t="s">
        <v>843</v>
      </c>
      <c r="D251" s="23"/>
      <c r="E251" s="23"/>
      <c r="I251" s="4"/>
      <c r="J251" s="4"/>
    </row>
    <row r="252" spans="3:10" ht="12.75">
      <c r="C252" s="23" t="s">
        <v>844</v>
      </c>
      <c r="D252" s="23"/>
      <c r="E252" s="23"/>
      <c r="I252" s="4"/>
      <c r="J252" s="4"/>
    </row>
    <row r="253" spans="3:10" ht="12.75">
      <c r="C253" s="23" t="s">
        <v>845</v>
      </c>
      <c r="D253" s="23"/>
      <c r="E253" s="23"/>
      <c r="I253" s="4"/>
      <c r="J253" s="4"/>
    </row>
    <row r="254" spans="3:10" ht="12.75">
      <c r="C254" s="23" t="s">
        <v>846</v>
      </c>
      <c r="D254" s="23"/>
      <c r="E254" s="23"/>
      <c r="I254" s="4"/>
      <c r="J254" s="4"/>
    </row>
    <row r="255" spans="3:10" ht="12.75">
      <c r="D255" s="23"/>
      <c r="E255" s="23"/>
      <c r="I255" s="4"/>
      <c r="J255" s="4"/>
    </row>
    <row r="256" spans="3:10" ht="12.75">
      <c r="C256" s="23" t="s">
        <v>847</v>
      </c>
      <c r="D256" s="23"/>
      <c r="E256" s="23"/>
      <c r="I256" s="4"/>
      <c r="J256" s="4"/>
    </row>
    <row r="257" spans="3:10" ht="12.75">
      <c r="C257" s="23" t="s">
        <v>848</v>
      </c>
      <c r="D257" s="23"/>
      <c r="E257" s="23"/>
      <c r="I257" s="4"/>
      <c r="J257" s="4"/>
    </row>
    <row r="258" spans="3:10" ht="12.75">
      <c r="C258" s="23" t="s">
        <v>849</v>
      </c>
      <c r="D258" s="23"/>
      <c r="E258" s="23"/>
      <c r="I258" s="4"/>
      <c r="J258" s="4"/>
    </row>
    <row r="259" spans="3:10" ht="12.75">
      <c r="C259" s="23" t="s">
        <v>850</v>
      </c>
      <c r="D259" s="23"/>
      <c r="E259" s="23"/>
      <c r="I259" s="4"/>
      <c r="J259" s="4"/>
    </row>
    <row r="260" spans="3:10" ht="12.75">
      <c r="C260" s="23" t="s">
        <v>851</v>
      </c>
      <c r="D260" s="23"/>
      <c r="E260" s="23"/>
      <c r="I260" s="4"/>
      <c r="J260" s="4"/>
    </row>
    <row r="261" spans="3:10" ht="12.75">
      <c r="C261" s="23" t="s">
        <v>852</v>
      </c>
      <c r="D261" s="23"/>
      <c r="E261" s="23"/>
      <c r="I261" s="4"/>
      <c r="J261" s="4"/>
    </row>
    <row r="262" spans="3:10" ht="12.75">
      <c r="C262" s="23" t="s">
        <v>853</v>
      </c>
      <c r="D262" s="23"/>
      <c r="E262" s="23"/>
      <c r="I262" s="4"/>
      <c r="J262" s="4"/>
    </row>
    <row r="263" spans="3:10" ht="12.75">
      <c r="C263" s="23" t="s">
        <v>854</v>
      </c>
      <c r="D263" s="23"/>
      <c r="E263" s="23"/>
      <c r="I263" s="4"/>
      <c r="J263" s="4"/>
    </row>
    <row r="264" spans="3:10" ht="12.75">
      <c r="C264" s="23" t="s">
        <v>855</v>
      </c>
      <c r="D264" s="23"/>
      <c r="E264" s="23"/>
      <c r="I264" s="4"/>
      <c r="J264" s="4"/>
    </row>
    <row r="265" spans="3:10" ht="12.75">
      <c r="C265" s="23"/>
      <c r="D265" s="23"/>
      <c r="E265" s="23"/>
      <c r="I265" s="4"/>
      <c r="J265" s="4"/>
    </row>
    <row r="266" spans="3:10" ht="12.75">
      <c r="C266" s="23"/>
      <c r="D266" s="23"/>
      <c r="E266" s="23"/>
      <c r="I266" s="4"/>
      <c r="J266" s="4"/>
    </row>
    <row r="267" spans="3:10" ht="12.75">
      <c r="C267" s="23"/>
      <c r="D267" s="23"/>
      <c r="E267" s="23"/>
      <c r="I267" s="4"/>
      <c r="J267" s="4"/>
    </row>
    <row r="268" spans="3:10" ht="12.75">
      <c r="C268" s="23"/>
      <c r="D268" s="23"/>
      <c r="E268" s="23"/>
      <c r="I268" s="4"/>
      <c r="J268" s="4"/>
    </row>
    <row r="269" spans="3:10" ht="12.75">
      <c r="C269" s="23"/>
      <c r="D269" s="23"/>
      <c r="E269" s="23"/>
      <c r="I269" s="4"/>
      <c r="J269" s="4"/>
    </row>
    <row r="270" spans="3:10" ht="12.75">
      <c r="C270" s="23"/>
      <c r="D270" s="23"/>
      <c r="E270" s="23"/>
      <c r="I270" s="4"/>
      <c r="J270" s="4"/>
    </row>
    <row r="271" spans="3:10" ht="12.75">
      <c r="C271" s="23"/>
      <c r="D271" s="23"/>
      <c r="E271" s="23"/>
      <c r="I271" s="4"/>
      <c r="J271" s="4"/>
    </row>
    <row r="272" spans="3:10" ht="12.75">
      <c r="C272" s="23"/>
      <c r="D272" s="23"/>
      <c r="E272" s="23"/>
      <c r="I272" s="4"/>
      <c r="J272" s="4"/>
    </row>
    <row r="273" spans="3:10" ht="12.75">
      <c r="C273" s="23"/>
      <c r="D273" s="23"/>
      <c r="E273" s="23"/>
      <c r="I273" s="4"/>
      <c r="J273" s="4"/>
    </row>
    <row r="274" spans="3:10" ht="12.75">
      <c r="C274" s="23"/>
      <c r="D274" s="23"/>
      <c r="E274" s="23"/>
      <c r="I274" s="4"/>
      <c r="J274" s="4"/>
    </row>
    <row r="275" spans="3:10" ht="12.75">
      <c r="C275" s="23"/>
      <c r="D275" s="23"/>
      <c r="E275" s="23"/>
      <c r="I275" s="4"/>
      <c r="J275" s="4"/>
    </row>
    <row r="276" spans="3:10" ht="12.75">
      <c r="C276" s="23"/>
      <c r="D276" s="23"/>
      <c r="E276" s="23"/>
      <c r="I276" s="4"/>
      <c r="J276" s="4"/>
    </row>
    <row r="277" spans="3:10" ht="12.75">
      <c r="C277" s="23"/>
      <c r="D277" s="23"/>
      <c r="E277" s="23"/>
      <c r="I277" s="4"/>
      <c r="J277" s="4"/>
    </row>
    <row r="278" spans="3:10" ht="12.75">
      <c r="C278" s="23"/>
      <c r="D278" s="23"/>
      <c r="E278" s="23"/>
      <c r="I278" s="4"/>
      <c r="J278" s="4"/>
    </row>
    <row r="279" spans="3:10" ht="12.75">
      <c r="C279" s="23"/>
      <c r="D279" s="23"/>
      <c r="E279" s="23"/>
      <c r="I279" s="4"/>
      <c r="J279" s="4"/>
    </row>
    <row r="280" spans="3:10" ht="12.75">
      <c r="C280" s="23"/>
      <c r="D280" s="23"/>
      <c r="E280" s="23"/>
      <c r="I280" s="4"/>
      <c r="J280" s="4"/>
    </row>
    <row r="281" spans="3:10" ht="12.75">
      <c r="C281" s="23"/>
      <c r="D281" s="23"/>
      <c r="E281" s="23"/>
      <c r="I281" s="4"/>
      <c r="J281" s="4"/>
    </row>
    <row r="282" spans="3:10" ht="12.75">
      <c r="C282" s="23"/>
      <c r="D282" s="23"/>
      <c r="E282" s="23"/>
      <c r="I282" s="4"/>
      <c r="J282" s="4"/>
    </row>
    <row r="283" spans="3:10" ht="12.75">
      <c r="C283" s="23"/>
      <c r="D283" s="23"/>
      <c r="E283" s="23"/>
      <c r="I283" s="4"/>
      <c r="J283" s="4"/>
    </row>
    <row r="284" spans="3:10" ht="12.75">
      <c r="C284" s="23"/>
      <c r="D284" s="23"/>
      <c r="E284" s="23"/>
      <c r="I284" s="4"/>
      <c r="J284" s="4"/>
    </row>
    <row r="285" spans="3:10" ht="12.75">
      <c r="C285" s="23"/>
      <c r="D285" s="23"/>
      <c r="E285" s="23"/>
      <c r="I285" s="4"/>
      <c r="J285" s="4"/>
    </row>
    <row r="286" spans="3:10" ht="12.75">
      <c r="C286" s="23"/>
      <c r="D286" s="23"/>
      <c r="E286" s="23"/>
      <c r="I286" s="4"/>
      <c r="J286" s="4"/>
    </row>
    <row r="287" spans="3:10" ht="12.75">
      <c r="C287" s="23"/>
      <c r="D287" s="23"/>
      <c r="E287" s="23"/>
      <c r="I287" s="4"/>
      <c r="J287" s="4"/>
    </row>
    <row r="288" spans="3:10" ht="12.75">
      <c r="C288" s="23"/>
      <c r="D288" s="23"/>
      <c r="E288" s="23"/>
      <c r="I288" s="4"/>
      <c r="J288" s="4"/>
    </row>
    <row r="289" spans="3:10" ht="12.75">
      <c r="C289" s="23"/>
      <c r="D289" s="23"/>
      <c r="E289" s="23"/>
      <c r="I289" s="4"/>
      <c r="J289" s="4"/>
    </row>
    <row r="290" spans="3:10" ht="12.75">
      <c r="C290" s="23"/>
      <c r="D290" s="23"/>
      <c r="E290" s="23"/>
      <c r="I290" s="4"/>
      <c r="J290" s="4"/>
    </row>
    <row r="291" spans="3:10" ht="12.75">
      <c r="C291" s="23"/>
      <c r="D291" s="23"/>
      <c r="E291" s="23"/>
      <c r="I291" s="4"/>
      <c r="J291" s="4"/>
    </row>
    <row r="292" spans="3:10" ht="12.75">
      <c r="C292" s="23"/>
      <c r="D292" s="23"/>
      <c r="E292" s="23"/>
      <c r="I292" s="4"/>
      <c r="J292" s="4"/>
    </row>
    <row r="293" spans="3:10" ht="12.75">
      <c r="C293" s="23"/>
      <c r="D293" s="23"/>
      <c r="E293" s="23"/>
      <c r="I293" s="4"/>
      <c r="J293" s="4"/>
    </row>
    <row r="294" spans="3:10" ht="12.75">
      <c r="C294" s="23"/>
      <c r="D294" s="23"/>
      <c r="E294" s="23"/>
      <c r="I294" s="4"/>
      <c r="J294" s="4"/>
    </row>
    <row r="295" spans="3:10" ht="12.75">
      <c r="C295" s="23"/>
      <c r="D295" s="23"/>
      <c r="E295" s="23"/>
      <c r="I295" s="4"/>
      <c r="J295" s="4"/>
    </row>
    <row r="296" spans="3:10" ht="12.75">
      <c r="C296" s="23"/>
      <c r="D296" s="23"/>
      <c r="E296" s="23"/>
      <c r="I296" s="4"/>
      <c r="J296" s="4"/>
    </row>
    <row r="297" spans="3:10" ht="12.75">
      <c r="C297" s="23"/>
      <c r="D297" s="23"/>
      <c r="E297" s="23"/>
      <c r="I297" s="4"/>
      <c r="J297" s="4"/>
    </row>
    <row r="298" spans="3:10" ht="12.75">
      <c r="C298" s="23"/>
      <c r="D298" s="23"/>
      <c r="E298" s="23"/>
      <c r="I298" s="4"/>
      <c r="J298" s="4"/>
    </row>
    <row r="299" spans="3:10" ht="12.75">
      <c r="C299" s="23"/>
      <c r="D299" s="23"/>
      <c r="E299" s="23"/>
      <c r="I299" s="4"/>
      <c r="J299" s="4"/>
    </row>
    <row r="300" spans="3:10" ht="12.75">
      <c r="C300" s="23"/>
      <c r="D300" s="23"/>
      <c r="E300" s="23"/>
      <c r="I300" s="4"/>
      <c r="J300" s="4"/>
    </row>
    <row r="301" spans="3:10" ht="12.75">
      <c r="C301" s="23"/>
      <c r="D301" s="23"/>
      <c r="E301" s="23"/>
      <c r="I301" s="4"/>
      <c r="J301" s="4"/>
    </row>
    <row r="302" spans="3:10" ht="12.75">
      <c r="C302" s="23"/>
      <c r="D302" s="23"/>
      <c r="E302" s="23"/>
      <c r="I302" s="4"/>
      <c r="J302" s="4"/>
    </row>
    <row r="303" spans="3:10" ht="12.75">
      <c r="C303" s="23"/>
      <c r="D303" s="23"/>
      <c r="E303" s="23"/>
      <c r="I303" s="4"/>
      <c r="J303" s="4"/>
    </row>
    <row r="304" spans="3:10" ht="12.75">
      <c r="C304" s="23"/>
      <c r="D304" s="23"/>
      <c r="E304" s="23"/>
      <c r="I304" s="4"/>
      <c r="J304" s="4"/>
    </row>
    <row r="305" spans="3:10" ht="12.75">
      <c r="C305" s="23"/>
      <c r="D305" s="23"/>
      <c r="E305" s="23"/>
      <c r="I305" s="4"/>
      <c r="J305" s="4"/>
    </row>
    <row r="306" spans="3:10" ht="12.75">
      <c r="C306" s="23"/>
      <c r="D306" s="23"/>
      <c r="E306" s="23"/>
      <c r="I306" s="4"/>
      <c r="J306" s="4"/>
    </row>
    <row r="307" spans="3:10" ht="12.75">
      <c r="C307" s="23"/>
      <c r="D307" s="23"/>
      <c r="E307" s="23"/>
      <c r="I307" s="4"/>
      <c r="J307" s="4"/>
    </row>
    <row r="308" spans="3:10" ht="12.75">
      <c r="C308" s="23"/>
      <c r="D308" s="23"/>
      <c r="E308" s="23"/>
      <c r="I308" s="4"/>
      <c r="J308" s="4"/>
    </row>
    <row r="309" spans="3:10" ht="12.75">
      <c r="C309" s="23"/>
      <c r="D309" s="23"/>
      <c r="E309" s="23"/>
      <c r="I309" s="4"/>
      <c r="J309" s="4"/>
    </row>
    <row r="310" spans="3:10" ht="12.75">
      <c r="C310" s="23"/>
      <c r="D310" s="23"/>
      <c r="E310" s="23"/>
      <c r="I310" s="4"/>
      <c r="J310" s="4"/>
    </row>
    <row r="311" spans="3:10" ht="12.75">
      <c r="C311" s="23"/>
      <c r="D311" s="23"/>
      <c r="E311" s="23"/>
      <c r="I311" s="4"/>
      <c r="J311" s="4"/>
    </row>
    <row r="312" spans="3:10" ht="12.75">
      <c r="C312" s="23"/>
      <c r="D312" s="23"/>
      <c r="E312" s="23"/>
      <c r="I312" s="4"/>
      <c r="J312" s="4"/>
    </row>
    <row r="313" spans="3:10" ht="12.75">
      <c r="C313" s="23"/>
      <c r="D313" s="23"/>
      <c r="E313" s="23"/>
      <c r="I313" s="4"/>
      <c r="J313" s="4"/>
    </row>
    <row r="314" spans="3:10" ht="12.75">
      <c r="C314" s="23"/>
      <c r="D314" s="23"/>
      <c r="E314" s="23"/>
      <c r="I314" s="4"/>
      <c r="J314" s="4"/>
    </row>
    <row r="315" spans="3:10" ht="12.75">
      <c r="C315" s="23"/>
      <c r="D315" s="23"/>
      <c r="E315" s="23"/>
      <c r="I315" s="4"/>
      <c r="J315" s="4"/>
    </row>
    <row r="316" spans="3:10" ht="12.75">
      <c r="C316" s="23"/>
      <c r="D316" s="23"/>
      <c r="E316" s="23"/>
      <c r="I316" s="4"/>
      <c r="J316" s="4"/>
    </row>
    <row r="317" spans="3:10" ht="12.75">
      <c r="C317" s="23"/>
      <c r="D317" s="23"/>
      <c r="E317" s="23"/>
      <c r="I317" s="4"/>
      <c r="J317" s="4"/>
    </row>
    <row r="318" spans="3:10" ht="12.75">
      <c r="C318" s="23"/>
      <c r="D318" s="23"/>
      <c r="E318" s="23"/>
      <c r="I318" s="4"/>
      <c r="J318" s="4"/>
    </row>
    <row r="319" spans="3:10" ht="12.75">
      <c r="C319" s="23"/>
      <c r="D319" s="23"/>
      <c r="E319" s="23"/>
      <c r="I319" s="4"/>
      <c r="J319" s="4"/>
    </row>
    <row r="320" spans="3:10" ht="12.75">
      <c r="C320" s="23"/>
      <c r="D320" s="23"/>
      <c r="E320" s="23"/>
      <c r="I320" s="4"/>
      <c r="J320" s="4"/>
    </row>
    <row r="321" spans="3:10" ht="12.75">
      <c r="C321" s="23"/>
      <c r="D321" s="23"/>
      <c r="E321" s="23"/>
      <c r="I321" s="4"/>
      <c r="J321" s="4"/>
    </row>
    <row r="322" spans="3:10" ht="12.75">
      <c r="C322" s="23"/>
      <c r="D322" s="23"/>
      <c r="E322" s="23"/>
      <c r="I322" s="4"/>
      <c r="J322" s="4"/>
    </row>
    <row r="323" spans="3:10" ht="12.75">
      <c r="C323" s="23"/>
      <c r="D323" s="23"/>
      <c r="E323" s="23"/>
      <c r="I323" s="4"/>
      <c r="J323" s="4"/>
    </row>
    <row r="324" spans="3:10" ht="12.75">
      <c r="C324" s="23"/>
      <c r="D324" s="23"/>
      <c r="E324" s="23"/>
      <c r="I324" s="4"/>
      <c r="J324" s="4"/>
    </row>
    <row r="325" spans="3:10" ht="12.75">
      <c r="C325" s="23"/>
      <c r="D325" s="23"/>
      <c r="E325" s="23"/>
      <c r="I325" s="4"/>
      <c r="J325" s="4"/>
    </row>
    <row r="326" spans="3:10" ht="12.75">
      <c r="C326" s="23"/>
      <c r="D326" s="23"/>
      <c r="E326" s="23"/>
      <c r="I326" s="4"/>
      <c r="J326" s="4"/>
    </row>
    <row r="327" spans="3:10" ht="12.75">
      <c r="C327" s="23"/>
      <c r="D327" s="23"/>
      <c r="E327" s="23"/>
      <c r="I327" s="4"/>
      <c r="J327" s="4"/>
    </row>
    <row r="328" spans="3:10" ht="12.75">
      <c r="C328" s="23"/>
      <c r="D328" s="23"/>
      <c r="E328" s="23"/>
      <c r="I328" s="4"/>
      <c r="J328" s="4"/>
    </row>
    <row r="329" spans="3:10" ht="12.75">
      <c r="C329" s="23"/>
      <c r="D329" s="23"/>
      <c r="E329" s="23"/>
      <c r="I329" s="4"/>
      <c r="J329" s="4"/>
    </row>
    <row r="330" spans="3:10" ht="12.75">
      <c r="C330" s="23"/>
      <c r="D330" s="23"/>
      <c r="E330" s="23"/>
      <c r="I330" s="4"/>
      <c r="J330" s="4"/>
    </row>
    <row r="331" spans="3:10" ht="12.75">
      <c r="C331" s="23"/>
      <c r="D331" s="23"/>
      <c r="E331" s="23"/>
      <c r="I331" s="4"/>
      <c r="J331" s="4"/>
    </row>
    <row r="332" spans="3:10" ht="12.75">
      <c r="C332" s="23"/>
      <c r="D332" s="23"/>
      <c r="E332" s="23"/>
      <c r="I332" s="4"/>
      <c r="J332" s="4"/>
    </row>
    <row r="333" spans="3:10" ht="12.75">
      <c r="C333" s="23"/>
      <c r="D333" s="23"/>
      <c r="E333" s="23"/>
      <c r="I333" s="4"/>
      <c r="J333" s="4"/>
    </row>
    <row r="334" spans="3:10" ht="12.75">
      <c r="C334" s="23"/>
      <c r="D334" s="23"/>
      <c r="E334" s="23"/>
      <c r="I334" s="4"/>
      <c r="J334" s="4"/>
    </row>
    <row r="335" spans="3:10" ht="12.75">
      <c r="C335" s="23"/>
      <c r="D335" s="23"/>
      <c r="E335" s="23"/>
      <c r="I335" s="4"/>
      <c r="J335" s="4"/>
    </row>
    <row r="336" spans="3:10" ht="12.75">
      <c r="C336" s="23"/>
      <c r="D336" s="23"/>
      <c r="E336" s="23"/>
      <c r="I336" s="4"/>
      <c r="J336" s="4"/>
    </row>
    <row r="337" spans="3:10" ht="12.75">
      <c r="C337" s="23"/>
      <c r="D337" s="23"/>
      <c r="E337" s="23"/>
      <c r="I337" s="4"/>
      <c r="J337" s="4"/>
    </row>
    <row r="338" spans="3:10" ht="12.75">
      <c r="C338" s="23"/>
      <c r="D338" s="23"/>
      <c r="E338" s="23"/>
      <c r="I338" s="4"/>
      <c r="J338" s="4"/>
    </row>
    <row r="339" spans="3:10" ht="12.75">
      <c r="C339" s="23"/>
      <c r="D339" s="23"/>
      <c r="E339" s="23"/>
      <c r="I339" s="4"/>
      <c r="J339" s="4"/>
    </row>
    <row r="340" spans="3:10" ht="12.75">
      <c r="C340" s="23"/>
      <c r="D340" s="23"/>
      <c r="E340" s="23"/>
      <c r="I340" s="4"/>
      <c r="J340" s="4"/>
    </row>
    <row r="341" spans="3:10" ht="12.75">
      <c r="C341" s="23"/>
      <c r="D341" s="23"/>
      <c r="E341" s="23"/>
      <c r="I341" s="4"/>
      <c r="J341" s="4"/>
    </row>
    <row r="342" spans="3:10" ht="12.75">
      <c r="C342" s="23"/>
      <c r="D342" s="23"/>
      <c r="E342" s="23"/>
      <c r="I342" s="4"/>
      <c r="J342" s="4"/>
    </row>
    <row r="343" spans="3:10" ht="12.75">
      <c r="C343" s="23"/>
      <c r="D343" s="23"/>
      <c r="E343" s="23"/>
      <c r="I343" s="4"/>
      <c r="J343" s="4"/>
    </row>
    <row r="344" spans="3:10" ht="12.75">
      <c r="C344" s="23"/>
      <c r="D344" s="23"/>
      <c r="E344" s="23"/>
      <c r="I344" s="4"/>
      <c r="J344" s="4"/>
    </row>
    <row r="345" spans="3:10" ht="12.75">
      <c r="C345" s="23"/>
      <c r="D345" s="23"/>
      <c r="E345" s="23"/>
      <c r="I345" s="4"/>
      <c r="J345" s="4"/>
    </row>
    <row r="346" spans="3:10" ht="12.75">
      <c r="C346" s="23"/>
      <c r="D346" s="23"/>
      <c r="E346" s="23"/>
      <c r="I346" s="4"/>
      <c r="J346" s="4"/>
    </row>
    <row r="347" spans="3:10" ht="12.75">
      <c r="C347" s="23"/>
      <c r="D347" s="23"/>
      <c r="E347" s="23"/>
      <c r="I347" s="4"/>
      <c r="J347" s="4"/>
    </row>
    <row r="348" spans="3:10" ht="12.75">
      <c r="C348" s="23"/>
      <c r="D348" s="23"/>
      <c r="E348" s="23"/>
      <c r="I348" s="4"/>
      <c r="J348" s="4"/>
    </row>
    <row r="349" spans="3:10" ht="12.75">
      <c r="C349" s="23"/>
      <c r="D349" s="23"/>
      <c r="E349" s="23"/>
      <c r="I349" s="4"/>
      <c r="J349" s="4"/>
    </row>
    <row r="350" spans="3:10" ht="12.75">
      <c r="C350" s="23"/>
      <c r="D350" s="23"/>
      <c r="E350" s="23"/>
      <c r="I350" s="4"/>
      <c r="J350" s="4"/>
    </row>
    <row r="351" spans="3:10" ht="12.75">
      <c r="C351" s="23"/>
      <c r="D351" s="23"/>
      <c r="E351" s="23"/>
      <c r="I351" s="4"/>
      <c r="J351" s="4"/>
    </row>
    <row r="352" spans="3:10" ht="12.75">
      <c r="C352" s="23"/>
      <c r="D352" s="23"/>
      <c r="E352" s="23"/>
      <c r="I352" s="4"/>
      <c r="J352" s="4"/>
    </row>
    <row r="353" spans="3:10" ht="12.75">
      <c r="C353" s="23"/>
      <c r="D353" s="23"/>
      <c r="E353" s="23"/>
      <c r="I353" s="4"/>
      <c r="J353" s="4"/>
    </row>
    <row r="354" spans="3:10" ht="12.75">
      <c r="C354" s="23"/>
      <c r="D354" s="23"/>
      <c r="E354" s="23"/>
      <c r="I354" s="4"/>
      <c r="J354" s="4"/>
    </row>
    <row r="355" spans="3:10" ht="12.75">
      <c r="C355" s="23"/>
      <c r="D355" s="23"/>
      <c r="E355" s="23"/>
      <c r="I355" s="4"/>
      <c r="J355" s="4"/>
    </row>
    <row r="356" spans="3:10" ht="12.75">
      <c r="C356" s="23"/>
      <c r="D356" s="23"/>
      <c r="E356" s="23"/>
      <c r="I356" s="4"/>
      <c r="J356" s="4"/>
    </row>
    <row r="357" spans="3:10" ht="12.75">
      <c r="C357" s="23"/>
      <c r="D357" s="23"/>
      <c r="E357" s="23"/>
      <c r="I357" s="4"/>
      <c r="J357" s="4"/>
    </row>
    <row r="358" spans="3:10" ht="12.75">
      <c r="C358" s="23"/>
      <c r="D358" s="23"/>
      <c r="E358" s="23"/>
      <c r="I358" s="4"/>
      <c r="J358" s="4"/>
    </row>
    <row r="359" spans="3:10" ht="12.75">
      <c r="C359" s="23"/>
      <c r="D359" s="23"/>
      <c r="E359" s="23"/>
      <c r="I359" s="4"/>
      <c r="J359" s="4"/>
    </row>
    <row r="360" spans="3:10" ht="12.75">
      <c r="C360" s="23"/>
      <c r="D360" s="23"/>
      <c r="E360" s="23"/>
      <c r="I360" s="4"/>
      <c r="J360" s="4"/>
    </row>
    <row r="361" spans="3:10" ht="12.75">
      <c r="C361" s="23"/>
      <c r="D361" s="23"/>
      <c r="E361" s="23"/>
      <c r="I361" s="4"/>
      <c r="J361" s="4"/>
    </row>
    <row r="362" spans="3:10" ht="12.75">
      <c r="C362" s="23"/>
      <c r="D362" s="23"/>
      <c r="E362" s="23"/>
      <c r="I362" s="4"/>
      <c r="J362" s="4"/>
    </row>
    <row r="363" spans="3:10" ht="12.75">
      <c r="C363" s="23"/>
      <c r="D363" s="23"/>
      <c r="E363" s="23"/>
      <c r="I363" s="4"/>
      <c r="J363" s="4"/>
    </row>
    <row r="364" spans="3:10" ht="12.75">
      <c r="C364" s="23"/>
      <c r="D364" s="23"/>
      <c r="E364" s="23"/>
      <c r="I364" s="4"/>
      <c r="J364" s="4"/>
    </row>
    <row r="365" spans="3:10" ht="12.75">
      <c r="C365" s="23"/>
      <c r="D365" s="23"/>
      <c r="E365" s="23"/>
      <c r="I365" s="4"/>
      <c r="J365" s="4"/>
    </row>
    <row r="366" spans="3:10" ht="12.75">
      <c r="C366" s="23"/>
      <c r="D366" s="23"/>
      <c r="E366" s="23"/>
      <c r="I366" s="4"/>
      <c r="J366" s="4"/>
    </row>
    <row r="367" spans="3:10" ht="12.75">
      <c r="C367" s="23"/>
      <c r="D367" s="23"/>
      <c r="E367" s="23"/>
      <c r="I367" s="4"/>
      <c r="J367" s="4"/>
    </row>
    <row r="368" spans="3:10" ht="12.75">
      <c r="C368" s="23"/>
      <c r="D368" s="23"/>
      <c r="E368" s="23"/>
      <c r="I368" s="4"/>
      <c r="J368" s="4"/>
    </row>
    <row r="369" spans="3:10" ht="12.75">
      <c r="C369" s="23"/>
      <c r="D369" s="23"/>
      <c r="E369" s="23"/>
      <c r="I369" s="4"/>
      <c r="J369" s="4"/>
    </row>
    <row r="370" spans="3:10" ht="12.75">
      <c r="C370" s="23"/>
      <c r="D370" s="23"/>
      <c r="E370" s="23"/>
      <c r="I370" s="4"/>
      <c r="J370" s="4"/>
    </row>
    <row r="371" spans="3:10" ht="12.75">
      <c r="C371" s="23"/>
      <c r="D371" s="23"/>
      <c r="E371" s="23"/>
      <c r="I371" s="4"/>
      <c r="J371" s="4"/>
    </row>
    <row r="372" spans="3:10" ht="12.75">
      <c r="C372" s="23"/>
      <c r="D372" s="23"/>
      <c r="E372" s="23"/>
      <c r="I372" s="4"/>
      <c r="J372" s="4"/>
    </row>
    <row r="373" spans="3:10" ht="12.75">
      <c r="C373" s="23"/>
      <c r="D373" s="23"/>
      <c r="E373" s="23"/>
      <c r="I373" s="4"/>
      <c r="J373" s="4"/>
    </row>
    <row r="374" spans="3:10" ht="12.75">
      <c r="C374" s="23"/>
      <c r="D374" s="23"/>
      <c r="E374" s="23"/>
      <c r="I374" s="4"/>
      <c r="J374" s="4"/>
    </row>
    <row r="375" spans="3:10" ht="12.75">
      <c r="C375" s="23"/>
      <c r="D375" s="23"/>
      <c r="E375" s="23"/>
      <c r="I375" s="4"/>
      <c r="J375" s="4"/>
    </row>
    <row r="376" spans="3:10" ht="12.75">
      <c r="C376" s="23"/>
      <c r="D376" s="23"/>
      <c r="E376" s="23"/>
      <c r="I376" s="4"/>
      <c r="J376" s="4"/>
    </row>
    <row r="377" spans="3:10" ht="12.75">
      <c r="C377" s="23"/>
      <c r="D377" s="23"/>
      <c r="E377" s="23"/>
      <c r="I377" s="4"/>
      <c r="J377" s="4"/>
    </row>
    <row r="378" spans="3:10" ht="12.75">
      <c r="C378" s="23"/>
      <c r="D378" s="23"/>
      <c r="E378" s="23"/>
      <c r="I378" s="4"/>
      <c r="J378" s="4"/>
    </row>
    <row r="379" spans="3:10" ht="12.75">
      <c r="C379" s="23"/>
      <c r="D379" s="23"/>
      <c r="E379" s="23"/>
      <c r="I379" s="4"/>
      <c r="J379" s="4"/>
    </row>
    <row r="380" spans="3:10" ht="12.75">
      <c r="C380" s="23"/>
      <c r="D380" s="23"/>
      <c r="E380" s="23"/>
      <c r="I380" s="4"/>
      <c r="J380" s="4"/>
    </row>
    <row r="381" spans="3:10" ht="12.75">
      <c r="C381" s="23"/>
      <c r="D381" s="23"/>
      <c r="E381" s="23"/>
      <c r="I381" s="4"/>
      <c r="J381" s="4"/>
    </row>
    <row r="382" spans="3:10" ht="12.75">
      <c r="C382" s="23"/>
      <c r="D382" s="23"/>
      <c r="E382" s="23"/>
      <c r="I382" s="4"/>
      <c r="J382" s="4"/>
    </row>
    <row r="383" spans="3:10" ht="12.75">
      <c r="C383" s="23"/>
      <c r="D383" s="23"/>
      <c r="E383" s="23"/>
      <c r="I383" s="4"/>
      <c r="J383" s="4"/>
    </row>
    <row r="384" spans="3:10" ht="12.75">
      <c r="C384" s="23"/>
      <c r="D384" s="23"/>
      <c r="E384" s="23"/>
      <c r="I384" s="4"/>
      <c r="J384" s="4"/>
    </row>
    <row r="385" spans="3:10" ht="12.75">
      <c r="C385" s="23"/>
      <c r="D385" s="23"/>
      <c r="E385" s="23"/>
      <c r="I385" s="4"/>
      <c r="J385" s="4"/>
    </row>
    <row r="386" spans="3:10" ht="12.75">
      <c r="C386" s="23"/>
      <c r="D386" s="23"/>
      <c r="E386" s="23"/>
      <c r="I386" s="4"/>
      <c r="J386" s="4"/>
    </row>
    <row r="387" spans="3:10" ht="12.75">
      <c r="C387" s="23"/>
      <c r="D387" s="23"/>
      <c r="E387" s="23"/>
      <c r="I387" s="4"/>
      <c r="J387" s="4"/>
    </row>
    <row r="388" spans="3:10" ht="12.75">
      <c r="C388" s="23"/>
      <c r="D388" s="23"/>
      <c r="E388" s="23"/>
      <c r="I388" s="4"/>
      <c r="J388" s="4"/>
    </row>
    <row r="389" spans="3:10" ht="12.75">
      <c r="C389" s="23"/>
      <c r="D389" s="23"/>
      <c r="E389" s="23"/>
      <c r="I389" s="4"/>
      <c r="J389" s="4"/>
    </row>
    <row r="390" spans="3:10" ht="12.75">
      <c r="C390" s="23"/>
      <c r="D390" s="23"/>
      <c r="E390" s="23"/>
      <c r="I390" s="4"/>
      <c r="J390" s="4"/>
    </row>
    <row r="391" spans="3:10" ht="12.75">
      <c r="C391" s="23"/>
      <c r="D391" s="23"/>
      <c r="E391" s="23"/>
      <c r="I391" s="4"/>
      <c r="J391" s="4"/>
    </row>
    <row r="392" spans="3:10" ht="12.75">
      <c r="C392" s="23"/>
      <c r="D392" s="23"/>
      <c r="E392" s="23"/>
      <c r="I392" s="4"/>
      <c r="J392" s="4"/>
    </row>
    <row r="393" spans="3:10" ht="12.75">
      <c r="C393" s="23"/>
      <c r="D393" s="23"/>
      <c r="E393" s="23"/>
      <c r="I393" s="4"/>
      <c r="J393" s="4"/>
    </row>
    <row r="394" spans="3:10" ht="12.75">
      <c r="C394" s="23"/>
      <c r="D394" s="23"/>
      <c r="E394" s="23"/>
      <c r="I394" s="4"/>
      <c r="J394" s="4"/>
    </row>
    <row r="395" spans="3:10" ht="12.75">
      <c r="C395" s="23"/>
      <c r="D395" s="23"/>
      <c r="E395" s="23"/>
      <c r="I395" s="4"/>
      <c r="J395" s="4"/>
    </row>
    <row r="396" spans="3:10" ht="12.75">
      <c r="C396" s="23"/>
      <c r="D396" s="23"/>
      <c r="E396" s="23"/>
      <c r="I396" s="4"/>
      <c r="J396" s="4"/>
    </row>
    <row r="397" spans="3:10" ht="12.75">
      <c r="C397" s="23"/>
      <c r="D397" s="23"/>
      <c r="E397" s="23"/>
      <c r="I397" s="4"/>
      <c r="J397" s="4"/>
    </row>
    <row r="398" spans="3:10" ht="12.75">
      <c r="C398" s="23"/>
      <c r="D398" s="23"/>
      <c r="E398" s="23"/>
      <c r="I398" s="4"/>
      <c r="J398" s="4"/>
    </row>
    <row r="399" spans="3:10" ht="12.75">
      <c r="C399" s="23"/>
      <c r="D399" s="23"/>
      <c r="E399" s="23"/>
      <c r="I399" s="4"/>
      <c r="J399" s="4"/>
    </row>
    <row r="400" spans="3:10" ht="12.75">
      <c r="C400" s="23"/>
      <c r="D400" s="23"/>
      <c r="E400" s="23"/>
      <c r="I400" s="4"/>
      <c r="J400" s="4"/>
    </row>
    <row r="401" spans="3:10" ht="12.75">
      <c r="C401" s="23"/>
      <c r="D401" s="23"/>
      <c r="E401" s="23"/>
      <c r="I401" s="4"/>
      <c r="J401" s="4"/>
    </row>
    <row r="402" spans="3:10" ht="12.75">
      <c r="C402" s="23"/>
      <c r="D402" s="23"/>
      <c r="E402" s="23"/>
      <c r="I402" s="4"/>
      <c r="J402" s="4"/>
    </row>
    <row r="403" spans="3:10" ht="12.75">
      <c r="C403" s="23"/>
      <c r="D403" s="23"/>
      <c r="E403" s="23"/>
      <c r="I403" s="4"/>
      <c r="J403" s="4"/>
    </row>
    <row r="404" spans="3:10" ht="12.75">
      <c r="C404" s="23"/>
      <c r="D404" s="23"/>
      <c r="E404" s="23"/>
      <c r="I404" s="4"/>
      <c r="J404" s="4"/>
    </row>
    <row r="405" spans="3:10" ht="12.75">
      <c r="C405" s="23"/>
      <c r="D405" s="23"/>
      <c r="E405" s="23"/>
      <c r="I405" s="4"/>
      <c r="J405" s="4"/>
    </row>
    <row r="406" spans="3:10" ht="12.75">
      <c r="C406" s="23"/>
      <c r="D406" s="23"/>
      <c r="E406" s="23"/>
      <c r="I406" s="4"/>
      <c r="J406" s="4"/>
    </row>
    <row r="407" spans="3:10" ht="12.75">
      <c r="C407" s="23"/>
      <c r="D407" s="23"/>
      <c r="E407" s="23"/>
      <c r="I407" s="4"/>
      <c r="J407" s="4"/>
    </row>
    <row r="408" spans="3:10" ht="12.75">
      <c r="C408" s="23"/>
      <c r="D408" s="23"/>
      <c r="E408" s="23"/>
      <c r="I408" s="4"/>
      <c r="J408" s="4"/>
    </row>
    <row r="409" spans="3:10" ht="12.75">
      <c r="C409" s="23"/>
      <c r="D409" s="23"/>
      <c r="E409" s="23"/>
      <c r="I409" s="4"/>
      <c r="J409" s="4"/>
    </row>
    <row r="410" spans="3:10" ht="12.75">
      <c r="C410" s="23"/>
      <c r="D410" s="23"/>
      <c r="E410" s="23"/>
      <c r="I410" s="4"/>
      <c r="J410" s="4"/>
    </row>
    <row r="411" spans="3:10" ht="12.75">
      <c r="C411" s="23"/>
      <c r="D411" s="23"/>
      <c r="E411" s="23"/>
      <c r="I411" s="4"/>
      <c r="J411" s="4"/>
    </row>
    <row r="412" spans="3:10" ht="12.75">
      <c r="C412" s="23"/>
      <c r="D412" s="23"/>
      <c r="E412" s="23"/>
      <c r="I412" s="4"/>
      <c r="J412" s="4"/>
    </row>
    <row r="413" spans="3:10" ht="12.75">
      <c r="C413" s="23"/>
      <c r="D413" s="23"/>
      <c r="E413" s="23"/>
      <c r="I413" s="4"/>
      <c r="J413" s="4"/>
    </row>
    <row r="414" spans="3:10" ht="12.75">
      <c r="C414" s="23"/>
      <c r="D414" s="23"/>
      <c r="E414" s="23"/>
      <c r="I414" s="4"/>
      <c r="J414" s="4"/>
    </row>
    <row r="415" spans="3:10" ht="12.75">
      <c r="C415" s="23"/>
      <c r="D415" s="23"/>
      <c r="E415" s="23"/>
      <c r="I415" s="4"/>
      <c r="J415" s="4"/>
    </row>
    <row r="416" spans="3:10" ht="12.75">
      <c r="C416" s="23"/>
      <c r="D416" s="23"/>
      <c r="E416" s="23"/>
      <c r="I416" s="4"/>
      <c r="J416" s="4"/>
    </row>
    <row r="417" spans="3:10" ht="12.75">
      <c r="C417" s="23"/>
      <c r="D417" s="23"/>
      <c r="E417" s="23"/>
      <c r="I417" s="4"/>
      <c r="J417" s="4"/>
    </row>
    <row r="418" spans="3:10" ht="12.75">
      <c r="C418" s="23"/>
      <c r="D418" s="23"/>
      <c r="E418" s="23"/>
      <c r="I418" s="4"/>
      <c r="J418" s="4"/>
    </row>
    <row r="419" spans="3:10" ht="12.75">
      <c r="C419" s="23"/>
      <c r="D419" s="23"/>
      <c r="E419" s="23"/>
      <c r="I419" s="4"/>
      <c r="J419" s="4"/>
    </row>
    <row r="420" spans="3:10" ht="12.75">
      <c r="C420" s="23"/>
      <c r="D420" s="23"/>
      <c r="E420" s="23"/>
      <c r="I420" s="4"/>
      <c r="J420" s="4"/>
    </row>
    <row r="421" spans="3:10" ht="12.75">
      <c r="C421" s="23"/>
      <c r="D421" s="23"/>
      <c r="E421" s="23"/>
      <c r="I421" s="4"/>
      <c r="J421" s="4"/>
    </row>
    <row r="422" spans="3:10" ht="12.75">
      <c r="C422" s="23"/>
      <c r="D422" s="23"/>
      <c r="E422" s="23"/>
      <c r="I422" s="4"/>
      <c r="J422" s="4"/>
    </row>
    <row r="423" spans="3:10" ht="12.75">
      <c r="C423" s="23"/>
      <c r="D423" s="23"/>
      <c r="E423" s="23"/>
      <c r="I423" s="4"/>
      <c r="J423" s="4"/>
    </row>
    <row r="424" spans="3:10" ht="12.75">
      <c r="C424" s="23"/>
      <c r="D424" s="23"/>
      <c r="E424" s="23"/>
      <c r="I424" s="4"/>
      <c r="J424" s="4"/>
    </row>
    <row r="425" spans="3:10" ht="12.75">
      <c r="C425" s="23"/>
      <c r="D425" s="23"/>
      <c r="E425" s="23"/>
      <c r="I425" s="4"/>
      <c r="J425" s="4"/>
    </row>
    <row r="426" spans="3:10" ht="12.75">
      <c r="C426" s="23"/>
      <c r="D426" s="23"/>
      <c r="E426" s="23"/>
      <c r="I426" s="4"/>
      <c r="J426" s="4"/>
    </row>
    <row r="427" spans="3:10" ht="12.75">
      <c r="C427" s="23"/>
      <c r="D427" s="23"/>
      <c r="E427" s="23"/>
      <c r="I427" s="4"/>
      <c r="J427" s="4"/>
    </row>
    <row r="428" spans="3:10" ht="12.75">
      <c r="C428" s="23"/>
      <c r="D428" s="23"/>
      <c r="E428" s="23"/>
      <c r="I428" s="4"/>
      <c r="J428" s="4"/>
    </row>
    <row r="429" spans="3:10" ht="12.75">
      <c r="C429" s="23"/>
      <c r="D429" s="23"/>
      <c r="E429" s="23"/>
      <c r="I429" s="4"/>
      <c r="J429" s="4"/>
    </row>
    <row r="430" spans="3:10" ht="12.75">
      <c r="C430" s="23"/>
      <c r="D430" s="23"/>
      <c r="E430" s="23"/>
      <c r="I430" s="4"/>
      <c r="J430" s="4"/>
    </row>
    <row r="431" spans="3:10" ht="12.75">
      <c r="C431" s="23"/>
      <c r="D431" s="23"/>
      <c r="E431" s="23"/>
      <c r="I431" s="4"/>
      <c r="J431" s="4"/>
    </row>
    <row r="432" spans="3:10" ht="12.75">
      <c r="C432" s="23"/>
      <c r="D432" s="23"/>
      <c r="E432" s="23"/>
      <c r="I432" s="4"/>
      <c r="J432" s="4"/>
    </row>
    <row r="433" spans="3:10" ht="12.75">
      <c r="C433" s="23"/>
      <c r="D433" s="23"/>
      <c r="E433" s="23"/>
      <c r="I433" s="4"/>
      <c r="J433" s="4"/>
    </row>
    <row r="434" spans="3:10" ht="12.75">
      <c r="C434" s="23"/>
      <c r="D434" s="23"/>
      <c r="E434" s="23"/>
      <c r="I434" s="4"/>
      <c r="J434" s="4"/>
    </row>
    <row r="435" spans="3:10" ht="12.75">
      <c r="C435" s="23"/>
      <c r="D435" s="23"/>
      <c r="E435" s="23"/>
      <c r="I435" s="4"/>
      <c r="J435" s="4"/>
    </row>
    <row r="436" spans="3:10" ht="12.75">
      <c r="C436" s="23"/>
      <c r="D436" s="23"/>
      <c r="E436" s="23"/>
      <c r="I436" s="4"/>
      <c r="J436" s="4"/>
    </row>
    <row r="437" spans="3:10" ht="12.75">
      <c r="C437" s="23"/>
      <c r="D437" s="23"/>
      <c r="E437" s="23"/>
      <c r="I437" s="4"/>
      <c r="J437" s="4"/>
    </row>
    <row r="438" spans="3:10" ht="12.75">
      <c r="C438" s="23"/>
      <c r="D438" s="23"/>
      <c r="E438" s="23"/>
      <c r="I438" s="4"/>
      <c r="J438" s="4"/>
    </row>
    <row r="439" spans="3:10" ht="12.75">
      <c r="C439" s="23"/>
      <c r="D439" s="23"/>
      <c r="E439" s="23"/>
      <c r="I439" s="4"/>
      <c r="J439" s="4"/>
    </row>
    <row r="440" spans="3:10" ht="12.75">
      <c r="C440" s="23"/>
      <c r="D440" s="23"/>
      <c r="E440" s="23"/>
      <c r="I440" s="4"/>
      <c r="J440" s="4"/>
    </row>
    <row r="441" spans="3:10" ht="12.75">
      <c r="C441" s="23"/>
      <c r="D441" s="23"/>
      <c r="E441" s="23"/>
      <c r="I441" s="4"/>
      <c r="J441" s="4"/>
    </row>
    <row r="442" spans="3:10" ht="12.75">
      <c r="C442" s="23"/>
      <c r="D442" s="23"/>
      <c r="E442" s="23"/>
      <c r="I442" s="4"/>
      <c r="J442" s="4"/>
    </row>
    <row r="443" spans="3:10" ht="12.75">
      <c r="C443" s="23"/>
      <c r="D443" s="23"/>
      <c r="E443" s="23"/>
      <c r="I443" s="4"/>
      <c r="J443" s="4"/>
    </row>
    <row r="444" spans="3:10" ht="12.75">
      <c r="C444" s="23"/>
      <c r="D444" s="23"/>
      <c r="E444" s="23"/>
      <c r="I444" s="4"/>
      <c r="J444" s="4"/>
    </row>
    <row r="445" spans="3:10" ht="12.75">
      <c r="C445" s="23"/>
      <c r="D445" s="23"/>
      <c r="E445" s="23"/>
      <c r="I445" s="4"/>
      <c r="J445" s="4"/>
    </row>
    <row r="446" spans="3:10" ht="12.75">
      <c r="C446" s="23"/>
      <c r="D446" s="23"/>
      <c r="E446" s="23"/>
      <c r="I446" s="4"/>
      <c r="J446" s="4"/>
    </row>
    <row r="447" spans="3:10" ht="12.75">
      <c r="C447" s="23"/>
      <c r="D447" s="23"/>
      <c r="E447" s="23"/>
      <c r="I447" s="4"/>
      <c r="J447" s="4"/>
    </row>
    <row r="448" spans="3:10" ht="12.75">
      <c r="C448" s="23"/>
      <c r="D448" s="23"/>
      <c r="E448" s="23"/>
      <c r="I448" s="4"/>
      <c r="J448" s="4"/>
    </row>
    <row r="449" spans="3:10" ht="12.75">
      <c r="C449" s="23"/>
      <c r="D449" s="23"/>
      <c r="E449" s="23"/>
      <c r="I449" s="4"/>
      <c r="J449" s="4"/>
    </row>
    <row r="450" spans="3:10" ht="12.75">
      <c r="C450" s="23"/>
      <c r="D450" s="23"/>
      <c r="E450" s="23"/>
      <c r="I450" s="4"/>
      <c r="J450" s="4"/>
    </row>
    <row r="451" spans="3:10" ht="12.75">
      <c r="C451" s="23"/>
      <c r="D451" s="23"/>
      <c r="E451" s="23"/>
      <c r="I451" s="4"/>
      <c r="J451" s="4"/>
    </row>
    <row r="452" spans="3:10" ht="12.75">
      <c r="C452" s="23"/>
      <c r="D452" s="23"/>
      <c r="E452" s="23"/>
      <c r="I452" s="4"/>
      <c r="J452" s="4"/>
    </row>
    <row r="453" spans="3:10" ht="12.75">
      <c r="C453" s="23"/>
      <c r="D453" s="23"/>
      <c r="E453" s="23"/>
      <c r="I453" s="4"/>
      <c r="J453" s="4"/>
    </row>
    <row r="454" spans="3:10" ht="12.75">
      <c r="C454" s="23"/>
      <c r="D454" s="23"/>
      <c r="E454" s="23"/>
      <c r="I454" s="4"/>
      <c r="J454" s="4"/>
    </row>
    <row r="455" spans="3:10" ht="12.75">
      <c r="C455" s="23"/>
      <c r="D455" s="23"/>
      <c r="E455" s="23"/>
      <c r="I455" s="4"/>
      <c r="J455" s="4"/>
    </row>
    <row r="456" spans="3:10" ht="12.75">
      <c r="C456" s="23"/>
      <c r="D456" s="23"/>
      <c r="E456" s="23"/>
      <c r="I456" s="4"/>
      <c r="J456" s="4"/>
    </row>
    <row r="457" spans="3:10" ht="12.75">
      <c r="C457" s="23"/>
      <c r="D457" s="23"/>
      <c r="E457" s="23"/>
      <c r="I457" s="4"/>
      <c r="J457" s="4"/>
    </row>
    <row r="458" spans="3:10" ht="12.75">
      <c r="C458" s="23"/>
      <c r="D458" s="23"/>
      <c r="E458" s="23"/>
      <c r="I458" s="4"/>
      <c r="J458" s="4"/>
    </row>
    <row r="459" spans="3:10" ht="12.75">
      <c r="C459" s="23"/>
      <c r="D459" s="23"/>
      <c r="E459" s="23"/>
      <c r="I459" s="4"/>
      <c r="J459" s="4"/>
    </row>
    <row r="460" spans="3:10" ht="12.75">
      <c r="C460" s="23"/>
      <c r="D460" s="23"/>
      <c r="E460" s="23"/>
      <c r="I460" s="4"/>
      <c r="J460" s="4"/>
    </row>
    <row r="461" spans="3:10" ht="12.75">
      <c r="C461" s="23"/>
      <c r="D461" s="23"/>
      <c r="E461" s="23"/>
      <c r="I461" s="4"/>
      <c r="J461" s="4"/>
    </row>
    <row r="462" spans="3:10" ht="12.75">
      <c r="C462" s="23"/>
      <c r="D462" s="23"/>
      <c r="E462" s="23"/>
      <c r="I462" s="4"/>
      <c r="J462" s="4"/>
    </row>
    <row r="463" spans="3:10" ht="12.75">
      <c r="C463" s="23"/>
      <c r="D463" s="23"/>
      <c r="E463" s="23"/>
      <c r="I463" s="4"/>
      <c r="J463" s="4"/>
    </row>
    <row r="464" spans="3:10" ht="12.75">
      <c r="C464" s="23"/>
      <c r="D464" s="23"/>
      <c r="E464" s="23"/>
      <c r="I464" s="4"/>
      <c r="J464" s="4"/>
    </row>
    <row r="465" spans="3:10" ht="12.75">
      <c r="C465" s="23"/>
      <c r="D465" s="23"/>
      <c r="E465" s="23"/>
      <c r="I465" s="4"/>
      <c r="J465" s="4"/>
    </row>
    <row r="466" spans="3:10" ht="12.75">
      <c r="C466" s="23"/>
      <c r="D466" s="23"/>
      <c r="E466" s="23"/>
      <c r="I466" s="4"/>
      <c r="J466" s="4"/>
    </row>
    <row r="467" spans="3:10" ht="12.75">
      <c r="C467" s="23"/>
      <c r="D467" s="23"/>
      <c r="E467" s="23"/>
      <c r="I467" s="4"/>
      <c r="J467" s="4"/>
    </row>
    <row r="468" spans="3:10" ht="12.75">
      <c r="C468" s="23"/>
      <c r="D468" s="23"/>
      <c r="E468" s="23"/>
      <c r="I468" s="4"/>
      <c r="J468" s="4"/>
    </row>
    <row r="469" spans="3:10" ht="12.75">
      <c r="C469" s="23"/>
      <c r="D469" s="23"/>
      <c r="E469" s="23"/>
      <c r="I469" s="4"/>
      <c r="J469" s="4"/>
    </row>
    <row r="470" spans="3:10" ht="12.75">
      <c r="C470" s="23"/>
      <c r="D470" s="23"/>
      <c r="E470" s="23"/>
      <c r="I470" s="4"/>
      <c r="J470" s="4"/>
    </row>
    <row r="471" spans="3:10" ht="12.75">
      <c r="C471" s="23"/>
      <c r="D471" s="23"/>
      <c r="E471" s="23"/>
      <c r="I471" s="4"/>
      <c r="J471" s="4"/>
    </row>
    <row r="472" spans="3:10" ht="12.75">
      <c r="C472" s="23"/>
      <c r="D472" s="23"/>
      <c r="E472" s="23"/>
      <c r="I472" s="4"/>
      <c r="J472" s="4"/>
    </row>
    <row r="473" spans="3:10" ht="12.75">
      <c r="C473" s="23"/>
      <c r="D473" s="23"/>
      <c r="E473" s="23"/>
      <c r="I473" s="4"/>
      <c r="J473" s="4"/>
    </row>
    <row r="474" spans="3:10" ht="12.75">
      <c r="C474" s="23"/>
      <c r="D474" s="23"/>
      <c r="E474" s="23"/>
      <c r="I474" s="4"/>
      <c r="J474" s="4"/>
    </row>
    <row r="475" spans="3:10" ht="12.75">
      <c r="C475" s="23"/>
      <c r="D475" s="23"/>
      <c r="E475" s="23"/>
      <c r="I475" s="4"/>
      <c r="J475" s="4"/>
    </row>
    <row r="476" spans="3:10" ht="12.75">
      <c r="C476" s="23"/>
      <c r="D476" s="23"/>
      <c r="E476" s="23"/>
      <c r="I476" s="4"/>
      <c r="J476" s="4"/>
    </row>
    <row r="477" spans="3:10" ht="12.75">
      <c r="C477" s="23"/>
      <c r="D477" s="23"/>
      <c r="E477" s="23"/>
      <c r="I477" s="4"/>
      <c r="J477" s="4"/>
    </row>
    <row r="478" spans="3:10" ht="12.75">
      <c r="C478" s="23"/>
      <c r="D478" s="23"/>
      <c r="E478" s="23"/>
      <c r="I478" s="4"/>
      <c r="J478" s="4"/>
    </row>
    <row r="479" spans="3:10" ht="12.75">
      <c r="C479" s="23"/>
      <c r="D479" s="23"/>
      <c r="E479" s="23"/>
      <c r="I479" s="4"/>
      <c r="J479" s="4"/>
    </row>
    <row r="480" spans="3:10" ht="12.75">
      <c r="C480" s="23"/>
      <c r="D480" s="23"/>
      <c r="E480" s="23"/>
      <c r="I480" s="4"/>
      <c r="J480" s="4"/>
    </row>
    <row r="481" spans="3:10" ht="12.75">
      <c r="C481" s="23"/>
      <c r="D481" s="23"/>
      <c r="E481" s="23"/>
      <c r="I481" s="4"/>
      <c r="J481" s="4"/>
    </row>
    <row r="482" spans="3:10" ht="12.75">
      <c r="C482" s="23"/>
      <c r="D482" s="23"/>
      <c r="E482" s="23"/>
      <c r="I482" s="4"/>
      <c r="J482" s="4"/>
    </row>
    <row r="483" spans="3:10" ht="12.75">
      <c r="C483" s="23"/>
      <c r="D483" s="23"/>
      <c r="E483" s="23"/>
      <c r="I483" s="4"/>
      <c r="J483" s="4"/>
    </row>
    <row r="484" spans="3:10" ht="12.75">
      <c r="C484" s="23"/>
      <c r="D484" s="23"/>
      <c r="E484" s="23"/>
      <c r="I484" s="4"/>
      <c r="J484" s="4"/>
    </row>
    <row r="485" spans="3:10" ht="12.75">
      <c r="C485" s="23"/>
      <c r="D485" s="23"/>
      <c r="E485" s="23"/>
      <c r="I485" s="4"/>
      <c r="J485" s="4"/>
    </row>
    <row r="486" spans="3:10" ht="12.75">
      <c r="C486" s="23"/>
      <c r="D486" s="23"/>
      <c r="E486" s="23"/>
      <c r="I486" s="4"/>
      <c r="J486" s="4"/>
    </row>
    <row r="487" spans="3:10" ht="12.75">
      <c r="C487" s="23"/>
      <c r="D487" s="23"/>
      <c r="E487" s="23"/>
      <c r="I487" s="4"/>
      <c r="J487" s="4"/>
    </row>
    <row r="488" spans="3:10" ht="12.75">
      <c r="C488" s="23"/>
      <c r="D488" s="23"/>
      <c r="E488" s="23"/>
      <c r="I488" s="4"/>
      <c r="J488" s="4"/>
    </row>
    <row r="489" spans="3:10" ht="12.75">
      <c r="C489" s="23"/>
      <c r="D489" s="23"/>
      <c r="E489" s="23"/>
      <c r="I489" s="4"/>
      <c r="J489" s="4"/>
    </row>
    <row r="490" spans="3:10" ht="12.75">
      <c r="C490" s="23"/>
      <c r="D490" s="23"/>
      <c r="E490" s="23"/>
      <c r="I490" s="4"/>
      <c r="J490" s="4"/>
    </row>
    <row r="491" spans="3:10" ht="12.75">
      <c r="C491" s="23"/>
      <c r="D491" s="23"/>
      <c r="E491" s="23"/>
      <c r="I491" s="4"/>
      <c r="J491" s="4"/>
    </row>
    <row r="492" spans="3:10" ht="12.75">
      <c r="C492" s="23"/>
      <c r="D492" s="23"/>
      <c r="E492" s="23"/>
      <c r="I492" s="4"/>
      <c r="J492" s="4"/>
    </row>
    <row r="493" spans="3:10" ht="12.75">
      <c r="C493" s="23"/>
      <c r="D493" s="23"/>
      <c r="E493" s="23"/>
      <c r="I493" s="4"/>
      <c r="J493" s="4"/>
    </row>
    <row r="494" spans="3:10" ht="12.75">
      <c r="C494" s="23"/>
      <c r="D494" s="23"/>
      <c r="E494" s="23"/>
      <c r="I494" s="4"/>
      <c r="J494" s="4"/>
    </row>
    <row r="495" spans="3:10" ht="12.75">
      <c r="C495" s="23"/>
      <c r="D495" s="23"/>
      <c r="E495" s="23"/>
      <c r="I495" s="4"/>
      <c r="J495" s="4"/>
    </row>
    <row r="496" spans="3:10" ht="12.75">
      <c r="C496" s="23"/>
      <c r="D496" s="23"/>
      <c r="E496" s="23"/>
      <c r="I496" s="4"/>
      <c r="J496" s="4"/>
    </row>
    <row r="497" spans="3:10" ht="12.75">
      <c r="C497" s="23"/>
      <c r="D497" s="23"/>
      <c r="E497" s="23"/>
      <c r="I497" s="4"/>
      <c r="J497" s="4"/>
    </row>
    <row r="498" spans="3:10" ht="12.75">
      <c r="C498" s="23"/>
      <c r="D498" s="23"/>
      <c r="E498" s="23"/>
      <c r="I498" s="4"/>
      <c r="J498" s="4"/>
    </row>
    <row r="499" spans="3:10" ht="12.75">
      <c r="C499" s="23"/>
      <c r="D499" s="23"/>
      <c r="E499" s="23"/>
      <c r="I499" s="4"/>
      <c r="J499" s="4"/>
    </row>
    <row r="500" spans="3:10" ht="12.75">
      <c r="C500" s="23"/>
      <c r="D500" s="23"/>
      <c r="E500" s="23"/>
      <c r="I500" s="4"/>
      <c r="J500" s="4"/>
    </row>
    <row r="501" spans="3:10" ht="12.75">
      <c r="C501" s="23"/>
      <c r="D501" s="23"/>
      <c r="E501" s="23"/>
      <c r="I501" s="4"/>
      <c r="J501" s="4"/>
    </row>
    <row r="502" spans="3:10" ht="12.75">
      <c r="C502" s="23"/>
      <c r="D502" s="23"/>
      <c r="E502" s="23"/>
      <c r="I502" s="4"/>
      <c r="J502" s="4"/>
    </row>
    <row r="503" spans="3:10" ht="12.75">
      <c r="C503" s="23"/>
      <c r="D503" s="23"/>
      <c r="E503" s="23"/>
      <c r="I503" s="4"/>
      <c r="J503" s="4"/>
    </row>
    <row r="504" spans="3:10" ht="12.75">
      <c r="C504" s="23"/>
      <c r="D504" s="23"/>
      <c r="E504" s="23"/>
      <c r="I504" s="4"/>
      <c r="J504" s="4"/>
    </row>
    <row r="505" spans="3:10" ht="12.75">
      <c r="C505" s="23"/>
      <c r="D505" s="23"/>
      <c r="E505" s="23"/>
      <c r="I505" s="4"/>
      <c r="J505" s="4"/>
    </row>
    <row r="506" spans="3:10" ht="12.75">
      <c r="C506" s="23"/>
      <c r="D506" s="23"/>
      <c r="E506" s="23"/>
      <c r="I506" s="4"/>
      <c r="J506" s="4"/>
    </row>
    <row r="507" spans="3:10" ht="12.75">
      <c r="C507" s="23"/>
      <c r="D507" s="23"/>
      <c r="E507" s="23"/>
      <c r="I507" s="4"/>
      <c r="J507" s="4"/>
    </row>
    <row r="508" spans="3:10" ht="12.75">
      <c r="C508" s="23"/>
      <c r="D508" s="23"/>
      <c r="E508" s="23"/>
      <c r="I508" s="4"/>
      <c r="J508" s="4"/>
    </row>
    <row r="509" spans="3:10" ht="12.75">
      <c r="C509" s="23"/>
      <c r="D509" s="23"/>
      <c r="E509" s="23"/>
      <c r="I509" s="4"/>
      <c r="J509" s="4"/>
    </row>
    <row r="510" spans="3:10" ht="12.75">
      <c r="C510" s="23"/>
      <c r="D510" s="23"/>
      <c r="E510" s="23"/>
      <c r="I510" s="4"/>
      <c r="J510" s="4"/>
    </row>
    <row r="511" spans="3:10" ht="12.75">
      <c r="C511" s="23"/>
      <c r="D511" s="23"/>
      <c r="E511" s="23"/>
      <c r="I511" s="4"/>
      <c r="J511" s="4"/>
    </row>
    <row r="512" spans="3:10" ht="12.75">
      <c r="C512" s="23"/>
      <c r="D512" s="23"/>
      <c r="E512" s="23"/>
      <c r="I512" s="4"/>
      <c r="J512" s="4"/>
    </row>
    <row r="513" spans="3:10" ht="12.75">
      <c r="C513" s="23"/>
      <c r="D513" s="23"/>
      <c r="E513" s="23"/>
      <c r="I513" s="4"/>
      <c r="J513" s="4"/>
    </row>
    <row r="514" spans="3:10" ht="12.75">
      <c r="C514" s="23"/>
      <c r="D514" s="23"/>
      <c r="E514" s="23"/>
      <c r="I514" s="4"/>
      <c r="J514" s="4"/>
    </row>
    <row r="515" spans="3:10" ht="12.75">
      <c r="C515" s="23"/>
      <c r="D515" s="23"/>
      <c r="E515" s="23"/>
      <c r="I515" s="4"/>
      <c r="J515" s="4"/>
    </row>
    <row r="516" spans="3:10" ht="12.75">
      <c r="C516" s="23"/>
      <c r="D516" s="23"/>
      <c r="E516" s="23"/>
      <c r="I516" s="4"/>
      <c r="J516" s="4"/>
    </row>
    <row r="517" spans="3:10" ht="12.75">
      <c r="C517" s="23"/>
      <c r="D517" s="23"/>
      <c r="E517" s="23"/>
      <c r="I517" s="4"/>
      <c r="J517" s="4"/>
    </row>
    <row r="518" spans="3:10" ht="12.75">
      <c r="C518" s="23"/>
      <c r="D518" s="23"/>
      <c r="E518" s="23"/>
      <c r="I518" s="4"/>
      <c r="J518" s="4"/>
    </row>
    <row r="519" spans="3:10" ht="12.75">
      <c r="C519" s="23"/>
      <c r="D519" s="23"/>
      <c r="E519" s="23"/>
      <c r="I519" s="4"/>
      <c r="J519" s="4"/>
    </row>
    <row r="520" spans="3:10" ht="12.75">
      <c r="C520" s="23"/>
      <c r="D520" s="23"/>
      <c r="E520" s="23"/>
      <c r="I520" s="4"/>
      <c r="J520" s="4"/>
    </row>
    <row r="521" spans="3:10" ht="12.75">
      <c r="C521" s="23"/>
      <c r="D521" s="23"/>
      <c r="E521" s="23"/>
      <c r="I521" s="4"/>
      <c r="J521" s="4"/>
    </row>
    <row r="522" spans="3:10" ht="12.75">
      <c r="C522" s="23"/>
      <c r="D522" s="23"/>
      <c r="E522" s="23"/>
      <c r="I522" s="4"/>
      <c r="J522" s="4"/>
    </row>
    <row r="523" spans="3:10" ht="12.75">
      <c r="C523" s="23"/>
      <c r="D523" s="23"/>
      <c r="E523" s="23"/>
      <c r="I523" s="4"/>
      <c r="J523" s="4"/>
    </row>
    <row r="524" spans="3:10" ht="12.75">
      <c r="C524" s="23"/>
      <c r="D524" s="23"/>
      <c r="E524" s="23"/>
      <c r="I524" s="4"/>
      <c r="J524" s="4"/>
    </row>
    <row r="525" spans="3:10" ht="12.75">
      <c r="C525" s="23"/>
      <c r="D525" s="23"/>
      <c r="E525" s="23"/>
      <c r="I525" s="4"/>
      <c r="J525" s="4"/>
    </row>
    <row r="526" spans="3:10" ht="12.75">
      <c r="C526" s="23"/>
      <c r="D526" s="23"/>
      <c r="E526" s="23"/>
      <c r="I526" s="4"/>
      <c r="J526" s="4"/>
    </row>
    <row r="527" spans="3:10" ht="12.75">
      <c r="C527" s="23"/>
      <c r="D527" s="23"/>
      <c r="E527" s="23"/>
      <c r="I527" s="4"/>
      <c r="J527" s="4"/>
    </row>
    <row r="528" spans="3:10" ht="12.75">
      <c r="C528" s="23"/>
      <c r="D528" s="23"/>
      <c r="E528" s="23"/>
      <c r="I528" s="4"/>
      <c r="J528" s="4"/>
    </row>
    <row r="529" spans="3:10" ht="12.75">
      <c r="C529" s="23"/>
      <c r="D529" s="23"/>
      <c r="E529" s="23"/>
      <c r="I529" s="4"/>
      <c r="J529" s="4"/>
    </row>
    <row r="530" spans="3:10" ht="12.75">
      <c r="C530" s="23"/>
      <c r="D530" s="23"/>
      <c r="E530" s="23"/>
      <c r="I530" s="4"/>
      <c r="J530" s="4"/>
    </row>
    <row r="531" spans="3:10" ht="12.75">
      <c r="C531" s="23"/>
      <c r="D531" s="23"/>
      <c r="E531" s="23"/>
      <c r="I531" s="4"/>
      <c r="J531" s="4"/>
    </row>
    <row r="532" spans="3:10" ht="12.75">
      <c r="C532" s="23"/>
      <c r="D532" s="23"/>
      <c r="E532" s="23"/>
      <c r="I532" s="4"/>
      <c r="J532" s="4"/>
    </row>
    <row r="533" spans="3:10" ht="12.75">
      <c r="C533" s="23"/>
      <c r="D533" s="23"/>
      <c r="E533" s="23"/>
      <c r="I533" s="4"/>
      <c r="J533" s="4"/>
    </row>
    <row r="534" spans="3:10" ht="12.75">
      <c r="C534" s="23"/>
      <c r="D534" s="23"/>
      <c r="E534" s="23"/>
      <c r="I534" s="4"/>
      <c r="J534" s="4"/>
    </row>
    <row r="535" spans="3:10" ht="12.75">
      <c r="C535" s="23"/>
      <c r="D535" s="23"/>
      <c r="E535" s="23"/>
      <c r="I535" s="4"/>
      <c r="J535" s="4"/>
    </row>
    <row r="536" spans="3:10" ht="12.75">
      <c r="C536" s="23"/>
      <c r="D536" s="23"/>
      <c r="E536" s="23"/>
      <c r="I536" s="4"/>
      <c r="J536" s="4"/>
    </row>
    <row r="537" spans="3:10" ht="12.75">
      <c r="C537" s="23"/>
      <c r="D537" s="23"/>
      <c r="E537" s="23"/>
      <c r="I537" s="4"/>
      <c r="J537" s="4"/>
    </row>
    <row r="538" spans="3:10" ht="12.75">
      <c r="C538" s="23"/>
      <c r="D538" s="23"/>
      <c r="E538" s="23"/>
      <c r="I538" s="4"/>
      <c r="J538" s="4"/>
    </row>
    <row r="539" spans="3:10" ht="12.75">
      <c r="C539" s="23"/>
      <c r="D539" s="23"/>
      <c r="E539" s="23"/>
      <c r="I539" s="4"/>
      <c r="J539" s="4"/>
    </row>
    <row r="540" spans="3:10" ht="12.75">
      <c r="C540" s="23"/>
      <c r="D540" s="23"/>
      <c r="E540" s="23"/>
      <c r="I540" s="4"/>
      <c r="J540" s="4"/>
    </row>
    <row r="541" spans="3:10" ht="12.75">
      <c r="C541" s="23"/>
      <c r="D541" s="23"/>
      <c r="E541" s="23"/>
      <c r="I541" s="4"/>
      <c r="J541" s="4"/>
    </row>
    <row r="542" spans="3:10" ht="12.75">
      <c r="C542" s="23"/>
      <c r="D542" s="23"/>
      <c r="E542" s="23"/>
      <c r="I542" s="4"/>
      <c r="J542" s="4"/>
    </row>
    <row r="543" spans="3:10" ht="12.75">
      <c r="C543" s="23"/>
      <c r="D543" s="23"/>
      <c r="E543" s="23"/>
      <c r="I543" s="4"/>
      <c r="J543" s="4"/>
    </row>
    <row r="544" spans="3:10" ht="12.75">
      <c r="C544" s="23"/>
      <c r="D544" s="23"/>
      <c r="E544" s="23"/>
      <c r="I544" s="4"/>
      <c r="J544" s="4"/>
    </row>
    <row r="545" spans="3:10" ht="12.75">
      <c r="C545" s="23"/>
      <c r="D545" s="23"/>
      <c r="E545" s="23"/>
      <c r="I545" s="4"/>
      <c r="J545" s="4"/>
    </row>
    <row r="546" spans="3:10" ht="12.75">
      <c r="C546" s="23"/>
      <c r="D546" s="23"/>
      <c r="E546" s="23"/>
      <c r="I546" s="4"/>
      <c r="J546" s="4"/>
    </row>
    <row r="547" spans="3:10" ht="12.75">
      <c r="C547" s="23"/>
      <c r="D547" s="23"/>
      <c r="E547" s="23"/>
      <c r="I547" s="4"/>
      <c r="J547" s="4"/>
    </row>
    <row r="548" spans="3:10" ht="12.75">
      <c r="C548" s="23"/>
      <c r="D548" s="23"/>
      <c r="E548" s="23"/>
      <c r="I548" s="4"/>
      <c r="J548" s="4"/>
    </row>
    <row r="549" spans="3:10" ht="12.75">
      <c r="C549" s="23"/>
      <c r="D549" s="23"/>
      <c r="E549" s="23"/>
      <c r="I549" s="4"/>
      <c r="J549" s="4"/>
    </row>
    <row r="550" spans="3:10" ht="12.75">
      <c r="C550" s="23"/>
      <c r="D550" s="23"/>
      <c r="E550" s="23"/>
      <c r="I550" s="4"/>
      <c r="J550" s="4"/>
    </row>
    <row r="551" spans="3:10" ht="12.75">
      <c r="C551" s="23"/>
      <c r="D551" s="23"/>
      <c r="E551" s="23"/>
      <c r="I551" s="4"/>
      <c r="J551" s="4"/>
    </row>
    <row r="552" spans="3:10" ht="12.75">
      <c r="C552" s="23"/>
      <c r="D552" s="23"/>
      <c r="E552" s="23"/>
      <c r="I552" s="4"/>
      <c r="J552" s="4"/>
    </row>
    <row r="553" spans="3:10" ht="12.75">
      <c r="C553" s="23"/>
      <c r="D553" s="23"/>
      <c r="E553" s="23"/>
      <c r="I553" s="4"/>
      <c r="J553" s="4"/>
    </row>
    <row r="554" spans="3:10" ht="12.75">
      <c r="C554" s="23"/>
      <c r="D554" s="23"/>
      <c r="E554" s="23"/>
      <c r="I554" s="4"/>
      <c r="J554" s="4"/>
    </row>
    <row r="555" spans="3:10" ht="12.75">
      <c r="C555" s="23"/>
      <c r="D555" s="23"/>
      <c r="E555" s="23"/>
      <c r="I555" s="4"/>
      <c r="J555" s="4"/>
    </row>
    <row r="556" spans="3:10" ht="12.75">
      <c r="C556" s="23"/>
      <c r="D556" s="23"/>
      <c r="E556" s="23"/>
      <c r="I556" s="4"/>
      <c r="J556" s="4"/>
    </row>
    <row r="557" spans="3:10" ht="12.75">
      <c r="C557" s="23"/>
      <c r="D557" s="23"/>
      <c r="E557" s="23"/>
      <c r="I557" s="4"/>
      <c r="J557" s="4"/>
    </row>
    <row r="558" spans="3:10" ht="12.75">
      <c r="C558" s="23"/>
      <c r="D558" s="23"/>
      <c r="E558" s="23"/>
      <c r="I558" s="4"/>
      <c r="J558" s="4"/>
    </row>
    <row r="559" spans="3:10" ht="12.75">
      <c r="C559" s="23"/>
      <c r="D559" s="23"/>
      <c r="E559" s="23"/>
      <c r="I559" s="4"/>
      <c r="J559" s="4"/>
    </row>
    <row r="560" spans="3:10" ht="12.75">
      <c r="C560" s="23"/>
      <c r="D560" s="23"/>
      <c r="E560" s="23"/>
      <c r="I560" s="4"/>
      <c r="J560" s="4"/>
    </row>
    <row r="561" spans="3:10" ht="12.75">
      <c r="C561" s="23"/>
      <c r="D561" s="23"/>
      <c r="E561" s="23"/>
      <c r="I561" s="4"/>
      <c r="J561" s="4"/>
    </row>
    <row r="562" spans="3:10" ht="12.75">
      <c r="C562" s="23"/>
      <c r="D562" s="23"/>
      <c r="E562" s="23"/>
      <c r="I562" s="4"/>
      <c r="J562" s="4"/>
    </row>
    <row r="563" spans="3:10" ht="12.75">
      <c r="C563" s="23"/>
      <c r="D563" s="23"/>
      <c r="E563" s="23"/>
      <c r="I563" s="4"/>
      <c r="J563" s="4"/>
    </row>
    <row r="564" spans="3:10" ht="12.75">
      <c r="C564" s="23"/>
      <c r="D564" s="23"/>
      <c r="E564" s="23"/>
      <c r="I564" s="4"/>
      <c r="J564" s="4"/>
    </row>
    <row r="565" spans="3:10" ht="12.75">
      <c r="C565" s="23"/>
      <c r="D565" s="23"/>
      <c r="E565" s="23"/>
      <c r="I565" s="4"/>
      <c r="J565" s="4"/>
    </row>
    <row r="566" spans="3:10" ht="12.75">
      <c r="C566" s="23"/>
      <c r="D566" s="23"/>
      <c r="E566" s="23"/>
      <c r="I566" s="4"/>
      <c r="J566" s="4"/>
    </row>
    <row r="567" spans="3:10" ht="12.75">
      <c r="C567" s="23"/>
      <c r="D567" s="23"/>
      <c r="E567" s="23"/>
      <c r="I567" s="4"/>
      <c r="J567" s="4"/>
    </row>
    <row r="568" spans="3:10" ht="12.75">
      <c r="C568" s="23"/>
      <c r="D568" s="23"/>
      <c r="E568" s="23"/>
      <c r="I568" s="4"/>
      <c r="J568" s="4"/>
    </row>
    <row r="569" spans="3:10" ht="12.75">
      <c r="C569" s="23"/>
      <c r="D569" s="23"/>
      <c r="E569" s="23"/>
      <c r="I569" s="4"/>
      <c r="J569" s="4"/>
    </row>
    <row r="570" spans="3:10" ht="12.75">
      <c r="C570" s="23"/>
      <c r="D570" s="23"/>
      <c r="E570" s="23"/>
      <c r="I570" s="4"/>
      <c r="J570" s="4"/>
    </row>
    <row r="571" spans="3:10" ht="12.75">
      <c r="C571" s="23"/>
      <c r="D571" s="23"/>
      <c r="E571" s="23"/>
      <c r="I571" s="4"/>
      <c r="J571" s="4"/>
    </row>
    <row r="572" spans="3:10" ht="12.75">
      <c r="C572" s="23"/>
      <c r="D572" s="23"/>
      <c r="E572" s="23"/>
      <c r="I572" s="4"/>
      <c r="J572" s="4"/>
    </row>
    <row r="573" spans="3:10" ht="12.75">
      <c r="C573" s="23"/>
      <c r="D573" s="23"/>
      <c r="E573" s="23"/>
      <c r="I573" s="4"/>
      <c r="J573" s="4"/>
    </row>
    <row r="574" spans="3:10" ht="12.75">
      <c r="C574" s="23"/>
      <c r="D574" s="23"/>
      <c r="E574" s="23"/>
      <c r="I574" s="4"/>
      <c r="J574" s="4"/>
    </row>
    <row r="575" spans="3:10" ht="12.75">
      <c r="C575" s="23"/>
      <c r="D575" s="23"/>
      <c r="E575" s="23"/>
      <c r="I575" s="4"/>
      <c r="J575" s="4"/>
    </row>
    <row r="576" spans="3:10" ht="12.75">
      <c r="C576" s="23"/>
      <c r="D576" s="23"/>
      <c r="E576" s="23"/>
      <c r="I576" s="4"/>
      <c r="J576" s="4"/>
    </row>
    <row r="577" spans="3:10" ht="12.75">
      <c r="C577" s="23"/>
      <c r="D577" s="23"/>
      <c r="E577" s="23"/>
      <c r="I577" s="4"/>
      <c r="J577" s="4"/>
    </row>
    <row r="578" spans="3:10" ht="12.75">
      <c r="C578" s="23"/>
      <c r="D578" s="23"/>
      <c r="E578" s="23"/>
      <c r="I578" s="4"/>
      <c r="J578" s="4"/>
    </row>
    <row r="579" spans="3:10" ht="12.75">
      <c r="C579" s="23"/>
      <c r="D579" s="23"/>
      <c r="E579" s="23"/>
      <c r="I579" s="4"/>
      <c r="J579" s="4"/>
    </row>
    <row r="580" spans="3:10" ht="12.75">
      <c r="C580" s="23"/>
      <c r="D580" s="23"/>
      <c r="E580" s="23"/>
      <c r="I580" s="4"/>
      <c r="J580" s="4"/>
    </row>
    <row r="581" spans="3:10" ht="12.75">
      <c r="C581" s="23"/>
      <c r="D581" s="23"/>
      <c r="E581" s="23"/>
      <c r="I581" s="4"/>
      <c r="J581" s="4"/>
    </row>
    <row r="582" spans="3:10" ht="12.75">
      <c r="C582" s="23"/>
      <c r="D582" s="23"/>
      <c r="E582" s="23"/>
      <c r="I582" s="4"/>
      <c r="J582" s="4"/>
    </row>
    <row r="583" spans="3:10" ht="12.75">
      <c r="C583" s="23"/>
      <c r="D583" s="23"/>
      <c r="E583" s="23"/>
      <c r="I583" s="4"/>
      <c r="J583" s="4"/>
    </row>
    <row r="584" spans="3:10" ht="12.75">
      <c r="C584" s="23"/>
      <c r="D584" s="23"/>
      <c r="E584" s="23"/>
      <c r="I584" s="4"/>
      <c r="J584" s="4"/>
    </row>
    <row r="585" spans="3:10" ht="12.75">
      <c r="C585" s="23"/>
      <c r="D585" s="23"/>
      <c r="E585" s="23"/>
      <c r="I585" s="4"/>
      <c r="J585" s="4"/>
    </row>
    <row r="586" spans="3:10" ht="12.75">
      <c r="C586" s="23"/>
      <c r="D586" s="23"/>
      <c r="E586" s="23"/>
      <c r="I586" s="4"/>
      <c r="J586" s="4"/>
    </row>
    <row r="587" spans="3:10" ht="12.75">
      <c r="C587" s="23"/>
      <c r="D587" s="23"/>
      <c r="E587" s="23"/>
      <c r="I587" s="4"/>
      <c r="J587" s="4"/>
    </row>
    <row r="588" spans="3:10" ht="12.75">
      <c r="C588" s="23"/>
      <c r="D588" s="23"/>
      <c r="E588" s="23"/>
      <c r="I588" s="4"/>
      <c r="J588" s="4"/>
    </row>
    <row r="589" spans="3:10" ht="12.75">
      <c r="C589" s="23"/>
      <c r="D589" s="23"/>
      <c r="E589" s="23"/>
      <c r="I589" s="4"/>
      <c r="J589" s="4"/>
    </row>
    <row r="590" spans="3:10" ht="12.75">
      <c r="C590" s="23"/>
      <c r="D590" s="23"/>
      <c r="E590" s="23"/>
      <c r="I590" s="4"/>
      <c r="J590" s="4"/>
    </row>
    <row r="591" spans="3:10" ht="12.75">
      <c r="C591" s="23"/>
      <c r="D591" s="23"/>
      <c r="E591" s="23"/>
      <c r="I591" s="4"/>
      <c r="J591" s="4"/>
    </row>
    <row r="592" spans="3:10" ht="12.75">
      <c r="C592" s="23"/>
      <c r="D592" s="23"/>
      <c r="E592" s="23"/>
      <c r="I592" s="4"/>
      <c r="J592" s="4"/>
    </row>
    <row r="593" spans="3:10" ht="12.75">
      <c r="C593" s="23"/>
      <c r="D593" s="23"/>
      <c r="E593" s="23"/>
      <c r="I593" s="4"/>
      <c r="J593" s="4"/>
    </row>
    <row r="594" spans="3:10" ht="12.75">
      <c r="C594" s="23"/>
      <c r="D594" s="23"/>
      <c r="E594" s="23"/>
      <c r="I594" s="4"/>
      <c r="J594" s="4"/>
    </row>
    <row r="595" spans="3:10" ht="12.75">
      <c r="C595" s="23"/>
      <c r="D595" s="23"/>
      <c r="E595" s="23"/>
      <c r="I595" s="4"/>
      <c r="J595" s="4"/>
    </row>
    <row r="596" spans="3:10" ht="12.75">
      <c r="C596" s="23"/>
      <c r="D596" s="23"/>
      <c r="E596" s="23"/>
      <c r="I596" s="4"/>
      <c r="J596" s="4"/>
    </row>
    <row r="597" spans="3:10" ht="12.75">
      <c r="C597" s="23"/>
      <c r="D597" s="23"/>
      <c r="E597" s="23"/>
      <c r="I597" s="4"/>
      <c r="J597" s="4"/>
    </row>
    <row r="598" spans="3:10" ht="12.75">
      <c r="C598" s="23"/>
      <c r="D598" s="23"/>
      <c r="E598" s="23"/>
      <c r="I598" s="4"/>
      <c r="J598" s="4"/>
    </row>
    <row r="599" spans="3:10" ht="12.75">
      <c r="C599" s="23"/>
      <c r="D599" s="23"/>
      <c r="E599" s="23"/>
      <c r="I599" s="4"/>
      <c r="J599" s="4"/>
    </row>
    <row r="600" spans="3:10" ht="12.75">
      <c r="C600" s="23"/>
      <c r="D600" s="23"/>
      <c r="E600" s="23"/>
      <c r="I600" s="4"/>
      <c r="J600" s="4"/>
    </row>
    <row r="601" spans="3:10" ht="12.75">
      <c r="C601" s="23"/>
      <c r="D601" s="23"/>
      <c r="E601" s="23"/>
      <c r="I601" s="4"/>
      <c r="J601" s="4"/>
    </row>
    <row r="602" spans="3:10" ht="12.75">
      <c r="C602" s="23"/>
      <c r="D602" s="23"/>
      <c r="E602" s="23"/>
      <c r="I602" s="4"/>
      <c r="J602" s="4"/>
    </row>
    <row r="603" spans="3:10" ht="12.75">
      <c r="C603" s="23"/>
      <c r="D603" s="23"/>
      <c r="E603" s="23"/>
      <c r="I603" s="4"/>
      <c r="J603" s="4"/>
    </row>
    <row r="604" spans="3:10" ht="12.75">
      <c r="C604" s="23"/>
      <c r="D604" s="23"/>
      <c r="E604" s="23"/>
      <c r="I604" s="4"/>
      <c r="J604" s="4"/>
    </row>
    <row r="605" spans="3:10" ht="12.75">
      <c r="C605" s="23"/>
      <c r="D605" s="23"/>
      <c r="E605" s="23"/>
      <c r="I605" s="4"/>
      <c r="J605" s="4"/>
    </row>
    <row r="606" spans="3:10" ht="12.75">
      <c r="C606" s="23"/>
      <c r="D606" s="23"/>
      <c r="E606" s="23"/>
      <c r="I606" s="4"/>
      <c r="J606" s="4"/>
    </row>
    <row r="607" spans="3:10" ht="12.75">
      <c r="C607" s="23"/>
      <c r="D607" s="23"/>
      <c r="E607" s="23"/>
      <c r="I607" s="4"/>
      <c r="J607" s="4"/>
    </row>
    <row r="608" spans="3:10" ht="12.75">
      <c r="C608" s="23"/>
      <c r="D608" s="23"/>
      <c r="E608" s="23"/>
      <c r="I608" s="4"/>
      <c r="J608" s="4"/>
    </row>
    <row r="609" spans="3:10" ht="12.75">
      <c r="C609" s="23"/>
      <c r="D609" s="23"/>
      <c r="E609" s="23"/>
      <c r="I609" s="4"/>
      <c r="J609" s="4"/>
    </row>
    <row r="610" spans="3:10" ht="12.75">
      <c r="C610" s="23"/>
      <c r="D610" s="23"/>
      <c r="E610" s="23"/>
      <c r="I610" s="4"/>
      <c r="J610" s="4"/>
    </row>
    <row r="611" spans="3:10" ht="12.75">
      <c r="C611" s="23"/>
      <c r="D611" s="23"/>
      <c r="E611" s="23"/>
      <c r="I611" s="4"/>
      <c r="J611" s="4"/>
    </row>
    <row r="612" spans="3:10" ht="12.75">
      <c r="C612" s="23"/>
      <c r="D612" s="23"/>
      <c r="E612" s="23"/>
      <c r="I612" s="4"/>
      <c r="J612" s="4"/>
    </row>
    <row r="613" spans="3:10" ht="12.75">
      <c r="C613" s="23"/>
      <c r="D613" s="23"/>
      <c r="E613" s="23"/>
      <c r="I613" s="4"/>
      <c r="J613" s="4"/>
    </row>
    <row r="614" spans="3:10" ht="12.75">
      <c r="C614" s="23"/>
      <c r="D614" s="23"/>
      <c r="E614" s="23"/>
      <c r="I614" s="4"/>
      <c r="J614" s="4"/>
    </row>
    <row r="615" spans="3:10" ht="12.75">
      <c r="C615" s="23"/>
      <c r="D615" s="23"/>
      <c r="E615" s="23"/>
      <c r="I615" s="4"/>
      <c r="J615" s="4"/>
    </row>
    <row r="616" spans="3:10" ht="12.75">
      <c r="C616" s="23"/>
      <c r="D616" s="23"/>
      <c r="E616" s="23"/>
      <c r="I616" s="4"/>
      <c r="J616" s="4"/>
    </row>
    <row r="617" spans="3:10" ht="12.75">
      <c r="C617" s="23"/>
      <c r="D617" s="23"/>
      <c r="E617" s="23"/>
      <c r="I617" s="4"/>
      <c r="J617" s="4"/>
    </row>
    <row r="618" spans="3:10" ht="12.75">
      <c r="C618" s="23"/>
      <c r="D618" s="23"/>
      <c r="E618" s="23"/>
      <c r="I618" s="4"/>
      <c r="J618" s="4"/>
    </row>
    <row r="619" spans="3:10" ht="12.75">
      <c r="C619" s="23"/>
      <c r="D619" s="23"/>
      <c r="E619" s="23"/>
      <c r="I619" s="4"/>
      <c r="J619" s="4"/>
    </row>
    <row r="620" spans="3:10" ht="12.75">
      <c r="C620" s="23"/>
      <c r="D620" s="23"/>
      <c r="E620" s="23"/>
      <c r="I620" s="4"/>
      <c r="J620" s="4"/>
    </row>
    <row r="621" spans="3:10" ht="12.75">
      <c r="C621" s="23"/>
      <c r="D621" s="23"/>
      <c r="E621" s="23"/>
      <c r="I621" s="4"/>
      <c r="J621" s="4"/>
    </row>
    <row r="622" spans="3:10" ht="12.75">
      <c r="C622" s="23"/>
      <c r="D622" s="23"/>
      <c r="E622" s="23"/>
      <c r="I622" s="4"/>
      <c r="J622" s="4"/>
    </row>
    <row r="623" spans="3:10" ht="12.75">
      <c r="C623" s="23"/>
      <c r="D623" s="23"/>
      <c r="E623" s="23"/>
      <c r="I623" s="4"/>
      <c r="J623" s="4"/>
    </row>
    <row r="624" spans="3:10" ht="12.75">
      <c r="C624" s="23"/>
      <c r="D624" s="23"/>
      <c r="E624" s="23"/>
      <c r="I624" s="4"/>
      <c r="J624" s="4"/>
    </row>
    <row r="625" spans="3:10" ht="12.75">
      <c r="C625" s="23"/>
      <c r="D625" s="23"/>
      <c r="E625" s="23"/>
      <c r="I625" s="4"/>
      <c r="J625" s="4"/>
    </row>
    <row r="626" spans="3:10" ht="12.75">
      <c r="C626" s="23"/>
      <c r="D626" s="23"/>
      <c r="E626" s="23"/>
      <c r="I626" s="4"/>
      <c r="J626" s="4"/>
    </row>
    <row r="627" spans="3:10" ht="12.75">
      <c r="C627" s="23"/>
      <c r="D627" s="23"/>
      <c r="E627" s="23"/>
      <c r="I627" s="4"/>
      <c r="J627" s="4"/>
    </row>
    <row r="628" spans="3:10" ht="12.75">
      <c r="C628" s="23"/>
      <c r="D628" s="23"/>
      <c r="E628" s="23"/>
      <c r="I628" s="4"/>
      <c r="J628" s="4"/>
    </row>
    <row r="629" spans="3:10" ht="12.75">
      <c r="C629" s="23"/>
      <c r="D629" s="23"/>
      <c r="E629" s="23"/>
      <c r="I629" s="4"/>
      <c r="J629" s="4"/>
    </row>
    <row r="630" spans="3:10" ht="12.75">
      <c r="C630" s="23"/>
      <c r="D630" s="23"/>
      <c r="E630" s="23"/>
      <c r="I630" s="4"/>
      <c r="J630" s="4"/>
    </row>
    <row r="631" spans="3:10" ht="12.75">
      <c r="C631" s="23"/>
      <c r="D631" s="23"/>
      <c r="E631" s="23"/>
      <c r="I631" s="4"/>
      <c r="J631" s="4"/>
    </row>
    <row r="632" spans="3:10" ht="12.75">
      <c r="C632" s="23"/>
      <c r="D632" s="23"/>
      <c r="E632" s="23"/>
      <c r="I632" s="4"/>
      <c r="J632" s="4"/>
    </row>
    <row r="633" spans="3:10" ht="12.75">
      <c r="C633" s="23"/>
      <c r="D633" s="23"/>
      <c r="E633" s="23"/>
      <c r="I633" s="4"/>
      <c r="J633" s="4"/>
    </row>
    <row r="634" spans="3:10" ht="12.75">
      <c r="C634" s="23"/>
      <c r="D634" s="23"/>
      <c r="E634" s="23"/>
      <c r="I634" s="4"/>
      <c r="J634" s="4"/>
    </row>
    <row r="635" spans="3:10" ht="12.75">
      <c r="C635" s="23"/>
      <c r="D635" s="23"/>
      <c r="E635" s="23"/>
      <c r="I635" s="4"/>
      <c r="J635" s="4"/>
    </row>
    <row r="636" spans="3:10" ht="12.75">
      <c r="C636" s="23"/>
      <c r="D636" s="23"/>
      <c r="E636" s="23"/>
      <c r="I636" s="4"/>
      <c r="J636" s="4"/>
    </row>
    <row r="637" spans="3:10" ht="12.75">
      <c r="C637" s="23"/>
      <c r="D637" s="23"/>
      <c r="E637" s="23"/>
      <c r="I637" s="4"/>
      <c r="J637" s="4"/>
    </row>
    <row r="638" spans="3:10" ht="12.75">
      <c r="C638" s="23"/>
      <c r="D638" s="23"/>
      <c r="E638" s="23"/>
      <c r="I638" s="4"/>
      <c r="J638" s="4"/>
    </row>
    <row r="639" spans="3:10" ht="12.75">
      <c r="C639" s="23"/>
      <c r="D639" s="23"/>
      <c r="E639" s="23"/>
      <c r="I639" s="4"/>
      <c r="J639" s="4"/>
    </row>
    <row r="640" spans="3:10" ht="12.75">
      <c r="C640" s="23"/>
      <c r="D640" s="23"/>
      <c r="E640" s="23"/>
      <c r="I640" s="4"/>
      <c r="J640" s="4"/>
    </row>
    <row r="641" spans="3:10" ht="12.75">
      <c r="C641" s="23"/>
      <c r="D641" s="23"/>
      <c r="E641" s="23"/>
      <c r="I641" s="4"/>
      <c r="J641" s="4"/>
    </row>
    <row r="642" spans="3:10" ht="12.75">
      <c r="C642" s="23"/>
      <c r="D642" s="23"/>
      <c r="E642" s="23"/>
      <c r="I642" s="4"/>
      <c r="J642" s="4"/>
    </row>
    <row r="643" spans="3:10" ht="12.75">
      <c r="C643" s="23"/>
      <c r="D643" s="23"/>
      <c r="E643" s="23"/>
      <c r="I643" s="4"/>
      <c r="J643" s="4"/>
    </row>
    <row r="644" spans="3:10" ht="12.75">
      <c r="C644" s="23"/>
      <c r="D644" s="23"/>
      <c r="E644" s="23"/>
      <c r="I644" s="4"/>
      <c r="J644" s="4"/>
    </row>
    <row r="645" spans="3:10" ht="12.75">
      <c r="C645" s="23"/>
      <c r="D645" s="23"/>
      <c r="E645" s="23"/>
      <c r="I645" s="4"/>
      <c r="J645" s="4"/>
    </row>
    <row r="646" spans="3:10" ht="12.75">
      <c r="C646" s="23"/>
      <c r="D646" s="23"/>
      <c r="E646" s="23"/>
      <c r="I646" s="4"/>
      <c r="J646" s="4"/>
    </row>
    <row r="647" spans="3:10" ht="12.75">
      <c r="C647" s="23"/>
      <c r="D647" s="23"/>
      <c r="E647" s="23"/>
      <c r="I647" s="4"/>
      <c r="J647" s="4"/>
    </row>
    <row r="648" spans="3:10" ht="12.75">
      <c r="C648" s="23"/>
      <c r="D648" s="23"/>
      <c r="E648" s="23"/>
      <c r="I648" s="4"/>
      <c r="J648" s="4"/>
    </row>
    <row r="649" spans="3:10" ht="12.75">
      <c r="C649" s="23"/>
      <c r="D649" s="23"/>
      <c r="E649" s="23"/>
      <c r="I649" s="4"/>
      <c r="J649" s="4"/>
    </row>
    <row r="650" spans="3:10" ht="12.75">
      <c r="C650" s="23"/>
      <c r="D650" s="23"/>
      <c r="E650" s="23"/>
      <c r="I650" s="4"/>
      <c r="J650" s="4"/>
    </row>
    <row r="651" spans="3:10" ht="12.75">
      <c r="C651" s="23"/>
      <c r="D651" s="23"/>
      <c r="E651" s="23"/>
      <c r="I651" s="4"/>
      <c r="J651" s="4"/>
    </row>
    <row r="652" spans="3:10" ht="12.75">
      <c r="C652" s="23"/>
      <c r="D652" s="23"/>
      <c r="E652" s="23"/>
      <c r="I652" s="4"/>
      <c r="J652" s="4"/>
    </row>
    <row r="653" spans="3:10" ht="12.75">
      <c r="C653" s="23"/>
      <c r="D653" s="23"/>
      <c r="E653" s="23"/>
      <c r="I653" s="4"/>
      <c r="J653" s="4"/>
    </row>
    <row r="654" spans="3:10" ht="12.75">
      <c r="C654" s="23"/>
      <c r="D654" s="23"/>
      <c r="E654" s="23"/>
      <c r="I654" s="4"/>
      <c r="J654" s="4"/>
    </row>
    <row r="655" spans="3:10" ht="12.75">
      <c r="C655" s="23"/>
      <c r="D655" s="23"/>
      <c r="E655" s="23"/>
      <c r="I655" s="4"/>
      <c r="J655" s="4"/>
    </row>
    <row r="656" spans="3:10" ht="12.75">
      <c r="C656" s="23"/>
      <c r="D656" s="23"/>
      <c r="E656" s="23"/>
      <c r="I656" s="4"/>
      <c r="J656" s="4"/>
    </row>
    <row r="657" spans="3:10" ht="12.75">
      <c r="C657" s="23"/>
      <c r="D657" s="23"/>
      <c r="E657" s="23"/>
      <c r="I657" s="4"/>
      <c r="J657" s="4"/>
    </row>
    <row r="658" spans="3:10" ht="12.75">
      <c r="C658" s="23"/>
      <c r="D658" s="23"/>
      <c r="E658" s="23"/>
      <c r="I658" s="4"/>
      <c r="J658" s="4"/>
    </row>
    <row r="659" spans="3:10" ht="12.75">
      <c r="C659" s="23"/>
      <c r="D659" s="23"/>
      <c r="E659" s="23"/>
      <c r="I659" s="4"/>
      <c r="J659" s="4"/>
    </row>
    <row r="660" spans="3:10" ht="12.75">
      <c r="C660" s="23"/>
      <c r="D660" s="23"/>
      <c r="E660" s="23"/>
      <c r="I660" s="4"/>
      <c r="J660" s="4"/>
    </row>
    <row r="661" spans="3:10" ht="12.75">
      <c r="C661" s="23"/>
      <c r="D661" s="23"/>
      <c r="E661" s="23"/>
      <c r="I661" s="4"/>
      <c r="J661" s="4"/>
    </row>
    <row r="662" spans="3:10" ht="12.75">
      <c r="C662" s="23"/>
      <c r="D662" s="23"/>
      <c r="E662" s="23"/>
      <c r="I662" s="4"/>
      <c r="J662" s="4"/>
    </row>
    <row r="663" spans="3:10" ht="12.75">
      <c r="C663" s="23"/>
      <c r="D663" s="23"/>
      <c r="E663" s="23"/>
      <c r="I663" s="4"/>
      <c r="J663" s="4"/>
    </row>
    <row r="664" spans="3:10" ht="12.75">
      <c r="C664" s="23"/>
      <c r="D664" s="23"/>
      <c r="E664" s="23"/>
      <c r="I664" s="4"/>
      <c r="J664" s="4"/>
    </row>
    <row r="665" spans="3:10" ht="12.75">
      <c r="C665" s="23"/>
      <c r="D665" s="23"/>
      <c r="E665" s="23"/>
      <c r="I665" s="4"/>
      <c r="J665" s="4"/>
    </row>
    <row r="666" spans="3:10" ht="12.75">
      <c r="C666" s="23"/>
      <c r="D666" s="23"/>
      <c r="E666" s="23"/>
      <c r="I666" s="4"/>
      <c r="J666" s="4"/>
    </row>
    <row r="667" spans="3:10" ht="12.75">
      <c r="C667" s="23"/>
      <c r="D667" s="23"/>
      <c r="E667" s="23"/>
      <c r="I667" s="4"/>
      <c r="J667" s="4"/>
    </row>
    <row r="668" spans="3:10" ht="12.75">
      <c r="C668" s="23"/>
      <c r="D668" s="23"/>
      <c r="E668" s="23"/>
      <c r="I668" s="4"/>
      <c r="J668" s="4"/>
    </row>
    <row r="669" spans="3:10" ht="12.75">
      <c r="C669" s="23"/>
      <c r="D669" s="23"/>
      <c r="E669" s="23"/>
      <c r="I669" s="4"/>
      <c r="J669" s="4"/>
    </row>
    <row r="670" spans="3:10" ht="12.75">
      <c r="C670" s="23"/>
      <c r="D670" s="23"/>
      <c r="E670" s="23"/>
      <c r="I670" s="4"/>
      <c r="J670" s="4"/>
    </row>
    <row r="671" spans="3:10" ht="12.75">
      <c r="C671" s="23"/>
      <c r="D671" s="23"/>
      <c r="E671" s="23"/>
      <c r="I671" s="4"/>
      <c r="J671" s="4"/>
    </row>
    <row r="672" spans="3:10" ht="12.75">
      <c r="C672" s="23"/>
      <c r="D672" s="23"/>
      <c r="E672" s="23"/>
      <c r="I672" s="4"/>
      <c r="J672" s="4"/>
    </row>
    <row r="673" spans="3:10" ht="12.75">
      <c r="C673" s="23"/>
      <c r="D673" s="23"/>
      <c r="E673" s="23"/>
      <c r="I673" s="4"/>
      <c r="J673" s="4"/>
    </row>
    <row r="674" spans="3:10" ht="12.75">
      <c r="C674" s="23"/>
      <c r="D674" s="23"/>
      <c r="E674" s="23"/>
      <c r="I674" s="4"/>
      <c r="J674" s="4"/>
    </row>
    <row r="675" spans="3:10" ht="12.75">
      <c r="C675" s="23"/>
      <c r="D675" s="23"/>
      <c r="E675" s="23"/>
      <c r="I675" s="4"/>
      <c r="J675" s="4"/>
    </row>
    <row r="676" spans="3:10" ht="12.75">
      <c r="C676" s="23"/>
      <c r="D676" s="23"/>
      <c r="E676" s="23"/>
      <c r="I676" s="4"/>
      <c r="J676" s="4"/>
    </row>
    <row r="677" spans="3:10" ht="12.75">
      <c r="C677" s="23"/>
      <c r="D677" s="23"/>
      <c r="E677" s="23"/>
      <c r="I677" s="4"/>
      <c r="J677" s="4"/>
    </row>
    <row r="678" spans="3:10" ht="12.75">
      <c r="C678" s="23"/>
      <c r="D678" s="23"/>
      <c r="E678" s="23"/>
      <c r="I678" s="4"/>
      <c r="J678" s="4"/>
    </row>
    <row r="679" spans="3:10" ht="12.75">
      <c r="C679" s="23"/>
      <c r="D679" s="23"/>
      <c r="E679" s="23"/>
      <c r="I679" s="4"/>
      <c r="J679" s="4"/>
    </row>
    <row r="680" spans="3:10" ht="12.75">
      <c r="C680" s="23"/>
      <c r="D680" s="23"/>
      <c r="E680" s="23"/>
      <c r="I680" s="4"/>
      <c r="J680" s="4"/>
    </row>
    <row r="681" spans="3:10" ht="12.75">
      <c r="C681" s="23"/>
      <c r="D681" s="23"/>
      <c r="E681" s="23"/>
      <c r="I681" s="4"/>
      <c r="J681" s="4"/>
    </row>
    <row r="682" spans="3:10" ht="12.75">
      <c r="C682" s="23"/>
      <c r="D682" s="23"/>
      <c r="E682" s="23"/>
      <c r="I682" s="4"/>
      <c r="J682" s="4"/>
    </row>
    <row r="683" spans="3:10" ht="12.75">
      <c r="C683" s="23"/>
      <c r="D683" s="23"/>
      <c r="E683" s="23"/>
      <c r="I683" s="4"/>
      <c r="J683" s="4"/>
    </row>
    <row r="684" spans="3:10" ht="12.75">
      <c r="C684" s="23"/>
      <c r="D684" s="23"/>
      <c r="E684" s="23"/>
      <c r="I684" s="4"/>
      <c r="J684" s="4"/>
    </row>
    <row r="685" spans="3:10" ht="12.75">
      <c r="C685" s="23"/>
      <c r="D685" s="23"/>
      <c r="E685" s="23"/>
      <c r="I685" s="4"/>
      <c r="J685" s="4"/>
    </row>
    <row r="686" spans="3:10" ht="12.75">
      <c r="C686" s="23"/>
      <c r="D686" s="23"/>
      <c r="E686" s="23"/>
      <c r="I686" s="4"/>
      <c r="J686" s="4"/>
    </row>
    <row r="687" spans="3:10" ht="12.75">
      <c r="C687" s="23"/>
      <c r="D687" s="23"/>
      <c r="E687" s="23"/>
      <c r="I687" s="4"/>
      <c r="J687" s="4"/>
    </row>
    <row r="688" spans="3:10" ht="12.75">
      <c r="C688" s="23"/>
      <c r="D688" s="23"/>
      <c r="E688" s="23"/>
      <c r="I688" s="4"/>
      <c r="J688" s="4"/>
    </row>
    <row r="689" spans="3:10" ht="12.75">
      <c r="C689" s="23"/>
      <c r="D689" s="23"/>
      <c r="E689" s="23"/>
      <c r="I689" s="4"/>
      <c r="J689" s="4"/>
    </row>
    <row r="690" spans="3:10" ht="12.75">
      <c r="C690" s="23"/>
      <c r="D690" s="23"/>
      <c r="E690" s="23"/>
      <c r="I690" s="4"/>
      <c r="J690" s="4"/>
    </row>
    <row r="691" spans="3:10" ht="12.75">
      <c r="C691" s="23"/>
      <c r="D691" s="23"/>
      <c r="E691" s="23"/>
      <c r="I691" s="4"/>
      <c r="J691" s="4"/>
    </row>
    <row r="692" spans="3:10" ht="12.75">
      <c r="C692" s="23"/>
      <c r="D692" s="23"/>
      <c r="E692" s="23"/>
      <c r="I692" s="4"/>
      <c r="J692" s="4"/>
    </row>
    <row r="693" spans="3:10" ht="12.75">
      <c r="C693" s="23"/>
      <c r="D693" s="23"/>
      <c r="E693" s="23"/>
      <c r="I693" s="4"/>
      <c r="J693" s="4"/>
    </row>
    <row r="694" spans="3:10" ht="12.75">
      <c r="C694" s="23"/>
      <c r="D694" s="23"/>
      <c r="E694" s="23"/>
      <c r="I694" s="4"/>
      <c r="J694" s="4"/>
    </row>
    <row r="695" spans="3:10" ht="12.75">
      <c r="C695" s="23"/>
      <c r="D695" s="23"/>
      <c r="E695" s="23"/>
      <c r="I695" s="4"/>
      <c r="J695" s="4"/>
    </row>
    <row r="696" spans="3:10" ht="12.75">
      <c r="C696" s="23"/>
      <c r="D696" s="23"/>
      <c r="E696" s="23"/>
      <c r="I696" s="4"/>
      <c r="J696" s="4"/>
    </row>
    <row r="697" spans="3:10" ht="12.75">
      <c r="C697" s="23"/>
      <c r="D697" s="23"/>
      <c r="E697" s="23"/>
      <c r="I697" s="4"/>
      <c r="J697" s="4"/>
    </row>
    <row r="698" spans="3:10" ht="12.75">
      <c r="C698" s="23"/>
      <c r="D698" s="23"/>
      <c r="E698" s="23"/>
      <c r="I698" s="4"/>
      <c r="J698" s="4"/>
    </row>
    <row r="699" spans="3:10" ht="12.75">
      <c r="C699" s="23"/>
      <c r="D699" s="23"/>
      <c r="E699" s="23"/>
      <c r="I699" s="4"/>
      <c r="J699" s="4"/>
    </row>
    <row r="700" spans="3:10" ht="12.75">
      <c r="C700" s="23"/>
      <c r="D700" s="23"/>
      <c r="E700" s="23"/>
      <c r="I700" s="4"/>
      <c r="J700" s="4"/>
    </row>
    <row r="701" spans="3:10" ht="12.75">
      <c r="C701" s="23"/>
      <c r="D701" s="23"/>
      <c r="E701" s="23"/>
      <c r="I701" s="4"/>
      <c r="J701" s="4"/>
    </row>
    <row r="702" spans="3:10" ht="12.75">
      <c r="C702" s="23"/>
      <c r="D702" s="23"/>
      <c r="E702" s="23"/>
      <c r="I702" s="4"/>
      <c r="J702" s="4"/>
    </row>
    <row r="703" spans="3:10" ht="12.75">
      <c r="C703" s="23"/>
      <c r="D703" s="23"/>
      <c r="E703" s="23"/>
      <c r="I703" s="4"/>
      <c r="J703" s="4"/>
    </row>
    <row r="704" spans="3:10" ht="12.75">
      <c r="C704" s="23"/>
      <c r="D704" s="23"/>
      <c r="E704" s="23"/>
      <c r="I704" s="4"/>
      <c r="J704" s="4"/>
    </row>
    <row r="705" spans="3:10" ht="12.75">
      <c r="C705" s="23"/>
      <c r="D705" s="23"/>
      <c r="E705" s="23"/>
      <c r="I705" s="4"/>
      <c r="J705" s="4"/>
    </row>
    <row r="706" spans="3:10" ht="12.75">
      <c r="C706" s="23"/>
      <c r="D706" s="23"/>
      <c r="E706" s="23"/>
      <c r="I706" s="4"/>
      <c r="J706" s="4"/>
    </row>
    <row r="707" spans="3:10" ht="12.75">
      <c r="C707" s="23"/>
      <c r="D707" s="23"/>
      <c r="E707" s="23"/>
      <c r="I707" s="4"/>
      <c r="J707" s="4"/>
    </row>
    <row r="708" spans="3:10" ht="12.75">
      <c r="C708" s="23"/>
      <c r="D708" s="23"/>
      <c r="E708" s="23"/>
      <c r="I708" s="4"/>
      <c r="J708" s="4"/>
    </row>
    <row r="709" spans="3:10" ht="12.75">
      <c r="C709" s="23"/>
      <c r="D709" s="23"/>
      <c r="E709" s="23"/>
      <c r="I709" s="4"/>
      <c r="J709" s="4"/>
    </row>
    <row r="710" spans="3:10" ht="12.75">
      <c r="C710" s="23"/>
      <c r="D710" s="23"/>
      <c r="E710" s="23"/>
      <c r="I710" s="4"/>
      <c r="J710" s="4"/>
    </row>
    <row r="711" spans="3:10" ht="12.75">
      <c r="C711" s="23"/>
      <c r="D711" s="23"/>
      <c r="E711" s="23"/>
      <c r="I711" s="4"/>
      <c r="J711" s="4"/>
    </row>
    <row r="712" spans="3:10" ht="12.75">
      <c r="C712" s="23"/>
      <c r="D712" s="23"/>
      <c r="E712" s="23"/>
      <c r="I712" s="4"/>
      <c r="J712" s="4"/>
    </row>
    <row r="713" spans="3:10" ht="12.75">
      <c r="C713" s="23"/>
      <c r="D713" s="23"/>
      <c r="E713" s="23"/>
      <c r="I713" s="4"/>
      <c r="J713" s="4"/>
    </row>
    <row r="714" spans="3:10" ht="12.75">
      <c r="C714" s="23"/>
      <c r="D714" s="23"/>
      <c r="E714" s="23"/>
      <c r="I714" s="4"/>
      <c r="J714" s="4"/>
    </row>
    <row r="715" spans="3:10" ht="12.75">
      <c r="C715" s="23"/>
      <c r="D715" s="23"/>
      <c r="E715" s="23"/>
      <c r="I715" s="4"/>
      <c r="J715" s="4"/>
    </row>
    <row r="716" spans="3:10" ht="12.75">
      <c r="C716" s="23"/>
      <c r="D716" s="23"/>
      <c r="E716" s="23"/>
      <c r="I716" s="4"/>
      <c r="J716" s="4"/>
    </row>
    <row r="717" spans="3:10" ht="12.75">
      <c r="C717" s="23"/>
      <c r="D717" s="23"/>
      <c r="E717" s="23"/>
      <c r="I717" s="4"/>
      <c r="J717" s="4"/>
    </row>
    <row r="718" spans="3:10" ht="12.75">
      <c r="C718" s="23"/>
      <c r="D718" s="23"/>
      <c r="E718" s="23"/>
      <c r="I718" s="4"/>
      <c r="J718" s="4"/>
    </row>
    <row r="719" spans="3:10" ht="12.75">
      <c r="C719" s="23"/>
      <c r="D719" s="23"/>
      <c r="E719" s="23"/>
      <c r="I719" s="4"/>
      <c r="J719" s="4"/>
    </row>
    <row r="720" spans="3:10" ht="12.75">
      <c r="C720" s="23"/>
      <c r="D720" s="23"/>
      <c r="E720" s="23"/>
      <c r="I720" s="4"/>
      <c r="J720" s="4"/>
    </row>
    <row r="721" spans="3:10" ht="12.75">
      <c r="C721" s="23"/>
      <c r="D721" s="23"/>
      <c r="E721" s="23"/>
      <c r="I721" s="4"/>
      <c r="J721" s="4"/>
    </row>
    <row r="722" spans="3:10" ht="12.75">
      <c r="C722" s="23"/>
      <c r="D722" s="23"/>
      <c r="E722" s="23"/>
      <c r="I722" s="4"/>
      <c r="J722" s="4"/>
    </row>
    <row r="723" spans="3:10" ht="12.75">
      <c r="C723" s="23"/>
      <c r="D723" s="23"/>
      <c r="E723" s="23"/>
      <c r="I723" s="4"/>
      <c r="J723" s="4"/>
    </row>
    <row r="724" spans="3:10" ht="12.75">
      <c r="C724" s="23"/>
      <c r="D724" s="23"/>
      <c r="E724" s="23"/>
      <c r="I724" s="4"/>
      <c r="J724" s="4"/>
    </row>
    <row r="725" spans="3:10" ht="12.75">
      <c r="C725" s="23"/>
      <c r="D725" s="23"/>
      <c r="E725" s="23"/>
      <c r="I725" s="4"/>
      <c r="J725" s="4"/>
    </row>
    <row r="726" spans="3:10" ht="12.75">
      <c r="C726" s="23"/>
      <c r="D726" s="23"/>
      <c r="E726" s="23"/>
      <c r="I726" s="4"/>
      <c r="J726" s="4"/>
    </row>
    <row r="727" spans="3:10" ht="12.75">
      <c r="C727" s="23"/>
      <c r="D727" s="23"/>
      <c r="E727" s="23"/>
      <c r="I727" s="4"/>
      <c r="J727" s="4"/>
    </row>
    <row r="728" spans="3:10" ht="12.75">
      <c r="C728" s="23"/>
      <c r="D728" s="23"/>
      <c r="E728" s="23"/>
      <c r="I728" s="4"/>
      <c r="J728" s="4"/>
    </row>
    <row r="729" spans="3:10" ht="12.75">
      <c r="C729" s="23"/>
      <c r="D729" s="23"/>
      <c r="E729" s="23"/>
      <c r="I729" s="4"/>
      <c r="J729" s="4"/>
    </row>
    <row r="730" spans="3:10" ht="12.75">
      <c r="C730" s="23"/>
      <c r="D730" s="23"/>
      <c r="E730" s="23"/>
      <c r="I730" s="4"/>
      <c r="J730" s="4"/>
    </row>
    <row r="731" spans="3:10" ht="12.75">
      <c r="C731" s="23"/>
      <c r="D731" s="23"/>
      <c r="E731" s="23"/>
      <c r="I731" s="4"/>
      <c r="J731" s="4"/>
    </row>
    <row r="732" spans="3:10" ht="12.75">
      <c r="C732" s="23"/>
      <c r="D732" s="23"/>
      <c r="E732" s="23"/>
      <c r="I732" s="4"/>
      <c r="J732" s="4"/>
    </row>
    <row r="733" spans="3:10" ht="12.75">
      <c r="C733" s="23"/>
      <c r="D733" s="23"/>
      <c r="E733" s="23"/>
      <c r="I733" s="4"/>
      <c r="J733" s="4"/>
    </row>
    <row r="734" spans="3:10" ht="12.75">
      <c r="C734" s="23"/>
      <c r="D734" s="23"/>
      <c r="E734" s="23"/>
      <c r="I734" s="4"/>
      <c r="J734" s="4"/>
    </row>
    <row r="735" spans="3:10" ht="12.75">
      <c r="C735" s="23"/>
      <c r="D735" s="23"/>
      <c r="E735" s="23"/>
      <c r="I735" s="4"/>
      <c r="J735" s="4"/>
    </row>
    <row r="736" spans="3:10" ht="12.75">
      <c r="C736" s="23"/>
      <c r="D736" s="23"/>
      <c r="E736" s="23"/>
      <c r="I736" s="4"/>
      <c r="J736" s="4"/>
    </row>
    <row r="737" spans="3:10" ht="12.75">
      <c r="C737" s="23"/>
      <c r="D737" s="23"/>
      <c r="E737" s="23"/>
      <c r="I737" s="4"/>
      <c r="J737" s="4"/>
    </row>
    <row r="738" spans="3:10" ht="12.75">
      <c r="C738" s="23"/>
      <c r="D738" s="23"/>
      <c r="E738" s="23"/>
      <c r="I738" s="4"/>
      <c r="J738" s="4"/>
    </row>
    <row r="739" spans="3:10" ht="12.75">
      <c r="C739" s="23"/>
      <c r="D739" s="23"/>
      <c r="E739" s="23"/>
      <c r="I739" s="4"/>
      <c r="J739" s="4"/>
    </row>
    <row r="740" spans="3:10" ht="12.75">
      <c r="C740" s="23"/>
      <c r="D740" s="23"/>
      <c r="E740" s="23"/>
      <c r="I740" s="4"/>
      <c r="J740" s="4"/>
    </row>
    <row r="741" spans="3:10" ht="12.75">
      <c r="C741" s="23"/>
      <c r="D741" s="23"/>
      <c r="E741" s="23"/>
      <c r="I741" s="4"/>
      <c r="J741" s="4"/>
    </row>
    <row r="742" spans="3:10" ht="12.75">
      <c r="C742" s="23"/>
      <c r="D742" s="23"/>
      <c r="E742" s="23"/>
      <c r="I742" s="4"/>
      <c r="J742" s="4"/>
    </row>
    <row r="743" spans="3:10" ht="12.75">
      <c r="C743" s="23"/>
      <c r="D743" s="23"/>
      <c r="E743" s="23"/>
      <c r="I743" s="4"/>
      <c r="J743" s="4"/>
    </row>
    <row r="744" spans="3:10" ht="12.75">
      <c r="C744" s="23"/>
      <c r="D744" s="23"/>
      <c r="E744" s="23"/>
      <c r="I744" s="4"/>
      <c r="J744" s="4"/>
    </row>
    <row r="745" spans="3:10" ht="12.75">
      <c r="C745" s="23"/>
      <c r="D745" s="23"/>
      <c r="E745" s="23"/>
      <c r="I745" s="4"/>
      <c r="J745" s="4"/>
    </row>
    <row r="746" spans="3:10" ht="12.75">
      <c r="C746" s="23"/>
      <c r="D746" s="23"/>
      <c r="E746" s="23"/>
      <c r="I746" s="4"/>
      <c r="J746" s="4"/>
    </row>
    <row r="747" spans="3:10" ht="12.75">
      <c r="C747" s="23"/>
      <c r="D747" s="23"/>
      <c r="E747" s="23"/>
      <c r="I747" s="4"/>
      <c r="J747" s="4"/>
    </row>
    <row r="748" spans="3:10" ht="12.75">
      <c r="C748" s="23"/>
      <c r="D748" s="23"/>
      <c r="E748" s="23"/>
      <c r="I748" s="4"/>
      <c r="J748" s="4"/>
    </row>
    <row r="749" spans="3:10" ht="12.75">
      <c r="C749" s="23"/>
      <c r="D749" s="23"/>
      <c r="E749" s="23"/>
      <c r="I749" s="4"/>
      <c r="J749" s="4"/>
    </row>
    <row r="750" spans="3:10" ht="12.75">
      <c r="C750" s="23"/>
      <c r="D750" s="23"/>
      <c r="E750" s="23"/>
      <c r="I750" s="4"/>
      <c r="J750" s="4"/>
    </row>
    <row r="751" spans="3:10" ht="12.75">
      <c r="C751" s="23"/>
      <c r="D751" s="23"/>
      <c r="E751" s="23"/>
      <c r="I751" s="4"/>
      <c r="J751" s="4"/>
    </row>
    <row r="752" spans="3:10" ht="12.75">
      <c r="C752" s="23"/>
      <c r="D752" s="23"/>
      <c r="E752" s="23"/>
      <c r="I752" s="4"/>
      <c r="J752" s="4"/>
    </row>
    <row r="753" spans="3:10" ht="12.75">
      <c r="C753" s="23"/>
      <c r="D753" s="23"/>
      <c r="E753" s="23"/>
      <c r="I753" s="4"/>
      <c r="J753" s="4"/>
    </row>
    <row r="754" spans="3:10" ht="12.75">
      <c r="C754" s="23"/>
      <c r="D754" s="23"/>
      <c r="E754" s="23"/>
      <c r="I754" s="4"/>
      <c r="J754" s="4"/>
    </row>
    <row r="755" spans="3:10" ht="12.75">
      <c r="C755" s="23"/>
      <c r="D755" s="23"/>
      <c r="E755" s="23"/>
      <c r="I755" s="4"/>
      <c r="J755" s="4"/>
    </row>
    <row r="756" spans="3:10" ht="12.75">
      <c r="C756" s="23"/>
      <c r="D756" s="23"/>
      <c r="E756" s="23"/>
      <c r="I756" s="4"/>
      <c r="J756" s="4"/>
    </row>
    <row r="757" spans="3:10" ht="12.75">
      <c r="C757" s="23"/>
      <c r="D757" s="23"/>
      <c r="E757" s="23"/>
      <c r="I757" s="4"/>
      <c r="J757" s="4"/>
    </row>
    <row r="758" spans="3:10" ht="12.75">
      <c r="C758" s="23"/>
      <c r="D758" s="23"/>
      <c r="E758" s="23"/>
      <c r="I758" s="4"/>
      <c r="J758" s="4"/>
    </row>
    <row r="759" spans="3:10" ht="12.75">
      <c r="C759" s="23"/>
      <c r="D759" s="23"/>
      <c r="E759" s="23"/>
      <c r="I759" s="4"/>
      <c r="J759" s="4"/>
    </row>
    <row r="760" spans="3:10" ht="12.75">
      <c r="C760" s="23"/>
      <c r="D760" s="23"/>
      <c r="E760" s="23"/>
      <c r="I760" s="4"/>
      <c r="J760" s="4"/>
    </row>
    <row r="761" spans="3:10" ht="12.75">
      <c r="C761" s="23"/>
      <c r="D761" s="23"/>
      <c r="E761" s="23"/>
      <c r="I761" s="4"/>
      <c r="J761" s="4"/>
    </row>
    <row r="762" spans="3:10" ht="12.75">
      <c r="C762" s="23"/>
      <c r="D762" s="23"/>
      <c r="E762" s="23"/>
      <c r="I762" s="4"/>
      <c r="J762" s="4"/>
    </row>
    <row r="763" spans="3:10" ht="12.75">
      <c r="C763" s="23"/>
      <c r="D763" s="23"/>
      <c r="E763" s="23"/>
      <c r="I763" s="4"/>
      <c r="J763" s="4"/>
    </row>
    <row r="764" spans="3:10" ht="12.75">
      <c r="C764" s="23"/>
      <c r="D764" s="23"/>
      <c r="E764" s="23"/>
      <c r="I764" s="4"/>
      <c r="J764" s="4"/>
    </row>
    <row r="765" spans="3:10" ht="12.75">
      <c r="C765" s="23"/>
      <c r="D765" s="23"/>
      <c r="E765" s="23"/>
      <c r="I765" s="4"/>
      <c r="J765" s="4"/>
    </row>
    <row r="766" spans="3:10" ht="12.75">
      <c r="C766" s="23"/>
      <c r="D766" s="23"/>
      <c r="E766" s="23"/>
      <c r="I766" s="4"/>
      <c r="J766" s="4"/>
    </row>
    <row r="767" spans="3:10" ht="12.75">
      <c r="C767" s="23"/>
      <c r="D767" s="23"/>
      <c r="E767" s="23"/>
      <c r="I767" s="4"/>
      <c r="J767" s="4"/>
    </row>
    <row r="768" spans="3:10" ht="12.75">
      <c r="C768" s="23"/>
      <c r="D768" s="23"/>
      <c r="E768" s="23"/>
      <c r="I768" s="4"/>
      <c r="J768" s="4"/>
    </row>
    <row r="769" spans="3:10" ht="12.75">
      <c r="C769" s="23"/>
      <c r="D769" s="23"/>
      <c r="E769" s="23"/>
      <c r="I769" s="4"/>
      <c r="J769" s="4"/>
    </row>
    <row r="770" spans="3:10" ht="12.75">
      <c r="C770" s="23"/>
      <c r="D770" s="23"/>
      <c r="E770" s="23"/>
      <c r="I770" s="4"/>
      <c r="J770" s="4"/>
    </row>
    <row r="771" spans="3:10" ht="12.75">
      <c r="C771" s="23"/>
      <c r="D771" s="23"/>
      <c r="E771" s="23"/>
      <c r="I771" s="4"/>
      <c r="J771" s="4"/>
    </row>
    <row r="772" spans="3:10" ht="12.75">
      <c r="C772" s="23"/>
      <c r="D772" s="23"/>
      <c r="E772" s="23"/>
      <c r="I772" s="4"/>
      <c r="J772" s="4"/>
    </row>
    <row r="773" spans="3:10" ht="12.75">
      <c r="C773" s="23"/>
      <c r="D773" s="23"/>
      <c r="E773" s="23"/>
      <c r="I773" s="4"/>
      <c r="J773" s="4"/>
    </row>
    <row r="774" spans="3:10" ht="12.75">
      <c r="C774" s="23"/>
      <c r="D774" s="23"/>
      <c r="E774" s="23"/>
      <c r="I774" s="4"/>
      <c r="J774" s="4"/>
    </row>
    <row r="775" spans="3:10" ht="12.75">
      <c r="C775" s="23"/>
      <c r="D775" s="23"/>
      <c r="E775" s="23"/>
      <c r="I775" s="4"/>
      <c r="J775" s="4"/>
    </row>
    <row r="776" spans="3:10" ht="12.75">
      <c r="C776" s="23"/>
      <c r="D776" s="23"/>
      <c r="E776" s="23"/>
      <c r="I776" s="4"/>
      <c r="J776" s="4"/>
    </row>
    <row r="777" spans="3:10" ht="12.75">
      <c r="C777" s="23"/>
      <c r="D777" s="23"/>
      <c r="E777" s="23"/>
      <c r="I777" s="4"/>
      <c r="J777" s="4"/>
    </row>
    <row r="778" spans="3:10" ht="12.75">
      <c r="C778" s="23"/>
      <c r="D778" s="23"/>
      <c r="E778" s="23"/>
      <c r="I778" s="4"/>
      <c r="J778" s="4"/>
    </row>
    <row r="779" spans="3:10" ht="12.75">
      <c r="C779" s="23"/>
      <c r="D779" s="23"/>
      <c r="E779" s="23"/>
      <c r="I779" s="4"/>
      <c r="J779" s="4"/>
    </row>
    <row r="780" spans="3:10" ht="12.75">
      <c r="C780" s="23"/>
      <c r="D780" s="23"/>
      <c r="E780" s="23"/>
      <c r="I780" s="4"/>
      <c r="J780" s="4"/>
    </row>
    <row r="781" spans="3:10" ht="12.75">
      <c r="C781" s="23"/>
      <c r="D781" s="23"/>
      <c r="E781" s="23"/>
      <c r="I781" s="4"/>
      <c r="J781" s="4"/>
    </row>
    <row r="782" spans="3:10" ht="12.75">
      <c r="C782" s="23"/>
      <c r="D782" s="23"/>
      <c r="E782" s="23"/>
      <c r="I782" s="4"/>
      <c r="J782" s="4"/>
    </row>
    <row r="783" spans="3:10" ht="12.75">
      <c r="C783" s="23"/>
      <c r="D783" s="23"/>
      <c r="E783" s="23"/>
      <c r="I783" s="4"/>
      <c r="J783" s="4"/>
    </row>
    <row r="784" spans="3:10" ht="12.75">
      <c r="C784" s="23"/>
      <c r="D784" s="23"/>
      <c r="E784" s="23"/>
      <c r="I784" s="4"/>
      <c r="J784" s="4"/>
    </row>
    <row r="785" spans="3:10" ht="12.75">
      <c r="C785" s="23"/>
      <c r="D785" s="23"/>
      <c r="E785" s="23"/>
      <c r="I785" s="4"/>
      <c r="J785" s="4"/>
    </row>
    <row r="786" spans="3:10" ht="12.75">
      <c r="C786" s="23"/>
      <c r="D786" s="23"/>
      <c r="E786" s="23"/>
      <c r="I786" s="4"/>
      <c r="J786" s="4"/>
    </row>
    <row r="787" spans="3:10" ht="12.75">
      <c r="C787" s="23"/>
      <c r="D787" s="23"/>
      <c r="E787" s="23"/>
      <c r="I787" s="4"/>
      <c r="J787" s="4"/>
    </row>
    <row r="788" spans="3:10" ht="12.75">
      <c r="C788" s="23"/>
      <c r="D788" s="23"/>
      <c r="E788" s="23"/>
      <c r="I788" s="4"/>
      <c r="J788" s="4"/>
    </row>
    <row r="789" spans="3:10" ht="12.75">
      <c r="C789" s="23"/>
      <c r="D789" s="23"/>
      <c r="E789" s="23"/>
      <c r="I789" s="4"/>
      <c r="J789" s="4"/>
    </row>
    <row r="790" spans="3:10" ht="12.75">
      <c r="C790" s="23"/>
      <c r="D790" s="23"/>
      <c r="E790" s="23"/>
      <c r="I790" s="4"/>
      <c r="J790" s="4"/>
    </row>
    <row r="791" spans="3:10" ht="12.75">
      <c r="C791" s="23"/>
      <c r="D791" s="23"/>
      <c r="E791" s="23"/>
      <c r="I791" s="4"/>
      <c r="J791" s="4"/>
    </row>
    <row r="792" spans="3:10" ht="12.75">
      <c r="C792" s="23"/>
      <c r="D792" s="23"/>
      <c r="E792" s="23"/>
      <c r="I792" s="4"/>
      <c r="J792" s="4"/>
    </row>
    <row r="793" spans="3:10" ht="12.75">
      <c r="C793" s="23"/>
      <c r="D793" s="23"/>
      <c r="E793" s="23"/>
      <c r="I793" s="4"/>
      <c r="J793" s="4"/>
    </row>
    <row r="794" spans="3:10" ht="12.75">
      <c r="C794" s="23"/>
      <c r="D794" s="23"/>
      <c r="E794" s="23"/>
      <c r="I794" s="4"/>
      <c r="J794" s="4"/>
    </row>
    <row r="795" spans="3:10" ht="12.75">
      <c r="C795" s="23"/>
      <c r="D795" s="23"/>
      <c r="E795" s="23"/>
      <c r="I795" s="4"/>
      <c r="J795" s="4"/>
    </row>
    <row r="796" spans="3:10" ht="12.75">
      <c r="C796" s="23"/>
      <c r="D796" s="23"/>
      <c r="E796" s="23"/>
      <c r="I796" s="4"/>
      <c r="J796" s="4"/>
    </row>
    <row r="797" spans="3:10" ht="12.75">
      <c r="C797" s="23"/>
      <c r="D797" s="23"/>
      <c r="E797" s="23"/>
      <c r="I797" s="4"/>
      <c r="J797" s="4"/>
    </row>
    <row r="798" spans="3:10" ht="12.75">
      <c r="C798" s="23"/>
      <c r="D798" s="23"/>
      <c r="E798" s="23"/>
      <c r="I798" s="4"/>
      <c r="J798" s="4"/>
    </row>
    <row r="799" spans="3:10" ht="12.75">
      <c r="C799" s="23"/>
      <c r="D799" s="23"/>
      <c r="E799" s="23"/>
      <c r="I799" s="4"/>
      <c r="J799" s="4"/>
    </row>
    <row r="800" spans="3:10" ht="12.75">
      <c r="C800" s="23"/>
      <c r="D800" s="23"/>
      <c r="E800" s="23"/>
      <c r="I800" s="4"/>
      <c r="J800" s="4"/>
    </row>
    <row r="801" spans="3:10" ht="12.75">
      <c r="C801" s="23"/>
      <c r="D801" s="23"/>
      <c r="E801" s="23"/>
      <c r="I801" s="4"/>
      <c r="J801" s="4"/>
    </row>
    <row r="802" spans="3:10" ht="12.75">
      <c r="C802" s="23"/>
      <c r="D802" s="23"/>
      <c r="E802" s="23"/>
      <c r="I802" s="4"/>
      <c r="J802" s="4"/>
    </row>
    <row r="803" spans="3:10" ht="12.75">
      <c r="C803" s="23"/>
      <c r="D803" s="23"/>
      <c r="E803" s="23"/>
      <c r="I803" s="4"/>
      <c r="J803" s="4"/>
    </row>
    <row r="804" spans="3:10" ht="12.75">
      <c r="C804" s="23"/>
      <c r="D804" s="23"/>
      <c r="E804" s="23"/>
      <c r="I804" s="4"/>
      <c r="J804" s="4"/>
    </row>
    <row r="805" spans="3:10" ht="12.75">
      <c r="C805" s="23"/>
      <c r="D805" s="23"/>
      <c r="E805" s="23"/>
      <c r="I805" s="4"/>
      <c r="J805" s="4"/>
    </row>
    <row r="806" spans="3:10" ht="12.75">
      <c r="C806" s="23"/>
      <c r="D806" s="23"/>
      <c r="E806" s="23"/>
      <c r="I806" s="4"/>
      <c r="J806" s="4"/>
    </row>
    <row r="807" spans="3:10" ht="12.75">
      <c r="C807" s="23"/>
      <c r="D807" s="23"/>
      <c r="E807" s="23"/>
      <c r="I807" s="4"/>
      <c r="J807" s="4"/>
    </row>
    <row r="808" spans="3:10" ht="12.75">
      <c r="C808" s="23"/>
      <c r="D808" s="23"/>
      <c r="E808" s="23"/>
      <c r="I808" s="4"/>
      <c r="J808" s="4"/>
    </row>
    <row r="809" spans="3:10" ht="12.75">
      <c r="C809" s="23"/>
      <c r="D809" s="23"/>
      <c r="E809" s="23"/>
      <c r="I809" s="4"/>
      <c r="J809" s="4"/>
    </row>
    <row r="810" spans="3:10" ht="12.75">
      <c r="C810" s="23"/>
      <c r="D810" s="23"/>
      <c r="E810" s="23"/>
      <c r="I810" s="4"/>
      <c r="J810" s="4"/>
    </row>
    <row r="811" spans="3:10" ht="12.75">
      <c r="C811" s="23"/>
      <c r="D811" s="23"/>
      <c r="E811" s="23"/>
      <c r="I811" s="4"/>
      <c r="J811" s="4"/>
    </row>
    <row r="812" spans="3:10" ht="12.75">
      <c r="C812" s="23"/>
      <c r="D812" s="23"/>
      <c r="E812" s="23"/>
      <c r="I812" s="4"/>
      <c r="J812" s="4"/>
    </row>
    <row r="813" spans="3:10" ht="12.75">
      <c r="C813" s="23"/>
      <c r="D813" s="23"/>
      <c r="E813" s="23"/>
      <c r="I813" s="4"/>
      <c r="J813" s="4"/>
    </row>
    <row r="814" spans="3:10" ht="12.75">
      <c r="C814" s="23"/>
      <c r="D814" s="23"/>
      <c r="E814" s="23"/>
      <c r="I814" s="4"/>
      <c r="J814" s="4"/>
    </row>
    <row r="815" spans="3:10" ht="12.75">
      <c r="C815" s="23"/>
      <c r="D815" s="23"/>
      <c r="E815" s="23"/>
      <c r="I815" s="4"/>
      <c r="J815" s="4"/>
    </row>
    <row r="816" spans="3:10" ht="12.75">
      <c r="C816" s="23"/>
      <c r="D816" s="23"/>
      <c r="E816" s="23"/>
      <c r="I816" s="4"/>
      <c r="J816" s="4"/>
    </row>
    <row r="817" spans="3:10" ht="12.75">
      <c r="C817" s="23"/>
      <c r="D817" s="23"/>
      <c r="E817" s="23"/>
      <c r="I817" s="4"/>
      <c r="J817" s="4"/>
    </row>
    <row r="818" spans="3:10" ht="12.75">
      <c r="C818" s="23"/>
      <c r="D818" s="23"/>
      <c r="E818" s="23"/>
      <c r="I818" s="4"/>
      <c r="J818" s="4"/>
    </row>
    <row r="819" spans="3:10" ht="12.75">
      <c r="C819" s="23"/>
      <c r="D819" s="23"/>
      <c r="E819" s="23"/>
      <c r="I819" s="4"/>
      <c r="J819" s="4"/>
    </row>
    <row r="820" spans="3:10" ht="12.75">
      <c r="C820" s="23"/>
      <c r="D820" s="23"/>
      <c r="E820" s="23"/>
      <c r="I820" s="4"/>
      <c r="J820" s="4"/>
    </row>
    <row r="821" spans="3:10" ht="12.75">
      <c r="C821" s="23"/>
      <c r="D821" s="23"/>
      <c r="E821" s="23"/>
      <c r="I821" s="4"/>
      <c r="J821" s="4"/>
    </row>
    <row r="822" spans="3:10" ht="12.75">
      <c r="C822" s="23"/>
      <c r="D822" s="23"/>
      <c r="E822" s="23"/>
      <c r="I822" s="4"/>
      <c r="J822" s="4"/>
    </row>
    <row r="823" spans="3:10" ht="12.75">
      <c r="C823" s="23"/>
      <c r="D823" s="23"/>
      <c r="E823" s="23"/>
      <c r="I823" s="4"/>
      <c r="J823" s="4"/>
    </row>
    <row r="824" spans="3:10" ht="12.75">
      <c r="C824" s="23"/>
      <c r="D824" s="23"/>
      <c r="E824" s="23"/>
      <c r="I824" s="4"/>
      <c r="J824" s="4"/>
    </row>
    <row r="825" spans="3:10" ht="12.75">
      <c r="C825" s="23"/>
      <c r="D825" s="23"/>
      <c r="E825" s="23"/>
      <c r="I825" s="4"/>
      <c r="J825" s="4"/>
    </row>
    <row r="826" spans="3:10" ht="12.75">
      <c r="C826" s="23"/>
      <c r="D826" s="23"/>
      <c r="E826" s="23"/>
      <c r="I826" s="4"/>
      <c r="J826" s="4"/>
    </row>
    <row r="827" spans="3:10" ht="12.75">
      <c r="C827" s="23"/>
      <c r="D827" s="23"/>
      <c r="E827" s="23"/>
      <c r="I827" s="4"/>
      <c r="J827" s="4"/>
    </row>
    <row r="828" spans="3:10" ht="12.75">
      <c r="C828" s="23"/>
      <c r="D828" s="23"/>
      <c r="E828" s="23"/>
      <c r="I828" s="4"/>
      <c r="J828" s="4"/>
    </row>
    <row r="829" spans="3:10" ht="12.75">
      <c r="C829" s="23"/>
      <c r="D829" s="23"/>
      <c r="E829" s="23"/>
      <c r="I829" s="4"/>
      <c r="J829" s="4"/>
    </row>
    <row r="830" spans="3:10" ht="12.75">
      <c r="C830" s="23"/>
      <c r="D830" s="23"/>
      <c r="E830" s="23"/>
      <c r="I830" s="4"/>
      <c r="J830" s="4"/>
    </row>
    <row r="831" spans="3:10" ht="12.75">
      <c r="C831" s="23"/>
      <c r="D831" s="23"/>
      <c r="E831" s="23"/>
      <c r="I831" s="4"/>
      <c r="J831" s="4"/>
    </row>
    <row r="832" spans="3:10" ht="12.75">
      <c r="C832" s="23"/>
      <c r="D832" s="23"/>
      <c r="E832" s="23"/>
      <c r="I832" s="4"/>
      <c r="J832" s="4"/>
    </row>
    <row r="833" spans="3:10" ht="12.75">
      <c r="C833" s="23"/>
      <c r="D833" s="23"/>
      <c r="E833" s="23"/>
      <c r="I833" s="4"/>
      <c r="J833" s="4"/>
    </row>
    <row r="834" spans="3:10" ht="12.75">
      <c r="C834" s="23"/>
      <c r="D834" s="23"/>
      <c r="E834" s="23"/>
      <c r="I834" s="4"/>
      <c r="J834" s="4"/>
    </row>
    <row r="835" spans="3:10" ht="12.75">
      <c r="C835" s="23"/>
      <c r="D835" s="23"/>
      <c r="E835" s="23"/>
      <c r="I835" s="4"/>
      <c r="J835" s="4"/>
    </row>
    <row r="836" spans="3:10" ht="12.75">
      <c r="C836" s="23"/>
      <c r="D836" s="23"/>
      <c r="E836" s="23"/>
      <c r="I836" s="4"/>
      <c r="J836" s="4"/>
    </row>
    <row r="837" spans="3:10" ht="12.75">
      <c r="C837" s="23"/>
      <c r="D837" s="23"/>
      <c r="E837" s="23"/>
      <c r="I837" s="4"/>
      <c r="J837" s="4"/>
    </row>
    <row r="838" spans="3:10" ht="12.75">
      <c r="C838" s="23"/>
      <c r="D838" s="23"/>
      <c r="E838" s="23"/>
      <c r="I838" s="4"/>
      <c r="J838" s="4"/>
    </row>
    <row r="839" spans="3:10" ht="12.75">
      <c r="C839" s="23"/>
      <c r="D839" s="23"/>
      <c r="E839" s="23"/>
      <c r="I839" s="4"/>
      <c r="J839" s="4"/>
    </row>
    <row r="840" spans="3:10" ht="12.75">
      <c r="C840" s="23"/>
      <c r="D840" s="23"/>
      <c r="E840" s="23"/>
      <c r="I840" s="4"/>
      <c r="J840" s="4"/>
    </row>
    <row r="841" spans="3:10" ht="12.75">
      <c r="C841" s="23"/>
      <c r="D841" s="23"/>
      <c r="E841" s="23"/>
      <c r="I841" s="4"/>
      <c r="J841" s="4"/>
    </row>
    <row r="842" spans="3:10" ht="12.75">
      <c r="C842" s="23"/>
      <c r="D842" s="23"/>
      <c r="E842" s="23"/>
      <c r="I842" s="4"/>
      <c r="J842" s="4"/>
    </row>
    <row r="843" spans="3:10" ht="12.75">
      <c r="C843" s="23"/>
      <c r="D843" s="23"/>
      <c r="E843" s="23"/>
      <c r="I843" s="4"/>
      <c r="J843" s="4"/>
    </row>
    <row r="844" spans="3:10" ht="12.75">
      <c r="C844" s="23"/>
      <c r="D844" s="23"/>
      <c r="E844" s="23"/>
      <c r="I844" s="4"/>
      <c r="J844" s="4"/>
    </row>
    <row r="845" spans="3:10" ht="12.75">
      <c r="C845" s="23"/>
      <c r="D845" s="23"/>
      <c r="E845" s="23"/>
      <c r="I845" s="4"/>
      <c r="J845" s="4"/>
    </row>
    <row r="846" spans="3:10" ht="12.75">
      <c r="C846" s="23"/>
      <c r="D846" s="23"/>
      <c r="E846" s="23"/>
      <c r="I846" s="4"/>
      <c r="J846" s="4"/>
    </row>
    <row r="847" spans="3:10" ht="12.75">
      <c r="C847" s="23"/>
      <c r="D847" s="23"/>
      <c r="E847" s="23"/>
      <c r="I847" s="4"/>
      <c r="J847" s="4"/>
    </row>
    <row r="848" spans="3:10" ht="12.75">
      <c r="C848" s="23"/>
      <c r="D848" s="23"/>
      <c r="E848" s="23"/>
      <c r="I848" s="4"/>
      <c r="J848" s="4"/>
    </row>
    <row r="849" spans="3:10" ht="12.75">
      <c r="C849" s="23"/>
      <c r="D849" s="23"/>
      <c r="E849" s="23"/>
      <c r="I849" s="4"/>
      <c r="J849" s="4"/>
    </row>
    <row r="850" spans="3:10" ht="12.75">
      <c r="C850" s="23"/>
      <c r="D850" s="23"/>
      <c r="E850" s="23"/>
      <c r="I850" s="4"/>
      <c r="J850" s="4"/>
    </row>
    <row r="851" spans="3:10" ht="12.75">
      <c r="C851" s="23"/>
      <c r="D851" s="23"/>
      <c r="E851" s="23"/>
      <c r="I851" s="4"/>
      <c r="J851" s="4"/>
    </row>
    <row r="852" spans="3:10" ht="12.75">
      <c r="C852" s="23"/>
      <c r="D852" s="23"/>
      <c r="E852" s="23"/>
      <c r="I852" s="4"/>
      <c r="J852" s="4"/>
    </row>
    <row r="853" spans="3:10" ht="12.75">
      <c r="C853" s="23"/>
      <c r="D853" s="23"/>
      <c r="E853" s="23"/>
      <c r="I853" s="4"/>
      <c r="J853" s="4"/>
    </row>
    <row r="854" spans="3:10" ht="12.75">
      <c r="C854" s="23"/>
      <c r="D854" s="23"/>
      <c r="E854" s="23"/>
      <c r="I854" s="4"/>
      <c r="J854" s="4"/>
    </row>
    <row r="855" spans="3:10" ht="12.75">
      <c r="C855" s="23"/>
      <c r="D855" s="23"/>
      <c r="E855" s="23"/>
      <c r="I855" s="4"/>
      <c r="J855" s="4"/>
    </row>
    <row r="856" spans="3:10" ht="12.75">
      <c r="C856" s="23"/>
      <c r="D856" s="23"/>
      <c r="E856" s="23"/>
      <c r="I856" s="4"/>
      <c r="J856" s="4"/>
    </row>
    <row r="857" spans="3:10" ht="12.75">
      <c r="C857" s="23"/>
      <c r="D857" s="23"/>
      <c r="E857" s="23"/>
      <c r="I857" s="4"/>
      <c r="J857" s="4"/>
    </row>
    <row r="858" spans="3:10" ht="12.75">
      <c r="C858" s="23"/>
      <c r="D858" s="23"/>
      <c r="E858" s="23"/>
      <c r="I858" s="4"/>
      <c r="J858" s="4"/>
    </row>
    <row r="859" spans="3:10" ht="12.75">
      <c r="C859" s="23"/>
      <c r="D859" s="23"/>
      <c r="E859" s="23"/>
      <c r="I859" s="4"/>
      <c r="J859" s="4"/>
    </row>
    <row r="860" spans="3:10" ht="12.75">
      <c r="C860" s="23"/>
      <c r="D860" s="23"/>
      <c r="E860" s="23"/>
      <c r="I860" s="4"/>
      <c r="J860" s="4"/>
    </row>
    <row r="861" spans="3:10" ht="12.75">
      <c r="C861" s="23"/>
      <c r="D861" s="23"/>
      <c r="E861" s="23"/>
      <c r="I861" s="4"/>
      <c r="J861" s="4"/>
    </row>
    <row r="862" spans="3:10" ht="12.75">
      <c r="C862" s="23"/>
      <c r="D862" s="23"/>
      <c r="E862" s="23"/>
      <c r="I862" s="4"/>
      <c r="J862" s="4"/>
    </row>
    <row r="863" spans="3:10" ht="12.75">
      <c r="C863" s="23"/>
      <c r="D863" s="23"/>
      <c r="E863" s="23"/>
      <c r="I863" s="4"/>
      <c r="J863" s="4"/>
    </row>
    <row r="864" spans="3:10" ht="12.75">
      <c r="C864" s="23"/>
      <c r="D864" s="23"/>
      <c r="E864" s="23"/>
      <c r="I864" s="4"/>
      <c r="J864" s="4"/>
    </row>
    <row r="865" spans="3:10" ht="12.75">
      <c r="C865" s="23"/>
      <c r="D865" s="23"/>
      <c r="E865" s="23"/>
      <c r="I865" s="4"/>
      <c r="J865" s="4"/>
    </row>
    <row r="866" spans="3:10" ht="12.75">
      <c r="C866" s="23"/>
      <c r="D866" s="23"/>
      <c r="E866" s="23"/>
      <c r="I866" s="4"/>
      <c r="J866" s="4"/>
    </row>
    <row r="867" spans="3:10" ht="12.75">
      <c r="C867" s="23"/>
      <c r="D867" s="23"/>
      <c r="E867" s="23"/>
      <c r="I867" s="4"/>
      <c r="J867" s="4"/>
    </row>
    <row r="868" spans="3:10" ht="12.75">
      <c r="C868" s="23"/>
      <c r="D868" s="23"/>
      <c r="E868" s="23"/>
      <c r="I868" s="4"/>
      <c r="J868" s="4"/>
    </row>
    <row r="869" spans="3:10" ht="12.75">
      <c r="C869" s="23"/>
      <c r="D869" s="23"/>
      <c r="E869" s="23"/>
      <c r="I869" s="4"/>
      <c r="J869" s="4"/>
    </row>
    <row r="870" spans="3:10" ht="12.75">
      <c r="C870" s="23"/>
      <c r="D870" s="23"/>
      <c r="E870" s="23"/>
      <c r="I870" s="4"/>
      <c r="J870" s="4"/>
    </row>
    <row r="871" spans="3:10" ht="12.75">
      <c r="C871" s="23"/>
      <c r="D871" s="23"/>
      <c r="E871" s="23"/>
      <c r="I871" s="4"/>
      <c r="J871" s="4"/>
    </row>
    <row r="872" spans="3:10" ht="12.75">
      <c r="C872" s="23"/>
      <c r="D872" s="23"/>
      <c r="E872" s="23"/>
      <c r="I872" s="4"/>
      <c r="J872" s="4"/>
    </row>
    <row r="873" spans="3:10" ht="12.75">
      <c r="C873" s="23"/>
      <c r="D873" s="23"/>
      <c r="E873" s="23"/>
      <c r="I873" s="4"/>
      <c r="J873" s="4"/>
    </row>
    <row r="874" spans="3:10" ht="12.75">
      <c r="C874" s="23"/>
      <c r="D874" s="23"/>
      <c r="E874" s="23"/>
      <c r="I874" s="4"/>
      <c r="J874" s="4"/>
    </row>
    <row r="875" spans="3:10" ht="12.75">
      <c r="C875" s="23"/>
      <c r="D875" s="23"/>
      <c r="E875" s="23"/>
      <c r="I875" s="4"/>
      <c r="J875" s="4"/>
    </row>
    <row r="876" spans="3:10" ht="12.75">
      <c r="C876" s="23"/>
      <c r="D876" s="23"/>
      <c r="E876" s="23"/>
      <c r="I876" s="4"/>
      <c r="J876" s="4"/>
    </row>
    <row r="877" spans="3:10" ht="12.75">
      <c r="C877" s="23"/>
      <c r="D877" s="23"/>
      <c r="E877" s="23"/>
      <c r="I877" s="4"/>
      <c r="J877" s="4"/>
    </row>
    <row r="878" spans="3:10" ht="12.75">
      <c r="C878" s="23"/>
      <c r="D878" s="23"/>
      <c r="E878" s="23"/>
      <c r="I878" s="4"/>
      <c r="J878" s="4"/>
    </row>
    <row r="879" spans="3:10" ht="12.75">
      <c r="C879" s="23"/>
      <c r="D879" s="23"/>
      <c r="E879" s="23"/>
      <c r="I879" s="4"/>
      <c r="J879" s="4"/>
    </row>
    <row r="880" spans="3:10" ht="12.75">
      <c r="C880" s="23"/>
      <c r="D880" s="23"/>
      <c r="E880" s="23"/>
      <c r="I880" s="4"/>
      <c r="J880" s="4"/>
    </row>
    <row r="881" spans="3:10" ht="12.75">
      <c r="C881" s="23"/>
      <c r="D881" s="23"/>
      <c r="E881" s="23"/>
      <c r="I881" s="4"/>
      <c r="J881" s="4"/>
    </row>
    <row r="882" spans="3:10" ht="12.75">
      <c r="C882" s="23"/>
      <c r="D882" s="23"/>
      <c r="E882" s="23"/>
      <c r="I882" s="4"/>
      <c r="J882" s="4"/>
    </row>
    <row r="883" spans="3:10" ht="12.75">
      <c r="C883" s="23"/>
      <c r="D883" s="23"/>
      <c r="E883" s="23"/>
      <c r="I883" s="4"/>
      <c r="J883" s="4"/>
    </row>
    <row r="884" spans="3:10" ht="12.75">
      <c r="C884" s="23"/>
      <c r="D884" s="23"/>
      <c r="E884" s="23"/>
      <c r="I884" s="4"/>
      <c r="J884" s="4"/>
    </row>
    <row r="885" spans="3:10" ht="12.75">
      <c r="C885" s="23"/>
      <c r="D885" s="23"/>
      <c r="E885" s="23"/>
      <c r="I885" s="4"/>
      <c r="J885" s="4"/>
    </row>
    <row r="886" spans="3:10" ht="12.75">
      <c r="C886" s="23"/>
      <c r="D886" s="23"/>
      <c r="E886" s="23"/>
      <c r="I886" s="4"/>
      <c r="J886" s="4"/>
    </row>
    <row r="887" spans="3:10" ht="12.75">
      <c r="C887" s="23"/>
      <c r="D887" s="23"/>
      <c r="E887" s="23"/>
      <c r="I887" s="4"/>
      <c r="J887" s="4"/>
    </row>
    <row r="888" spans="3:10" ht="12.75">
      <c r="C888" s="23"/>
      <c r="D888" s="23"/>
      <c r="E888" s="23"/>
      <c r="I888" s="4"/>
      <c r="J888" s="4"/>
    </row>
    <row r="889" spans="3:10" ht="12.75">
      <c r="C889" s="23"/>
      <c r="D889" s="23"/>
      <c r="E889" s="23"/>
      <c r="I889" s="4"/>
      <c r="J889" s="4"/>
    </row>
    <row r="890" spans="3:10" ht="12.75">
      <c r="C890" s="23"/>
      <c r="D890" s="23"/>
      <c r="E890" s="23"/>
      <c r="I890" s="4"/>
      <c r="J890" s="4"/>
    </row>
    <row r="891" spans="3:10" ht="12.75">
      <c r="C891" s="23"/>
      <c r="D891" s="23"/>
      <c r="E891" s="23"/>
      <c r="I891" s="4"/>
      <c r="J891" s="4"/>
    </row>
    <row r="892" spans="3:10" ht="12.75">
      <c r="C892" s="23"/>
      <c r="D892" s="23"/>
      <c r="E892" s="23"/>
      <c r="I892" s="4"/>
      <c r="J892" s="4"/>
    </row>
    <row r="893" spans="3:10" ht="12.75">
      <c r="C893" s="23"/>
      <c r="D893" s="23"/>
      <c r="E893" s="23"/>
      <c r="I893" s="4"/>
      <c r="J893" s="4"/>
    </row>
    <row r="894" spans="3:10" ht="12.75">
      <c r="C894" s="23"/>
      <c r="D894" s="23"/>
      <c r="E894" s="23"/>
      <c r="I894" s="4"/>
      <c r="J894" s="4"/>
    </row>
    <row r="895" spans="3:10" ht="12.75">
      <c r="C895" s="23"/>
      <c r="D895" s="23"/>
      <c r="E895" s="23"/>
      <c r="I895" s="4"/>
      <c r="J895" s="4"/>
    </row>
    <row r="896" spans="3:10" ht="12.75">
      <c r="C896" s="23"/>
      <c r="D896" s="23"/>
      <c r="E896" s="23"/>
      <c r="I896" s="4"/>
      <c r="J896" s="4"/>
    </row>
    <row r="897" spans="3:10" ht="12.75">
      <c r="C897" s="23"/>
      <c r="D897" s="23"/>
      <c r="E897" s="23"/>
      <c r="I897" s="4"/>
      <c r="J897" s="4"/>
    </row>
    <row r="898" spans="3:10" ht="12.75">
      <c r="C898" s="23"/>
      <c r="D898" s="23"/>
      <c r="E898" s="23"/>
      <c r="I898" s="4"/>
      <c r="J898" s="4"/>
    </row>
    <row r="899" spans="3:10" ht="12.75">
      <c r="C899" s="23"/>
      <c r="D899" s="23"/>
      <c r="E899" s="23"/>
      <c r="I899" s="4"/>
      <c r="J899" s="4"/>
    </row>
    <row r="900" spans="3:10" ht="12.75">
      <c r="C900" s="23"/>
      <c r="D900" s="23"/>
      <c r="E900" s="23"/>
      <c r="I900" s="4"/>
      <c r="J900" s="4"/>
    </row>
    <row r="901" spans="3:10" ht="12.75">
      <c r="C901" s="23"/>
      <c r="D901" s="23"/>
      <c r="E901" s="23"/>
      <c r="I901" s="4"/>
      <c r="J901" s="4"/>
    </row>
    <row r="902" spans="3:10" ht="12.75">
      <c r="C902" s="23"/>
      <c r="D902" s="23"/>
      <c r="E902" s="23"/>
      <c r="I902" s="4"/>
      <c r="J902" s="4"/>
    </row>
    <row r="903" spans="3:10" ht="12.75">
      <c r="C903" s="23"/>
      <c r="D903" s="23"/>
      <c r="E903" s="23"/>
      <c r="I903" s="4"/>
      <c r="J903" s="4"/>
    </row>
    <row r="904" spans="3:10" ht="12.75">
      <c r="C904" s="23"/>
      <c r="D904" s="23"/>
      <c r="E904" s="23"/>
      <c r="I904" s="4"/>
      <c r="J904" s="4"/>
    </row>
    <row r="905" spans="3:10" ht="12.75">
      <c r="C905" s="23"/>
      <c r="D905" s="23"/>
      <c r="E905" s="23"/>
      <c r="I905" s="4"/>
      <c r="J905" s="4"/>
    </row>
    <row r="906" spans="3:10" ht="12.75">
      <c r="C906" s="23"/>
      <c r="D906" s="23"/>
      <c r="E906" s="23"/>
      <c r="I906" s="4"/>
      <c r="J906" s="4"/>
    </row>
    <row r="907" spans="3:10" ht="12.75">
      <c r="C907" s="23"/>
      <c r="D907" s="23"/>
      <c r="E907" s="23"/>
      <c r="I907" s="4"/>
      <c r="J907" s="4"/>
    </row>
    <row r="908" spans="3:10" ht="12.75">
      <c r="C908" s="23"/>
      <c r="D908" s="23"/>
      <c r="E908" s="23"/>
      <c r="I908" s="4"/>
      <c r="J908" s="4"/>
    </row>
    <row r="909" spans="3:10" ht="12.75">
      <c r="C909" s="23"/>
      <c r="D909" s="23"/>
      <c r="E909" s="23"/>
      <c r="I909" s="4"/>
      <c r="J909" s="4"/>
    </row>
    <row r="910" spans="3:10" ht="12.75">
      <c r="C910" s="23"/>
      <c r="D910" s="23"/>
      <c r="E910" s="23"/>
      <c r="I910" s="4"/>
      <c r="J910" s="4"/>
    </row>
    <row r="911" spans="3:10" ht="12.75">
      <c r="C911" s="23"/>
      <c r="D911" s="23"/>
      <c r="E911" s="23"/>
      <c r="I911" s="4"/>
      <c r="J911" s="4"/>
    </row>
    <row r="912" spans="3:10" ht="12.75">
      <c r="C912" s="23"/>
      <c r="D912" s="23"/>
      <c r="E912" s="23"/>
      <c r="I912" s="4"/>
      <c r="J912" s="4"/>
    </row>
    <row r="913" spans="3:10" ht="12.75">
      <c r="C913" s="23"/>
      <c r="D913" s="23"/>
      <c r="E913" s="23"/>
      <c r="I913" s="4"/>
      <c r="J913" s="4"/>
    </row>
    <row r="914" spans="3:10" ht="12.75">
      <c r="C914" s="23"/>
      <c r="D914" s="23"/>
      <c r="E914" s="23"/>
      <c r="I914" s="4"/>
      <c r="J914" s="4"/>
    </row>
    <row r="915" spans="3:10" ht="12.75">
      <c r="C915" s="23"/>
      <c r="D915" s="23"/>
      <c r="E915" s="23"/>
      <c r="I915" s="4"/>
      <c r="J915" s="4"/>
    </row>
    <row r="916" spans="3:10" ht="12.75">
      <c r="C916" s="23"/>
      <c r="D916" s="23"/>
      <c r="E916" s="23"/>
      <c r="I916" s="4"/>
      <c r="J916" s="4"/>
    </row>
    <row r="917" spans="3:10" ht="12.75">
      <c r="C917" s="23"/>
      <c r="D917" s="23"/>
      <c r="E917" s="23"/>
      <c r="I917" s="4"/>
      <c r="J917" s="4"/>
    </row>
    <row r="918" spans="3:10" ht="12.75">
      <c r="C918" s="23"/>
      <c r="D918" s="23"/>
      <c r="E918" s="23"/>
      <c r="I918" s="4"/>
      <c r="J918" s="4"/>
    </row>
    <row r="919" spans="3:10" ht="12.75">
      <c r="C919" s="23"/>
      <c r="D919" s="23"/>
      <c r="E919" s="23"/>
      <c r="I919" s="4"/>
      <c r="J919" s="4"/>
    </row>
    <row r="920" spans="3:10" ht="12.75">
      <c r="C920" s="23"/>
      <c r="D920" s="23"/>
      <c r="E920" s="23"/>
      <c r="I920" s="4"/>
      <c r="J920" s="4"/>
    </row>
    <row r="921" spans="3:10" ht="12.75">
      <c r="C921" s="23"/>
      <c r="D921" s="23"/>
      <c r="E921" s="23"/>
      <c r="I921" s="4"/>
      <c r="J921" s="4"/>
    </row>
    <row r="922" spans="3:10" ht="12.75">
      <c r="C922" s="23"/>
      <c r="D922" s="23"/>
      <c r="E922" s="23"/>
      <c r="I922" s="4"/>
      <c r="J922" s="4"/>
    </row>
    <row r="923" spans="3:10" ht="12.75">
      <c r="C923" s="23"/>
      <c r="D923" s="23"/>
      <c r="E923" s="23"/>
      <c r="I923" s="4"/>
      <c r="J923" s="4"/>
    </row>
    <row r="924" spans="3:10" ht="12.75">
      <c r="C924" s="23"/>
      <c r="D924" s="23"/>
      <c r="E924" s="23"/>
      <c r="I924" s="4"/>
      <c r="J924" s="4"/>
    </row>
    <row r="925" spans="3:10" ht="12.75">
      <c r="C925" s="23"/>
      <c r="D925" s="23"/>
      <c r="E925" s="23"/>
      <c r="I925" s="4"/>
      <c r="J925" s="4"/>
    </row>
    <row r="926" spans="3:10" ht="12.75">
      <c r="C926" s="23"/>
      <c r="D926" s="23"/>
      <c r="E926" s="23"/>
      <c r="I926" s="4"/>
      <c r="J926" s="4"/>
    </row>
    <row r="927" spans="3:10" ht="12.75">
      <c r="C927" s="23"/>
      <c r="D927" s="23"/>
      <c r="E927" s="23"/>
      <c r="I927" s="4"/>
      <c r="J927" s="4"/>
    </row>
    <row r="928" spans="3:10" ht="12.75">
      <c r="C928" s="23"/>
      <c r="D928" s="23"/>
      <c r="E928" s="23"/>
      <c r="I928" s="4"/>
      <c r="J928" s="4"/>
    </row>
    <row r="929" spans="3:10" ht="12.75">
      <c r="C929" s="23"/>
      <c r="D929" s="23"/>
      <c r="E929" s="23"/>
      <c r="I929" s="4"/>
      <c r="J929" s="4"/>
    </row>
    <row r="930" spans="3:10" ht="12.75">
      <c r="C930" s="23"/>
      <c r="D930" s="23"/>
      <c r="E930" s="23"/>
      <c r="I930" s="4"/>
      <c r="J930" s="4"/>
    </row>
    <row r="931" spans="3:10" ht="12.75">
      <c r="C931" s="23"/>
      <c r="D931" s="23"/>
      <c r="E931" s="23"/>
      <c r="I931" s="4"/>
      <c r="J931" s="4"/>
    </row>
    <row r="932" spans="3:10" ht="12.75">
      <c r="C932" s="23"/>
      <c r="D932" s="23"/>
      <c r="E932" s="23"/>
      <c r="I932" s="4"/>
      <c r="J932" s="4"/>
    </row>
    <row r="933" spans="3:10" ht="12.75">
      <c r="C933" s="23"/>
      <c r="D933" s="23"/>
      <c r="E933" s="23"/>
      <c r="I933" s="4"/>
      <c r="J933" s="4"/>
    </row>
    <row r="934" spans="3:10" ht="12.75">
      <c r="C934" s="23"/>
      <c r="D934" s="23"/>
      <c r="E934" s="23"/>
      <c r="I934" s="4"/>
      <c r="J934" s="4"/>
    </row>
    <row r="935" spans="3:10" ht="12.75">
      <c r="C935" s="23"/>
      <c r="D935" s="23"/>
      <c r="E935" s="23"/>
      <c r="I935" s="4"/>
      <c r="J935" s="4"/>
    </row>
    <row r="936" spans="3:10" ht="12.75">
      <c r="C936" s="23"/>
      <c r="D936" s="23"/>
      <c r="E936" s="23"/>
      <c r="I936" s="4"/>
      <c r="J936" s="4"/>
    </row>
    <row r="937" spans="3:10" ht="12.75">
      <c r="C937" s="23"/>
      <c r="D937" s="23"/>
      <c r="E937" s="23"/>
      <c r="I937" s="4"/>
      <c r="J937" s="4"/>
    </row>
    <row r="938" spans="3:10" ht="12.75">
      <c r="C938" s="23"/>
      <c r="D938" s="23"/>
      <c r="E938" s="23"/>
      <c r="I938" s="4"/>
      <c r="J938" s="4"/>
    </row>
    <row r="939" spans="3:10" ht="12.75">
      <c r="C939" s="23"/>
      <c r="D939" s="23"/>
      <c r="E939" s="23"/>
      <c r="I939" s="4"/>
      <c r="J939" s="4"/>
    </row>
    <row r="940" spans="3:10" ht="12.75">
      <c r="C940" s="23"/>
      <c r="D940" s="23"/>
      <c r="E940" s="23"/>
      <c r="I940" s="4"/>
      <c r="J940" s="4"/>
    </row>
    <row r="941" spans="3:10" ht="12.75">
      <c r="C941" s="23"/>
      <c r="D941" s="23"/>
      <c r="E941" s="23"/>
      <c r="I941" s="4"/>
      <c r="J941" s="4"/>
    </row>
    <row r="942" spans="3:10" ht="12.75">
      <c r="C942" s="23"/>
      <c r="D942" s="23"/>
      <c r="E942" s="23"/>
      <c r="I942" s="4"/>
      <c r="J942" s="4"/>
    </row>
    <row r="943" spans="3:10" ht="12.75">
      <c r="C943" s="23"/>
      <c r="D943" s="23"/>
      <c r="E943" s="23"/>
      <c r="I943" s="4"/>
      <c r="J943" s="4"/>
    </row>
    <row r="944" spans="3:10" ht="12.75">
      <c r="C944" s="23"/>
      <c r="D944" s="23"/>
      <c r="E944" s="23"/>
      <c r="I944" s="4"/>
      <c r="J944" s="4"/>
    </row>
    <row r="945" spans="3:10" ht="12.75">
      <c r="C945" s="23"/>
      <c r="D945" s="23"/>
      <c r="E945" s="23"/>
      <c r="I945" s="4"/>
      <c r="J945" s="4"/>
    </row>
    <row r="946" spans="3:10" ht="12.75">
      <c r="C946" s="23"/>
      <c r="D946" s="23"/>
      <c r="E946" s="23"/>
      <c r="I946" s="4"/>
      <c r="J946" s="4"/>
    </row>
    <row r="947" spans="3:10" ht="12.75">
      <c r="C947" s="23"/>
      <c r="D947" s="23"/>
      <c r="E947" s="23"/>
      <c r="I947" s="4"/>
      <c r="J947" s="4"/>
    </row>
    <row r="948" spans="3:10" ht="12.75">
      <c r="C948" s="23"/>
      <c r="D948" s="23"/>
      <c r="E948" s="23"/>
      <c r="I948" s="4"/>
      <c r="J948" s="4"/>
    </row>
    <row r="949" spans="3:10" ht="12.75">
      <c r="C949" s="23"/>
      <c r="D949" s="23"/>
      <c r="E949" s="23"/>
      <c r="I949" s="4"/>
      <c r="J949" s="4"/>
    </row>
    <row r="950" spans="3:10" ht="12.75">
      <c r="C950" s="23"/>
      <c r="D950" s="23"/>
      <c r="E950" s="23"/>
      <c r="I950" s="4"/>
      <c r="J950" s="4"/>
    </row>
    <row r="951" spans="3:10" ht="12.75">
      <c r="C951" s="23"/>
      <c r="D951" s="23"/>
      <c r="E951" s="23"/>
      <c r="I951" s="4"/>
      <c r="J951" s="4"/>
    </row>
    <row r="952" spans="3:10" ht="12.75">
      <c r="C952" s="23"/>
      <c r="D952" s="23"/>
      <c r="E952" s="23"/>
      <c r="I952" s="4"/>
      <c r="J952" s="4"/>
    </row>
    <row r="953" spans="3:10" ht="12.75">
      <c r="C953" s="23"/>
      <c r="D953" s="23"/>
      <c r="E953" s="23"/>
      <c r="I953" s="4"/>
      <c r="J953" s="4"/>
    </row>
    <row r="954" spans="3:10" ht="12.75">
      <c r="C954" s="23"/>
      <c r="D954" s="23"/>
      <c r="E954" s="23"/>
      <c r="I954" s="4"/>
      <c r="J954" s="4"/>
    </row>
    <row r="955" spans="3:10" ht="12.75">
      <c r="C955" s="23"/>
      <c r="D955" s="23"/>
      <c r="E955" s="23"/>
      <c r="I955" s="4"/>
      <c r="J955" s="4"/>
    </row>
    <row r="956" spans="3:10" ht="12.75">
      <c r="C956" s="23"/>
      <c r="D956" s="23"/>
      <c r="E956" s="23"/>
      <c r="I956" s="4"/>
      <c r="J956" s="4"/>
    </row>
    <row r="957" spans="3:10" ht="12.75">
      <c r="C957" s="23"/>
      <c r="D957" s="23"/>
      <c r="E957" s="23"/>
      <c r="I957" s="4"/>
      <c r="J957" s="4"/>
    </row>
    <row r="958" spans="3:10" ht="12.75">
      <c r="C958" s="23"/>
      <c r="D958" s="23"/>
      <c r="E958" s="23"/>
      <c r="I958" s="4"/>
      <c r="J958" s="4"/>
    </row>
    <row r="959" spans="3:10" ht="12.75">
      <c r="C959" s="23"/>
      <c r="D959" s="23"/>
      <c r="E959" s="23"/>
      <c r="I959" s="4"/>
      <c r="J959" s="4"/>
    </row>
    <row r="960" spans="3:10" ht="12.75">
      <c r="C960" s="23"/>
      <c r="D960" s="23"/>
      <c r="E960" s="23"/>
      <c r="I960" s="4"/>
      <c r="J960" s="4"/>
    </row>
    <row r="961" spans="3:10" ht="12.75">
      <c r="C961" s="23"/>
      <c r="D961" s="23"/>
      <c r="E961" s="23"/>
      <c r="I961" s="4"/>
      <c r="J961" s="4"/>
    </row>
    <row r="962" spans="3:10" ht="12.75">
      <c r="C962" s="23"/>
      <c r="D962" s="23"/>
      <c r="E962" s="23"/>
      <c r="I962" s="4"/>
      <c r="J962" s="4"/>
    </row>
    <row r="963" spans="3:10" ht="12.75">
      <c r="C963" s="23"/>
      <c r="D963" s="23"/>
      <c r="E963" s="23"/>
      <c r="I963" s="4"/>
      <c r="J963" s="4"/>
    </row>
    <row r="964" spans="3:10" ht="12.75">
      <c r="C964" s="23"/>
      <c r="D964" s="23"/>
      <c r="E964" s="23"/>
      <c r="I964" s="4"/>
      <c r="J964" s="4"/>
    </row>
    <row r="965" spans="3:10" ht="12.75">
      <c r="C965" s="23"/>
      <c r="D965" s="23"/>
      <c r="E965" s="23"/>
      <c r="I965" s="4"/>
      <c r="J965" s="4"/>
    </row>
    <row r="966" spans="3:10" ht="12.75">
      <c r="C966" s="23"/>
      <c r="D966" s="23"/>
      <c r="E966" s="23"/>
      <c r="I966" s="4"/>
      <c r="J966" s="4"/>
    </row>
    <row r="967" spans="3:10" ht="12.75">
      <c r="C967" s="23"/>
      <c r="D967" s="23"/>
      <c r="E967" s="23"/>
      <c r="I967" s="4"/>
      <c r="J967" s="4"/>
    </row>
    <row r="968" spans="3:10" ht="12.75">
      <c r="C968" s="23"/>
      <c r="D968" s="23"/>
      <c r="E968" s="23"/>
      <c r="I968" s="4"/>
      <c r="J968" s="4"/>
    </row>
    <row r="969" spans="3:10" ht="12.75">
      <c r="C969" s="23"/>
      <c r="D969" s="23"/>
      <c r="E969" s="23"/>
      <c r="I969" s="4"/>
      <c r="J969" s="4"/>
    </row>
    <row r="970" spans="3:10" ht="12.75">
      <c r="C970" s="23"/>
      <c r="D970" s="23"/>
      <c r="E970" s="23"/>
      <c r="I970" s="4"/>
      <c r="J970" s="4"/>
    </row>
    <row r="971" spans="3:10" ht="12.75">
      <c r="C971" s="23"/>
      <c r="D971" s="23"/>
      <c r="E971" s="23"/>
      <c r="I971" s="4"/>
      <c r="J971" s="4"/>
    </row>
    <row r="972" spans="3:10" ht="12.75">
      <c r="C972" s="23"/>
      <c r="D972" s="23"/>
      <c r="E972" s="23"/>
      <c r="I972" s="4"/>
      <c r="J972" s="4"/>
    </row>
    <row r="973" spans="3:10" ht="12.75">
      <c r="C973" s="23"/>
      <c r="D973" s="23"/>
      <c r="E973" s="23"/>
      <c r="I973" s="4"/>
      <c r="J973" s="4"/>
    </row>
    <row r="974" spans="3:10" ht="12.75">
      <c r="C974" s="23"/>
      <c r="D974" s="23"/>
      <c r="E974" s="23"/>
      <c r="I974" s="4"/>
      <c r="J974" s="4"/>
    </row>
    <row r="975" spans="3:10" ht="12.75">
      <c r="C975" s="23"/>
      <c r="D975" s="23"/>
      <c r="E975" s="23"/>
      <c r="I975" s="4"/>
      <c r="J975" s="4"/>
    </row>
    <row r="976" spans="3:10" ht="12.75">
      <c r="C976" s="23"/>
      <c r="D976" s="23"/>
      <c r="E976" s="23"/>
      <c r="I976" s="4"/>
      <c r="J976" s="4"/>
    </row>
    <row r="977" spans="3:10" ht="12.75">
      <c r="C977" s="23"/>
      <c r="D977" s="23"/>
      <c r="E977" s="23"/>
      <c r="I977" s="4"/>
      <c r="J977" s="4"/>
    </row>
    <row r="978" spans="3:10" ht="12.75">
      <c r="C978" s="23"/>
      <c r="D978" s="23"/>
      <c r="E978" s="23"/>
      <c r="I978" s="4"/>
      <c r="J978" s="4"/>
    </row>
    <row r="979" spans="3:10" ht="12.75">
      <c r="C979" s="23"/>
      <c r="D979" s="23"/>
      <c r="E979" s="23"/>
      <c r="I979" s="4"/>
      <c r="J979" s="4"/>
    </row>
    <row r="980" spans="3:10" ht="12.75">
      <c r="C980" s="23"/>
      <c r="D980" s="23"/>
      <c r="E980" s="23"/>
      <c r="I980" s="4"/>
      <c r="J980" s="4"/>
    </row>
    <row r="981" spans="3:10" ht="12.75">
      <c r="C981" s="23"/>
      <c r="D981" s="23"/>
      <c r="E981" s="23"/>
      <c r="I981" s="4"/>
      <c r="J981" s="4"/>
    </row>
    <row r="982" spans="3:10" ht="12.75">
      <c r="C982" s="23"/>
      <c r="D982" s="23"/>
      <c r="E982" s="23"/>
      <c r="I982" s="4"/>
      <c r="J982" s="4"/>
    </row>
    <row r="983" spans="3:10" ht="12.75">
      <c r="C983" s="23"/>
      <c r="D983" s="23"/>
      <c r="E983" s="23"/>
      <c r="I983" s="4"/>
      <c r="J983" s="4"/>
    </row>
    <row r="984" spans="3:10" ht="12.75">
      <c r="C984" s="23"/>
      <c r="D984" s="23"/>
      <c r="E984" s="23"/>
      <c r="I984" s="4"/>
      <c r="J984" s="4"/>
    </row>
    <row r="985" spans="3:10" ht="12.75">
      <c r="C985" s="23"/>
      <c r="D985" s="23"/>
      <c r="E985" s="23"/>
      <c r="I985" s="4"/>
      <c r="J985" s="4"/>
    </row>
    <row r="986" spans="3:10" ht="12.75">
      <c r="C986" s="23"/>
      <c r="D986" s="23"/>
      <c r="E986" s="23"/>
      <c r="I986" s="4"/>
      <c r="J986" s="4"/>
    </row>
    <row r="987" spans="3:10" ht="12.75">
      <c r="C987" s="23"/>
      <c r="D987" s="23"/>
      <c r="E987" s="23"/>
      <c r="I987" s="4"/>
      <c r="J987" s="4"/>
    </row>
    <row r="988" spans="3:10" ht="12.75">
      <c r="C988" s="23"/>
      <c r="D988" s="23"/>
      <c r="E988" s="23"/>
      <c r="I988" s="4"/>
      <c r="J988" s="4"/>
    </row>
    <row r="989" spans="3:10" ht="12.75">
      <c r="C989" s="23"/>
      <c r="D989" s="23"/>
      <c r="E989" s="23"/>
      <c r="I989" s="4"/>
      <c r="J989" s="4"/>
    </row>
    <row r="990" spans="3:10" ht="12.75">
      <c r="C990" s="23"/>
      <c r="D990" s="23"/>
      <c r="E990" s="23"/>
      <c r="I990" s="4"/>
      <c r="J990" s="4"/>
    </row>
    <row r="991" spans="3:10" ht="12.75">
      <c r="C991" s="23"/>
      <c r="D991" s="23"/>
      <c r="E991" s="23"/>
      <c r="I991" s="4"/>
      <c r="J991" s="4"/>
    </row>
    <row r="992" spans="3:10" ht="12.75">
      <c r="C992" s="23"/>
      <c r="D992" s="23"/>
      <c r="E992" s="23"/>
      <c r="I992" s="4"/>
      <c r="J992" s="4"/>
    </row>
    <row r="993" spans="3:10" ht="12.75">
      <c r="C993" s="23"/>
      <c r="D993" s="23"/>
      <c r="E993" s="23"/>
      <c r="I993" s="4"/>
      <c r="J993" s="4"/>
    </row>
    <row r="994" spans="3:10" ht="12.75">
      <c r="C994" s="23"/>
      <c r="D994" s="23"/>
      <c r="E994" s="23"/>
      <c r="I994" s="4"/>
      <c r="J994" s="4"/>
    </row>
    <row r="995" spans="3:10" ht="12.75">
      <c r="C995" s="23"/>
      <c r="D995" s="23"/>
      <c r="E995" s="23"/>
      <c r="I995" s="4"/>
      <c r="J995" s="4"/>
    </row>
    <row r="996" spans="3:10" ht="12.75">
      <c r="C996" s="23"/>
      <c r="D996" s="23"/>
      <c r="E996" s="23"/>
      <c r="I996" s="4"/>
      <c r="J996" s="4"/>
    </row>
    <row r="997" spans="3:10" ht="12.75">
      <c r="C997" s="23"/>
      <c r="D997" s="23"/>
      <c r="E997" s="23"/>
      <c r="I997" s="4"/>
      <c r="J997" s="4"/>
    </row>
    <row r="998" spans="3:10" ht="12.75">
      <c r="C998" s="23"/>
      <c r="D998" s="23"/>
      <c r="E998" s="23"/>
      <c r="I998" s="4"/>
      <c r="J998" s="4"/>
    </row>
    <row r="999" spans="3:10" ht="12.75">
      <c r="C999" s="23"/>
      <c r="D999" s="23"/>
      <c r="E999" s="23"/>
      <c r="I999" s="4"/>
      <c r="J999" s="4"/>
    </row>
    <row r="1000" spans="3:10" ht="12.75">
      <c r="C1000" s="23"/>
      <c r="D1000" s="23"/>
      <c r="E1000" s="23"/>
      <c r="I1000" s="4"/>
      <c r="J1000" s="4"/>
    </row>
    <row r="1001" spans="3:10" ht="12.75">
      <c r="C1001" s="23"/>
      <c r="D1001" s="23"/>
      <c r="E1001" s="23"/>
      <c r="I1001" s="4"/>
      <c r="J1001" s="4"/>
    </row>
    <row r="1002" spans="3:10" ht="12.75">
      <c r="C1002" s="23"/>
      <c r="D1002" s="23"/>
      <c r="E1002" s="23"/>
      <c r="I1002" s="4"/>
      <c r="J1002" s="4"/>
    </row>
    <row r="1003" spans="3:10" ht="12.75">
      <c r="C1003" s="23"/>
      <c r="D1003" s="23"/>
      <c r="E1003" s="23"/>
      <c r="I1003" s="4"/>
      <c r="J1003" s="4"/>
    </row>
    <row r="1004" spans="3:10" ht="12.75">
      <c r="C1004" s="23"/>
      <c r="D1004" s="23"/>
      <c r="E1004" s="23"/>
      <c r="I1004" s="4"/>
      <c r="J1004" s="4"/>
    </row>
    <row r="1005" spans="3:10" ht="12.75">
      <c r="C1005" s="23"/>
      <c r="D1005" s="23"/>
      <c r="E1005" s="23"/>
      <c r="I1005" s="4"/>
      <c r="J1005" s="4"/>
    </row>
    <row r="1006" spans="3:10" ht="12.75">
      <c r="C1006" s="23"/>
      <c r="D1006" s="23"/>
      <c r="E1006" s="23"/>
      <c r="I1006" s="4"/>
      <c r="J1006" s="4"/>
    </row>
    <row r="1007" spans="3:10" ht="12.75">
      <c r="C1007" s="23"/>
      <c r="D1007" s="23"/>
      <c r="E1007" s="23"/>
      <c r="I1007" s="4"/>
      <c r="J1007" s="4"/>
    </row>
    <row r="1008" spans="3:10" ht="12.75">
      <c r="C1008" s="23"/>
      <c r="D1008" s="23"/>
      <c r="E1008" s="23"/>
      <c r="I1008" s="4"/>
      <c r="J1008" s="4"/>
    </row>
    <row r="1009" spans="3:10" ht="12.75">
      <c r="C1009" s="23"/>
      <c r="D1009" s="23"/>
      <c r="E1009" s="23"/>
      <c r="I1009" s="4"/>
      <c r="J1009" s="4"/>
    </row>
    <row r="1010" spans="3:10" ht="12.75">
      <c r="C1010" s="23"/>
      <c r="D1010" s="23"/>
      <c r="E1010" s="23"/>
      <c r="I1010" s="4"/>
      <c r="J1010" s="4"/>
    </row>
    <row r="1011" spans="3:10" ht="12.75">
      <c r="C1011" s="23"/>
      <c r="D1011" s="23"/>
      <c r="E1011" s="23"/>
      <c r="I1011" s="4"/>
      <c r="J1011" s="4"/>
    </row>
    <row r="1012" spans="3:10" ht="12.75">
      <c r="C1012" s="23"/>
      <c r="D1012" s="23"/>
      <c r="E1012" s="23"/>
      <c r="I1012" s="4"/>
      <c r="J1012" s="4"/>
    </row>
    <row r="1013" spans="3:10" ht="12.75">
      <c r="C1013" s="23"/>
      <c r="D1013" s="23"/>
      <c r="E1013" s="23"/>
      <c r="I1013" s="4"/>
      <c r="J1013" s="4"/>
    </row>
    <row r="1014" spans="3:10" ht="12.75">
      <c r="C1014" s="23"/>
      <c r="D1014" s="23"/>
      <c r="E1014" s="23"/>
      <c r="I1014" s="4"/>
      <c r="J1014" s="4"/>
    </row>
    <row r="1015" spans="3:10" ht="12.75">
      <c r="C1015" s="23"/>
      <c r="D1015" s="23"/>
      <c r="E1015" s="23"/>
      <c r="I1015" s="4"/>
      <c r="J1015" s="4"/>
    </row>
    <row r="1016" spans="3:10" ht="12.75">
      <c r="C1016" s="23"/>
      <c r="D1016" s="23"/>
      <c r="E1016" s="23"/>
      <c r="I1016" s="4"/>
      <c r="J1016" s="4"/>
    </row>
    <row r="1017" spans="3:10" ht="12.75">
      <c r="C1017" s="23"/>
      <c r="D1017" s="23"/>
      <c r="E1017" s="23"/>
      <c r="I1017" s="4"/>
      <c r="J1017" s="4"/>
    </row>
    <row r="1018" spans="3:10" ht="12.75">
      <c r="C1018" s="23"/>
      <c r="D1018" s="23"/>
      <c r="E1018" s="23"/>
      <c r="I1018" s="4"/>
      <c r="J1018" s="4"/>
    </row>
    <row r="1019" spans="3:10" ht="12.75">
      <c r="C1019" s="23"/>
      <c r="D1019" s="23"/>
      <c r="E1019" s="23"/>
      <c r="I1019" s="4"/>
      <c r="J1019" s="4"/>
    </row>
    <row r="1020" spans="3:10" ht="12.75">
      <c r="C1020" s="23"/>
      <c r="D1020" s="23"/>
      <c r="E1020" s="23"/>
      <c r="I1020" s="4"/>
      <c r="J1020" s="4"/>
    </row>
    <row r="1021" spans="3:10" ht="12.75">
      <c r="C1021" s="23"/>
      <c r="D1021" s="23"/>
      <c r="E1021" s="23"/>
      <c r="I1021" s="4"/>
      <c r="J1021" s="4"/>
    </row>
    <row r="1022" spans="3:10" ht="12.75">
      <c r="C1022" s="23"/>
      <c r="D1022" s="23"/>
      <c r="E1022" s="23"/>
      <c r="I1022" s="4"/>
      <c r="J1022" s="4"/>
    </row>
    <row r="1023" spans="3:10" ht="12.75">
      <c r="C1023" s="23"/>
      <c r="D1023" s="23"/>
      <c r="E1023" s="23"/>
      <c r="I1023" s="4"/>
      <c r="J1023" s="4"/>
    </row>
    <row r="1024" spans="3:10" ht="12.75">
      <c r="C1024" s="23"/>
      <c r="D1024" s="23"/>
      <c r="E1024" s="23"/>
      <c r="I1024" s="4"/>
      <c r="J1024" s="4"/>
    </row>
    <row r="1025" spans="3:10" ht="12.75">
      <c r="C1025" s="23"/>
      <c r="D1025" s="23"/>
      <c r="E1025" s="23"/>
      <c r="I1025" s="4"/>
      <c r="J1025" s="4"/>
    </row>
    <row r="1026" spans="3:10" ht="12.75">
      <c r="C1026" s="23"/>
      <c r="D1026" s="23"/>
      <c r="E1026" s="23"/>
      <c r="I1026" s="4"/>
      <c r="J1026" s="4"/>
    </row>
    <row r="1027" spans="3:10" ht="12.75">
      <c r="C1027" s="23"/>
      <c r="D1027" s="23"/>
      <c r="E1027" s="23"/>
      <c r="I1027" s="4"/>
      <c r="J1027" s="4"/>
    </row>
    <row r="1028" spans="3:10" ht="12.75">
      <c r="C1028" s="23"/>
      <c r="D1028" s="23"/>
      <c r="E1028" s="23"/>
      <c r="I1028" s="4"/>
      <c r="J1028" s="4"/>
    </row>
    <row r="1029" spans="3:10" ht="12.75">
      <c r="C1029" s="23"/>
      <c r="D1029" s="23"/>
      <c r="E1029" s="23"/>
      <c r="I1029" s="4"/>
      <c r="J1029" s="4"/>
    </row>
    <row r="1030" spans="3:10" ht="12.75">
      <c r="C1030" s="23"/>
      <c r="D1030" s="23"/>
      <c r="E1030" s="23"/>
      <c r="I1030" s="4"/>
      <c r="J1030" s="4"/>
    </row>
    <row r="1031" spans="3:10" ht="12.75">
      <c r="C1031" s="23"/>
      <c r="D1031" s="23"/>
      <c r="E1031" s="23"/>
      <c r="I1031" s="4"/>
      <c r="J1031" s="4"/>
    </row>
    <row r="1032" spans="3:10" ht="12.75">
      <c r="C1032" s="23"/>
      <c r="D1032" s="23"/>
      <c r="E1032" s="23"/>
      <c r="I1032" s="4"/>
      <c r="J1032" s="4"/>
    </row>
    <row r="1033" spans="3:10" ht="12.75">
      <c r="C1033" s="23"/>
      <c r="D1033" s="23"/>
      <c r="E1033" s="23"/>
      <c r="I1033" s="4"/>
      <c r="J1033" s="4"/>
    </row>
    <row r="1034" spans="3:10" ht="12.75">
      <c r="C1034" s="23"/>
      <c r="D1034" s="23"/>
      <c r="E1034" s="23"/>
      <c r="I1034" s="4"/>
      <c r="J1034" s="4"/>
    </row>
    <row r="1035" spans="3:10" ht="12.75">
      <c r="C1035" s="23"/>
      <c r="D1035" s="23"/>
      <c r="E1035" s="23"/>
      <c r="I1035" s="4"/>
      <c r="J1035" s="4"/>
    </row>
    <row r="1036" spans="3:10" ht="12.75">
      <c r="C1036" s="23"/>
      <c r="D1036" s="23"/>
      <c r="E1036" s="23"/>
      <c r="I1036" s="4"/>
      <c r="J1036" s="4"/>
    </row>
    <row r="1037" spans="3:10" ht="12.75">
      <c r="C1037" s="23"/>
      <c r="D1037" s="23"/>
      <c r="E1037" s="23"/>
      <c r="I1037" s="4"/>
      <c r="J1037" s="4"/>
    </row>
    <row r="1038" spans="3:10" ht="12.75">
      <c r="C1038" s="23"/>
      <c r="D1038" s="23"/>
      <c r="E1038" s="23"/>
      <c r="I1038" s="4"/>
      <c r="J1038" s="4"/>
    </row>
    <row r="1039" spans="3:10" ht="12.75">
      <c r="C1039" s="23"/>
      <c r="D1039" s="23"/>
      <c r="E1039" s="23"/>
      <c r="I1039" s="4"/>
      <c r="J1039" s="4"/>
    </row>
    <row r="1040" spans="3:10" ht="12.75">
      <c r="C1040" s="23"/>
      <c r="D1040" s="23"/>
      <c r="E1040" s="23"/>
      <c r="I1040" s="4"/>
      <c r="J1040" s="4"/>
    </row>
    <row r="1041" spans="3:10" ht="12.75">
      <c r="C1041" s="23"/>
      <c r="D1041" s="23"/>
      <c r="E1041" s="23"/>
      <c r="I1041" s="4"/>
      <c r="J1041" s="4"/>
    </row>
    <row r="1042" spans="3:10" ht="12.75">
      <c r="C1042" s="23"/>
      <c r="D1042" s="23"/>
      <c r="E1042" s="23"/>
      <c r="I1042" s="4"/>
      <c r="J1042" s="4"/>
    </row>
    <row r="1043" spans="3:10" ht="12.75">
      <c r="C1043" s="23"/>
      <c r="D1043" s="23"/>
      <c r="E1043" s="23"/>
      <c r="I1043" s="4"/>
      <c r="J1043" s="4"/>
    </row>
    <row r="1044" spans="3:10" ht="12.75">
      <c r="C1044" s="23"/>
      <c r="D1044" s="23"/>
      <c r="E1044" s="23"/>
      <c r="I1044" s="4"/>
      <c r="J1044" s="4"/>
    </row>
    <row r="1045" spans="3:10" ht="12.75">
      <c r="C1045" s="23"/>
      <c r="D1045" s="23"/>
      <c r="E1045" s="23"/>
      <c r="I1045" s="4"/>
      <c r="J1045" s="4"/>
    </row>
    <row r="1046" spans="3:10" ht="12.75">
      <c r="C1046" s="23"/>
      <c r="D1046" s="23"/>
      <c r="E1046" s="23"/>
      <c r="I1046" s="4"/>
      <c r="J1046" s="4"/>
    </row>
    <row r="1047" spans="3:10" ht="12.75">
      <c r="C1047" s="23"/>
      <c r="D1047" s="23"/>
      <c r="E1047" s="23"/>
      <c r="I1047" s="4"/>
      <c r="J1047" s="4"/>
    </row>
    <row r="1048" spans="3:10" ht="12.75">
      <c r="C1048" s="23"/>
      <c r="D1048" s="23"/>
      <c r="E1048" s="23"/>
      <c r="I1048" s="4"/>
      <c r="J1048" s="4"/>
    </row>
    <row r="1049" spans="3:10" ht="12.75">
      <c r="C1049" s="23"/>
      <c r="D1049" s="23"/>
      <c r="E1049" s="23"/>
      <c r="I1049" s="4"/>
      <c r="J1049" s="4"/>
    </row>
    <row r="1050" spans="3:10" ht="12.75">
      <c r="C1050" s="23"/>
      <c r="D1050" s="23"/>
      <c r="E1050" s="23"/>
      <c r="I1050" s="4"/>
      <c r="J1050" s="4"/>
    </row>
    <row r="1051" spans="3:10" ht="12.75">
      <c r="C1051" s="23"/>
      <c r="D1051" s="23"/>
      <c r="E1051" s="23"/>
      <c r="I1051" s="4"/>
      <c r="J1051" s="4"/>
    </row>
    <row r="1052" spans="3:10" ht="12.75">
      <c r="C1052" s="23"/>
      <c r="D1052" s="23"/>
      <c r="E1052" s="23"/>
      <c r="I1052" s="4"/>
      <c r="J1052" s="4"/>
    </row>
    <row r="1053" spans="3:10" ht="12.75">
      <c r="C1053" s="23"/>
      <c r="D1053" s="23"/>
      <c r="E1053" s="23"/>
      <c r="I1053" s="4"/>
      <c r="J1053" s="4"/>
    </row>
    <row r="1054" spans="3:10" ht="12.75">
      <c r="C1054" s="23"/>
      <c r="D1054" s="23"/>
      <c r="E1054" s="23"/>
      <c r="I1054" s="4"/>
      <c r="J1054" s="4"/>
    </row>
    <row r="1055" spans="3:10" ht="12.75">
      <c r="C1055" s="23"/>
      <c r="D1055" s="23"/>
      <c r="E1055" s="23"/>
      <c r="I1055" s="4"/>
      <c r="J1055" s="4"/>
    </row>
    <row r="1056" spans="3:10" ht="12.75">
      <c r="C1056" s="23"/>
      <c r="D1056" s="23"/>
      <c r="E1056" s="23"/>
      <c r="I1056" s="4"/>
      <c r="J1056" s="4"/>
    </row>
    <row r="1057" spans="3:10" ht="12.75">
      <c r="C1057" s="23"/>
      <c r="D1057" s="23"/>
      <c r="E1057" s="23"/>
      <c r="I1057" s="4"/>
      <c r="J1057" s="4"/>
    </row>
    <row r="1058" spans="3:10" ht="12.75">
      <c r="C1058" s="23"/>
      <c r="D1058" s="23"/>
      <c r="E1058" s="23"/>
      <c r="I1058" s="4"/>
      <c r="J1058" s="4"/>
    </row>
    <row r="1059" spans="3:10" ht="12.75">
      <c r="C1059" s="23"/>
      <c r="D1059" s="23"/>
      <c r="E1059" s="23"/>
      <c r="I1059" s="4"/>
      <c r="J1059" s="4"/>
    </row>
    <row r="1060" spans="3:10" ht="12.75">
      <c r="C1060" s="23"/>
      <c r="D1060" s="23"/>
      <c r="E1060" s="23"/>
      <c r="I1060" s="4"/>
      <c r="J1060" s="4"/>
    </row>
    <row r="1061" spans="3:10" ht="12.75">
      <c r="C1061" s="23"/>
      <c r="D1061" s="23"/>
      <c r="E1061" s="23"/>
      <c r="I1061" s="4"/>
      <c r="J1061" s="4"/>
    </row>
    <row r="1062" spans="3:10" ht="12.75">
      <c r="C1062" s="23"/>
      <c r="D1062" s="23"/>
      <c r="E1062" s="23"/>
      <c r="I1062" s="4"/>
      <c r="J1062" s="4"/>
    </row>
    <row r="1063" spans="3:10" ht="12.75">
      <c r="C1063" s="23"/>
      <c r="D1063" s="23"/>
      <c r="E1063" s="23"/>
      <c r="I1063" s="4"/>
      <c r="J1063" s="4"/>
    </row>
    <row r="1064" spans="3:10" ht="12.75">
      <c r="C1064" s="23"/>
      <c r="D1064" s="23"/>
      <c r="E1064" s="23"/>
      <c r="I1064" s="4"/>
      <c r="J1064" s="4"/>
    </row>
    <row r="1065" spans="3:10" ht="12.75">
      <c r="C1065" s="23"/>
      <c r="D1065" s="23"/>
      <c r="E1065" s="23"/>
      <c r="I1065" s="4"/>
      <c r="J1065" s="4"/>
    </row>
    <row r="1066" spans="3:10" ht="12.75">
      <c r="C1066" s="23"/>
      <c r="D1066" s="23"/>
      <c r="E1066" s="23"/>
      <c r="I1066" s="4"/>
      <c r="J1066" s="4"/>
    </row>
    <row r="1067" spans="3:10" ht="12.75">
      <c r="C1067" s="23"/>
      <c r="D1067" s="23"/>
      <c r="E1067" s="23"/>
      <c r="I1067" s="4"/>
      <c r="J1067" s="4"/>
    </row>
    <row r="1068" spans="3:10" ht="12.75">
      <c r="C1068" s="23"/>
      <c r="D1068" s="23"/>
      <c r="E1068" s="23"/>
      <c r="I1068" s="4"/>
      <c r="J1068" s="4"/>
    </row>
    <row r="1069" spans="3:10" ht="12.75">
      <c r="C1069" s="23"/>
      <c r="D1069" s="23"/>
      <c r="E1069" s="23"/>
      <c r="I1069" s="4"/>
      <c r="J1069" s="4"/>
    </row>
    <row r="1070" spans="3:10" ht="12.75">
      <c r="C1070" s="23"/>
      <c r="D1070" s="23"/>
      <c r="E1070" s="23"/>
      <c r="I1070" s="4"/>
      <c r="J1070" s="4"/>
    </row>
    <row r="1071" spans="3:10" ht="12.75">
      <c r="C1071" s="23"/>
      <c r="D1071" s="23"/>
      <c r="E1071" s="23"/>
      <c r="I1071" s="4"/>
      <c r="J1071" s="4"/>
    </row>
    <row r="1072" spans="3:10" ht="12.75">
      <c r="C1072" s="23"/>
      <c r="D1072" s="23"/>
      <c r="E1072" s="23"/>
      <c r="I1072" s="4"/>
      <c r="J1072" s="4"/>
    </row>
    <row r="1073" spans="3:10" ht="12.75">
      <c r="C1073" s="23"/>
      <c r="D1073" s="23"/>
      <c r="E1073" s="23"/>
      <c r="I1073" s="4"/>
      <c r="J1073" s="4"/>
    </row>
    <row r="1074" spans="3:10" ht="12.75">
      <c r="C1074" s="23"/>
      <c r="D1074" s="23"/>
      <c r="E1074" s="23"/>
      <c r="I1074" s="4"/>
      <c r="J1074" s="4"/>
    </row>
    <row r="1075" spans="3:10" ht="12.75">
      <c r="C1075" s="23"/>
      <c r="D1075" s="23"/>
      <c r="E1075" s="23"/>
      <c r="I1075" s="4"/>
      <c r="J1075" s="4"/>
    </row>
    <row r="1076" spans="3:10" ht="12.75">
      <c r="C1076" s="23"/>
      <c r="D1076" s="23"/>
      <c r="E1076" s="23"/>
      <c r="I1076" s="4"/>
      <c r="J1076" s="4"/>
    </row>
    <row r="1077" spans="3:10" ht="12.75">
      <c r="C1077" s="23"/>
      <c r="D1077" s="23"/>
      <c r="E1077" s="23"/>
      <c r="I1077" s="4"/>
      <c r="J1077" s="4"/>
    </row>
    <row r="1078" spans="3:10" ht="12.75">
      <c r="C1078" s="23"/>
      <c r="D1078" s="23"/>
      <c r="E1078" s="23"/>
      <c r="I1078" s="4"/>
      <c r="J1078" s="4"/>
    </row>
    <row r="1079" spans="3:10" ht="12.75">
      <c r="C1079" s="23"/>
      <c r="D1079" s="23"/>
      <c r="E1079" s="23"/>
      <c r="I1079" s="4"/>
      <c r="J1079" s="4"/>
    </row>
    <row r="1080" spans="3:10" ht="12.75">
      <c r="C1080" s="23"/>
      <c r="D1080" s="23"/>
      <c r="E1080" s="23"/>
      <c r="I1080" s="4"/>
      <c r="J1080" s="4"/>
    </row>
    <row r="1081" spans="3:10" ht="12.75">
      <c r="C1081" s="23"/>
      <c r="D1081" s="23"/>
      <c r="E1081" s="23"/>
      <c r="I1081" s="4"/>
      <c r="J1081" s="4"/>
    </row>
    <row r="1082" spans="3:10" ht="12.75">
      <c r="C1082" s="23"/>
      <c r="D1082" s="23"/>
      <c r="E1082" s="23"/>
      <c r="I1082" s="4"/>
      <c r="J1082" s="4"/>
    </row>
    <row r="1083" spans="3:10" ht="12.75">
      <c r="C1083" s="23"/>
      <c r="D1083" s="23"/>
      <c r="E1083" s="23"/>
      <c r="I1083" s="4"/>
      <c r="J1083" s="4"/>
    </row>
    <row r="1084" spans="3:10" ht="12.75">
      <c r="C1084" s="23"/>
      <c r="D1084" s="23"/>
      <c r="E1084" s="23"/>
      <c r="I1084" s="4"/>
      <c r="J1084" s="4"/>
    </row>
    <row r="1085" spans="3:10" ht="12.75">
      <c r="C1085" s="23"/>
      <c r="D1085" s="23"/>
      <c r="E1085" s="23"/>
      <c r="I1085" s="4"/>
      <c r="J1085" s="4"/>
    </row>
    <row r="1086" spans="3:10" ht="12.75">
      <c r="C1086" s="23"/>
      <c r="D1086" s="23"/>
      <c r="E1086" s="23"/>
      <c r="I1086" s="4"/>
      <c r="J1086" s="4"/>
    </row>
    <row r="1087" spans="3:10" ht="12.75">
      <c r="C1087" s="23"/>
      <c r="D1087" s="23"/>
      <c r="E1087" s="23"/>
      <c r="I1087" s="4"/>
      <c r="J1087" s="4"/>
    </row>
    <row r="1088" spans="3:10" ht="12.75">
      <c r="C1088" s="23"/>
      <c r="D1088" s="23"/>
      <c r="E1088" s="23"/>
      <c r="I1088" s="4"/>
      <c r="J1088" s="4"/>
    </row>
    <row r="1089" spans="3:10" ht="12.75">
      <c r="C1089" s="23"/>
      <c r="D1089" s="23"/>
      <c r="E1089" s="23"/>
      <c r="I1089" s="4"/>
      <c r="J1089" s="4"/>
    </row>
    <row r="1090" spans="3:10" ht="12.75">
      <c r="C1090" s="23"/>
      <c r="D1090" s="23"/>
      <c r="E1090" s="23"/>
      <c r="I1090" s="4"/>
      <c r="J1090" s="4"/>
    </row>
    <row r="1091" spans="3:10" ht="12.75">
      <c r="C1091" s="23"/>
      <c r="D1091" s="23"/>
      <c r="E1091" s="23"/>
      <c r="I1091" s="4"/>
      <c r="J1091" s="4"/>
    </row>
    <row r="1092" spans="3:10" ht="12.75">
      <c r="C1092" s="23"/>
      <c r="D1092" s="23"/>
      <c r="E1092" s="23"/>
      <c r="I1092" s="4"/>
      <c r="J1092" s="4"/>
    </row>
    <row r="1093" spans="3:10" ht="12.75">
      <c r="C1093" s="23"/>
      <c r="D1093" s="23"/>
      <c r="E1093" s="23"/>
      <c r="I1093" s="4"/>
      <c r="J1093" s="4"/>
    </row>
    <row r="1094" spans="3:10" ht="12.75">
      <c r="C1094" s="23"/>
      <c r="D1094" s="23"/>
      <c r="E1094" s="23"/>
      <c r="I1094" s="4"/>
      <c r="J1094" s="4"/>
    </row>
    <row r="1095" spans="3:10" ht="12.75">
      <c r="C1095" s="23"/>
      <c r="D1095" s="23"/>
      <c r="E1095" s="23"/>
      <c r="I1095" s="4"/>
      <c r="J1095" s="4"/>
    </row>
    <row r="1096" spans="3:10" ht="12.75">
      <c r="C1096" s="23"/>
      <c r="D1096" s="23"/>
      <c r="E1096" s="23"/>
      <c r="I1096" s="4"/>
      <c r="J1096" s="4"/>
    </row>
    <row r="1097" spans="3:10" ht="12.75">
      <c r="C1097" s="23"/>
      <c r="D1097" s="23"/>
      <c r="E1097" s="23"/>
      <c r="I1097" s="4"/>
      <c r="J1097" s="4"/>
    </row>
    <row r="1098" spans="3:10" ht="12.75">
      <c r="C1098" s="23"/>
      <c r="D1098" s="23"/>
      <c r="E1098" s="23"/>
      <c r="I1098" s="4"/>
      <c r="J1098" s="4"/>
    </row>
    <row r="1099" spans="3:10" ht="12.75">
      <c r="C1099" s="23"/>
      <c r="D1099" s="23"/>
      <c r="E1099" s="23"/>
      <c r="I1099" s="4"/>
      <c r="J1099" s="4"/>
    </row>
    <row r="1100" spans="3:10" ht="12.75">
      <c r="C1100" s="23"/>
      <c r="D1100" s="23"/>
      <c r="E1100" s="23"/>
      <c r="I1100" s="4"/>
      <c r="J1100" s="4"/>
    </row>
    <row r="1101" spans="3:10" ht="12.75">
      <c r="C1101" s="23"/>
      <c r="D1101" s="23"/>
      <c r="E1101" s="23"/>
      <c r="I1101" s="4"/>
      <c r="J1101" s="4"/>
    </row>
    <row r="1102" spans="3:10" ht="12.75">
      <c r="C1102" s="23"/>
      <c r="D1102" s="23"/>
      <c r="E1102" s="23"/>
      <c r="I1102" s="4"/>
      <c r="J1102" s="4"/>
    </row>
    <row r="1103" spans="3:10" ht="12.75">
      <c r="C1103" s="23"/>
      <c r="D1103" s="23"/>
      <c r="E1103" s="23"/>
      <c r="I1103" s="4"/>
      <c r="J1103" s="4"/>
    </row>
    <row r="1104" spans="3:10" ht="12.75">
      <c r="C1104" s="23"/>
      <c r="D1104" s="23"/>
      <c r="E1104" s="23"/>
      <c r="I1104" s="4"/>
      <c r="J1104" s="4"/>
    </row>
    <row r="1105" spans="3:10" ht="12.75">
      <c r="C1105" s="23"/>
      <c r="D1105" s="23"/>
      <c r="E1105" s="23"/>
      <c r="I1105" s="4"/>
      <c r="J1105" s="4"/>
    </row>
    <row r="1106" spans="3:10" ht="12.75">
      <c r="C1106" s="23"/>
      <c r="D1106" s="23"/>
      <c r="E1106" s="23"/>
      <c r="I1106" s="4"/>
      <c r="J1106" s="4"/>
    </row>
    <row r="1107" spans="3:10" ht="12.75">
      <c r="C1107" s="23"/>
      <c r="D1107" s="23"/>
      <c r="E1107" s="23"/>
      <c r="I1107" s="4"/>
      <c r="J1107" s="4"/>
    </row>
    <row r="1108" spans="3:10" ht="12.75">
      <c r="C1108" s="23"/>
      <c r="D1108" s="23"/>
      <c r="E1108" s="23"/>
      <c r="I1108" s="4"/>
      <c r="J1108" s="4"/>
    </row>
    <row r="1109" spans="3:10" ht="12.75">
      <c r="C1109" s="23"/>
      <c r="D1109" s="23"/>
      <c r="E1109" s="23"/>
      <c r="I1109" s="4"/>
      <c r="J1109" s="4"/>
    </row>
    <row r="1110" spans="3:10" ht="12.75">
      <c r="C1110" s="23"/>
      <c r="D1110" s="23"/>
      <c r="E1110" s="23"/>
      <c r="I1110" s="4"/>
      <c r="J1110" s="4"/>
    </row>
    <row r="1111" spans="3:10" ht="12.75">
      <c r="C1111" s="23"/>
      <c r="D1111" s="23"/>
      <c r="E1111" s="23"/>
      <c r="I1111" s="4"/>
      <c r="J1111" s="4"/>
    </row>
    <row r="1112" spans="3:10" ht="12.75">
      <c r="C1112" s="23"/>
      <c r="D1112" s="23"/>
      <c r="E1112" s="23"/>
      <c r="I1112" s="4"/>
      <c r="J1112" s="4"/>
    </row>
    <row r="1113" spans="3:10" ht="12.75">
      <c r="C1113" s="23"/>
      <c r="D1113" s="23"/>
      <c r="E1113" s="23"/>
      <c r="I1113" s="4"/>
      <c r="J1113" s="4"/>
    </row>
    <row r="1114" spans="3:10" ht="12.75">
      <c r="C1114" s="23"/>
      <c r="D1114" s="23"/>
      <c r="E1114" s="23"/>
      <c r="I1114" s="4"/>
      <c r="J1114" s="4"/>
    </row>
    <row r="1115" spans="3:10" ht="12.75">
      <c r="C1115" s="23"/>
      <c r="D1115" s="23"/>
      <c r="E1115" s="23"/>
      <c r="I1115" s="4"/>
      <c r="J1115" s="4"/>
    </row>
    <row r="1116" spans="3:10" ht="12.75">
      <c r="C1116" s="23"/>
      <c r="D1116" s="23"/>
      <c r="E1116" s="23"/>
      <c r="I1116" s="4"/>
      <c r="J1116" s="4"/>
    </row>
    <row r="1117" spans="3:10" ht="12.75">
      <c r="C1117" s="23"/>
      <c r="D1117" s="23"/>
      <c r="E1117" s="23"/>
      <c r="I1117" s="4"/>
      <c r="J1117" s="4"/>
    </row>
    <row r="1118" spans="3:10" ht="12.75">
      <c r="C1118" s="23"/>
      <c r="D1118" s="23"/>
      <c r="E1118" s="23"/>
      <c r="I1118" s="4"/>
      <c r="J1118" s="4"/>
    </row>
    <row r="1119" spans="3:10" ht="12.75">
      <c r="C1119" s="23"/>
      <c r="D1119" s="23"/>
      <c r="E1119" s="23"/>
      <c r="I1119" s="4"/>
      <c r="J1119" s="4"/>
    </row>
    <row r="1120" spans="3:10" ht="12.75">
      <c r="C1120" s="23"/>
      <c r="D1120" s="23"/>
      <c r="E1120" s="23"/>
      <c r="I1120" s="4"/>
      <c r="J1120" s="4"/>
    </row>
    <row r="1121" spans="3:10" ht="12.75">
      <c r="C1121" s="23"/>
      <c r="D1121" s="23"/>
      <c r="E1121" s="23"/>
      <c r="I1121" s="4"/>
      <c r="J1121" s="4"/>
    </row>
    <row r="1122" spans="3:10" ht="12.75">
      <c r="C1122" s="23"/>
      <c r="D1122" s="23"/>
      <c r="E1122" s="23"/>
      <c r="I1122" s="4"/>
      <c r="J1122" s="4"/>
    </row>
    <row r="1123" spans="3:10" ht="12.75">
      <c r="C1123" s="23"/>
      <c r="D1123" s="23"/>
      <c r="E1123" s="23"/>
      <c r="I1123" s="4"/>
      <c r="J1123" s="4"/>
    </row>
    <row r="1124" spans="3:10" ht="12.75">
      <c r="C1124" s="23"/>
      <c r="D1124" s="23"/>
      <c r="E1124" s="23"/>
      <c r="I1124" s="4"/>
      <c r="J1124" s="4"/>
    </row>
    <row r="1125" spans="3:10" ht="12.75">
      <c r="C1125" s="23"/>
      <c r="D1125" s="23"/>
      <c r="E1125" s="23"/>
      <c r="I1125" s="4"/>
      <c r="J1125" s="4"/>
    </row>
    <row r="1126" spans="3:10" ht="12.75">
      <c r="C1126" s="23"/>
      <c r="D1126" s="23"/>
      <c r="E1126" s="23"/>
      <c r="I1126" s="4"/>
      <c r="J1126" s="4"/>
    </row>
    <row r="1127" spans="3:10" ht="12.75">
      <c r="C1127" s="23"/>
      <c r="D1127" s="23"/>
      <c r="E1127" s="23"/>
      <c r="I1127" s="4"/>
      <c r="J1127" s="4"/>
    </row>
    <row r="1128" spans="3:10" ht="12.75">
      <c r="C1128" s="23"/>
      <c r="D1128" s="23"/>
      <c r="E1128" s="23"/>
      <c r="I1128" s="4"/>
      <c r="J1128" s="4"/>
    </row>
    <row r="1129" spans="3:10" ht="12.75">
      <c r="C1129" s="23"/>
      <c r="D1129" s="23"/>
      <c r="E1129" s="23"/>
      <c r="I1129" s="4"/>
      <c r="J1129" s="4"/>
    </row>
    <row r="1130" spans="3:10" ht="12.75">
      <c r="C1130" s="23"/>
      <c r="D1130" s="23"/>
      <c r="E1130" s="23"/>
      <c r="I1130" s="4"/>
      <c r="J1130" s="4"/>
    </row>
    <row r="1131" spans="3:10" ht="12.75">
      <c r="C1131" s="23"/>
      <c r="D1131" s="23"/>
      <c r="E1131" s="23"/>
      <c r="I1131" s="4"/>
      <c r="J1131" s="4"/>
    </row>
    <row r="1132" spans="3:10" ht="12.75">
      <c r="C1132" s="23"/>
      <c r="D1132" s="23"/>
      <c r="E1132" s="23"/>
      <c r="I1132" s="4"/>
      <c r="J1132" s="4"/>
    </row>
    <row r="1133" spans="3:10" ht="12.75">
      <c r="C1133" s="23"/>
      <c r="D1133" s="23"/>
      <c r="E1133" s="23"/>
      <c r="I1133" s="4"/>
      <c r="J1133" s="4"/>
    </row>
    <row r="1134" spans="3:10" ht="12.75">
      <c r="C1134" s="23"/>
      <c r="D1134" s="23"/>
      <c r="E1134" s="23"/>
      <c r="I1134" s="4"/>
      <c r="J1134" s="4"/>
    </row>
    <row r="1135" spans="3:10" ht="12.75">
      <c r="C1135" s="23"/>
      <c r="D1135" s="23"/>
      <c r="E1135" s="23"/>
      <c r="I1135" s="4"/>
      <c r="J1135" s="4"/>
    </row>
    <row r="1136" spans="3:10" ht="12.75">
      <c r="C1136" s="23"/>
      <c r="D1136" s="23"/>
      <c r="E1136" s="23"/>
      <c r="I1136" s="4"/>
      <c r="J1136" s="4"/>
    </row>
    <row r="1137" spans="3:10" ht="12.75">
      <c r="C1137" s="23"/>
      <c r="D1137" s="23"/>
      <c r="E1137" s="23"/>
      <c r="I1137" s="4"/>
      <c r="J1137" s="4"/>
    </row>
    <row r="1138" spans="3:10" ht="12.75">
      <c r="C1138" s="23"/>
      <c r="D1138" s="23"/>
      <c r="E1138" s="23"/>
      <c r="I1138" s="4"/>
      <c r="J1138" s="4"/>
    </row>
    <row r="1139" spans="3:10" ht="12.75">
      <c r="C1139" s="23"/>
      <c r="D1139" s="23"/>
      <c r="E1139" s="23"/>
      <c r="I1139" s="4"/>
      <c r="J1139" s="4"/>
    </row>
    <row r="1140" spans="3:10" ht="12.75">
      <c r="C1140" s="23"/>
      <c r="D1140" s="23"/>
      <c r="E1140" s="23"/>
      <c r="I1140" s="4"/>
      <c r="J1140" s="4"/>
    </row>
    <row r="1141" spans="3:10" ht="12.75">
      <c r="C1141" s="23"/>
      <c r="D1141" s="23"/>
      <c r="E1141" s="23"/>
      <c r="I1141" s="4"/>
      <c r="J1141" s="4"/>
    </row>
    <row r="1142" spans="3:10" ht="12.75">
      <c r="C1142" s="23"/>
      <c r="D1142" s="23"/>
      <c r="E1142" s="23"/>
      <c r="I1142" s="4"/>
      <c r="J1142" s="4"/>
    </row>
    <row r="1143" spans="3:10" ht="12.75">
      <c r="C1143" s="23"/>
      <c r="D1143" s="23"/>
      <c r="E1143" s="23"/>
      <c r="I1143" s="4"/>
      <c r="J1143" s="4"/>
    </row>
    <row r="1144" spans="3:10" ht="12.75">
      <c r="C1144" s="23"/>
      <c r="D1144" s="23"/>
      <c r="E1144" s="23"/>
      <c r="I1144" s="4"/>
      <c r="J1144" s="4"/>
    </row>
    <row r="1145" spans="3:10" ht="12.75">
      <c r="C1145" s="23"/>
      <c r="D1145" s="23"/>
      <c r="E1145" s="23"/>
      <c r="I1145" s="4"/>
      <c r="J1145" s="4"/>
    </row>
    <row r="1146" spans="3:10" ht="12.75">
      <c r="C1146" s="23"/>
      <c r="D1146" s="23"/>
      <c r="E1146" s="23"/>
      <c r="I1146" s="4"/>
      <c r="J1146" s="4"/>
    </row>
    <row r="1147" spans="3:10" ht="12.75">
      <c r="C1147" s="23"/>
      <c r="D1147" s="23"/>
      <c r="E1147" s="23"/>
      <c r="I1147" s="4"/>
      <c r="J1147" s="4"/>
    </row>
    <row r="1148" spans="3:10" ht="12.75">
      <c r="C1148" s="23"/>
      <c r="D1148" s="23"/>
      <c r="E1148" s="23"/>
      <c r="I1148" s="4"/>
      <c r="J1148" s="4"/>
    </row>
    <row r="1149" spans="3:10" ht="12.75">
      <c r="C1149" s="23"/>
      <c r="D1149" s="23"/>
      <c r="E1149" s="23"/>
      <c r="I1149" s="4"/>
      <c r="J1149" s="4"/>
    </row>
    <row r="1150" spans="3:10" ht="12.75">
      <c r="C1150" s="23"/>
      <c r="D1150" s="23"/>
      <c r="E1150" s="23"/>
      <c r="I1150" s="4"/>
      <c r="J1150" s="4"/>
    </row>
    <row r="1151" spans="3:10" ht="12.75">
      <c r="C1151" s="23"/>
      <c r="D1151" s="23"/>
      <c r="E1151" s="23"/>
      <c r="I1151" s="4"/>
      <c r="J1151" s="4"/>
    </row>
    <row r="1152" spans="3:10" ht="12.75">
      <c r="C1152" s="23"/>
      <c r="D1152" s="23"/>
      <c r="E1152" s="23"/>
      <c r="I1152" s="4"/>
      <c r="J1152" s="4"/>
    </row>
    <row r="1153" spans="3:10" ht="12.75">
      <c r="C1153" s="23"/>
      <c r="D1153" s="23"/>
      <c r="E1153" s="23"/>
      <c r="I1153" s="4"/>
      <c r="J115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Combined Mens List</vt:lpstr>
      <vt:lpstr>Creampie Mens list</vt:lpstr>
      <vt:lpstr>Girls List</vt:lpstr>
      <vt:lpstr>Guys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Parkhurst</cp:lastModifiedBy>
  <dcterms:modified xsi:type="dcterms:W3CDTF">2023-01-09T21:25:52Z</dcterms:modified>
</cp:coreProperties>
</file>