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SRF Migration - Portfolio\"/>
    </mc:Choice>
  </mc:AlternateContent>
  <bookViews>
    <workbookView xWindow="0" yWindow="0" windowWidth="20490" windowHeight="7760" tabRatio="605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I3" i="61" l="1"/>
  <c r="I4" i="61"/>
  <c r="I5" i="61"/>
  <c r="I6" i="61"/>
  <c r="I7" i="61"/>
  <c r="I8" i="61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" i="61"/>
  <c r="K3" i="55"/>
  <c r="K4" i="55"/>
  <c r="K5" i="55"/>
  <c r="K6" i="55"/>
  <c r="K7" i="55"/>
  <c r="K8" i="55"/>
  <c r="K9" i="55"/>
  <c r="K10" i="55"/>
  <c r="K11" i="55"/>
  <c r="K12" i="55"/>
  <c r="K13" i="55"/>
  <c r="K14" i="55"/>
  <c r="K15" i="55"/>
  <c r="K16" i="55"/>
  <c r="K17" i="55"/>
  <c r="K18" i="55"/>
  <c r="K19" i="55"/>
  <c r="K20" i="55"/>
  <c r="K21" i="55"/>
  <c r="K22" i="55"/>
  <c r="K23" i="55"/>
  <c r="K24" i="55"/>
  <c r="K25" i="55"/>
  <c r="K26" i="55"/>
  <c r="K27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2" i="55"/>
  <c r="S168" i="55"/>
  <c r="S169" i="55"/>
  <c r="S170" i="55"/>
  <c r="S171" i="55"/>
  <c r="S172" i="55"/>
  <c r="S173" i="55"/>
  <c r="R173" i="55"/>
  <c r="Q173" i="55" s="1"/>
  <c r="R172" i="55"/>
  <c r="Q172" i="55" s="1"/>
  <c r="R171" i="55"/>
  <c r="Q171" i="55" s="1"/>
  <c r="R170" i="55"/>
  <c r="Q170" i="55" s="1"/>
  <c r="R169" i="55"/>
  <c r="Q169" i="55" s="1"/>
  <c r="R168" i="55"/>
  <c r="Q168" i="55" s="1"/>
  <c r="R156" i="55" l="1"/>
  <c r="Q156" i="55" s="1"/>
  <c r="R157" i="55"/>
  <c r="R158" i="55"/>
  <c r="R159" i="55"/>
  <c r="R160" i="55"/>
  <c r="Q160" i="55" s="1"/>
  <c r="R161" i="55"/>
  <c r="Q161" i="55" s="1"/>
  <c r="R162" i="55"/>
  <c r="Q162" i="55" s="1"/>
  <c r="R163" i="55"/>
  <c r="Q163" i="55" s="1"/>
  <c r="R164" i="55"/>
  <c r="Q164" i="55" s="1"/>
  <c r="R165" i="55"/>
  <c r="R166" i="55"/>
  <c r="R167" i="55"/>
  <c r="Q167" i="55" s="1"/>
  <c r="Q157" i="55"/>
  <c r="Q158" i="55"/>
  <c r="Q159" i="55"/>
  <c r="Q165" i="55"/>
  <c r="Q166" i="55"/>
  <c r="S156" i="55"/>
  <c r="S157" i="55"/>
  <c r="S158" i="55"/>
  <c r="S159" i="55"/>
  <c r="S160" i="55"/>
  <c r="S161" i="55"/>
  <c r="S162" i="55"/>
  <c r="S163" i="55"/>
  <c r="S164" i="55"/>
  <c r="S165" i="55"/>
  <c r="S166" i="55"/>
  <c r="S167" i="55"/>
  <c r="S153" i="55"/>
  <c r="S154" i="55"/>
  <c r="S155" i="55"/>
  <c r="R153" i="55"/>
  <c r="Q153" i="55" s="1"/>
  <c r="R154" i="55"/>
  <c r="Q154" i="55" s="1"/>
  <c r="R155" i="55"/>
  <c r="Q155" i="55" s="1"/>
  <c r="J125" i="55" l="1"/>
  <c r="M125" i="55" s="1"/>
  <c r="P125" i="55" s="1"/>
  <c r="J124" i="55"/>
  <c r="M124" i="55" s="1"/>
  <c r="P124" i="55" s="1"/>
  <c r="J123" i="55"/>
  <c r="M123" i="55" s="1"/>
  <c r="P123" i="55" s="1"/>
  <c r="J122" i="55"/>
  <c r="M122" i="55" s="1"/>
  <c r="P122" i="55" s="1"/>
  <c r="J121" i="55"/>
  <c r="M121" i="55" s="1"/>
  <c r="P121" i="55" s="1"/>
  <c r="J120" i="55"/>
  <c r="M120" i="55" s="1"/>
  <c r="P120" i="55" s="1"/>
  <c r="J119" i="55"/>
  <c r="M119" i="55" s="1"/>
  <c r="P119" i="55" s="1"/>
  <c r="J118" i="55"/>
  <c r="M118" i="55" s="1"/>
  <c r="P118" i="55" s="1"/>
  <c r="J117" i="55"/>
  <c r="M117" i="55" s="1"/>
  <c r="P117" i="55" s="1"/>
  <c r="J116" i="55"/>
  <c r="M116" i="55" s="1"/>
  <c r="P116" i="55" s="1"/>
  <c r="J112" i="55"/>
  <c r="M112" i="55" s="1"/>
  <c r="P112" i="55" s="1"/>
  <c r="J111" i="55"/>
  <c r="M111" i="55" s="1"/>
  <c r="P111" i="55" s="1"/>
  <c r="J110" i="55"/>
  <c r="M110" i="55" s="1"/>
  <c r="P110" i="55" s="1"/>
  <c r="J109" i="55"/>
  <c r="M109" i="55" s="1"/>
  <c r="P109" i="55" s="1"/>
  <c r="J108" i="55"/>
  <c r="M108" i="55" s="1"/>
  <c r="P108" i="55" s="1"/>
  <c r="J107" i="55"/>
  <c r="M107" i="55" s="1"/>
  <c r="P107" i="55" s="1"/>
  <c r="J106" i="55"/>
  <c r="M106" i="55" s="1"/>
  <c r="P106" i="55" s="1"/>
  <c r="J104" i="55"/>
  <c r="M104" i="55" s="1"/>
  <c r="P104" i="55" s="1"/>
  <c r="J103" i="55"/>
  <c r="M103" i="55" s="1"/>
  <c r="P103" i="55" s="1"/>
  <c r="J102" i="55"/>
  <c r="M102" i="55" s="1"/>
  <c r="P102" i="55" s="1"/>
  <c r="J101" i="55"/>
  <c r="M101" i="55" s="1"/>
  <c r="P101" i="55" s="1"/>
  <c r="J100" i="55"/>
  <c r="M100" i="55" s="1"/>
  <c r="P100" i="55" s="1"/>
  <c r="J99" i="55"/>
  <c r="M99" i="55" s="1"/>
  <c r="P99" i="55" s="1"/>
  <c r="J98" i="55"/>
  <c r="M98" i="55" s="1"/>
  <c r="P98" i="55" s="1"/>
  <c r="J95" i="55"/>
  <c r="M95" i="55" s="1"/>
  <c r="P95" i="55" s="1"/>
  <c r="J91" i="55"/>
  <c r="M91" i="55" s="1"/>
  <c r="P91" i="55" s="1"/>
  <c r="J90" i="55"/>
  <c r="M90" i="55" s="1"/>
  <c r="P90" i="55" s="1"/>
  <c r="J89" i="55"/>
  <c r="M89" i="55" s="1"/>
  <c r="P89" i="55" s="1"/>
  <c r="G99" i="55"/>
  <c r="H99" i="55"/>
  <c r="M79" i="55"/>
  <c r="P79" i="55" s="1"/>
  <c r="J88" i="55"/>
  <c r="M88" i="55" s="1"/>
  <c r="P88" i="55" s="1"/>
  <c r="J87" i="55"/>
  <c r="M87" i="55" s="1"/>
  <c r="P87" i="55" s="1"/>
  <c r="J86" i="55"/>
  <c r="M86" i="55" s="1"/>
  <c r="P86" i="55" s="1"/>
  <c r="J85" i="55"/>
  <c r="M85" i="55" s="1"/>
  <c r="P85" i="55" s="1"/>
  <c r="J83" i="55"/>
  <c r="M83" i="55" s="1"/>
  <c r="P83" i="55" s="1"/>
  <c r="J82" i="55"/>
  <c r="M82" i="55" s="1"/>
  <c r="P82" i="55" s="1"/>
  <c r="J81" i="55"/>
  <c r="M81" i="55" s="1"/>
  <c r="P81" i="55" s="1"/>
  <c r="J80" i="55"/>
  <c r="M80" i="55" s="1"/>
  <c r="P80" i="55" s="1"/>
  <c r="J77" i="55"/>
  <c r="M77" i="55" s="1"/>
  <c r="P77" i="55" s="1"/>
  <c r="J76" i="55"/>
  <c r="M76" i="55" s="1"/>
  <c r="P76" i="55" s="1"/>
  <c r="J75" i="55"/>
  <c r="M75" i="55" s="1"/>
  <c r="P75" i="55" s="1"/>
  <c r="J74" i="55"/>
  <c r="M74" i="55" s="1"/>
  <c r="P74" i="55" s="1"/>
  <c r="J72" i="55"/>
  <c r="M72" i="55" s="1"/>
  <c r="P72" i="55" s="1"/>
  <c r="J71" i="55"/>
  <c r="M71" i="55" s="1"/>
  <c r="P71" i="55" s="1"/>
  <c r="J70" i="55"/>
  <c r="M70" i="55" s="1"/>
  <c r="P70" i="55" s="1"/>
  <c r="J69" i="55"/>
  <c r="M69" i="55" s="1"/>
  <c r="P69" i="55" s="1"/>
  <c r="J68" i="55"/>
  <c r="M68" i="55" s="1"/>
  <c r="P68" i="55" s="1"/>
  <c r="J67" i="55"/>
  <c r="M67" i="55" s="1"/>
  <c r="P67" i="55" s="1"/>
  <c r="J66" i="55"/>
  <c r="M66" i="55" s="1"/>
  <c r="P66" i="55" s="1"/>
  <c r="J65" i="55"/>
  <c r="M65" i="55" s="1"/>
  <c r="P65" i="55" s="1"/>
  <c r="J64" i="55"/>
  <c r="M64" i="55" s="1"/>
  <c r="P64" i="55" s="1"/>
  <c r="J63" i="55"/>
  <c r="M63" i="55" s="1"/>
  <c r="P63" i="55" s="1"/>
  <c r="J62" i="55"/>
  <c r="M62" i="55" s="1"/>
  <c r="P62" i="55" s="1"/>
  <c r="J61" i="55"/>
  <c r="M61" i="55" s="1"/>
  <c r="P61" i="55" s="1"/>
  <c r="J59" i="55"/>
  <c r="M59" i="55" s="1"/>
  <c r="P59" i="55" s="1"/>
  <c r="J58" i="55"/>
  <c r="M58" i="55" s="1"/>
  <c r="P58" i="55" s="1"/>
  <c r="J57" i="55"/>
  <c r="M57" i="55" s="1"/>
  <c r="P57" i="55" s="1"/>
  <c r="M52" i="55"/>
  <c r="P52" i="55" s="1"/>
  <c r="M53" i="55"/>
  <c r="P53" i="55" s="1"/>
  <c r="J56" i="55"/>
  <c r="M56" i="55" s="1"/>
  <c r="P56" i="55" s="1"/>
  <c r="J55" i="55"/>
  <c r="M55" i="55" s="1"/>
  <c r="P55" i="55" s="1"/>
  <c r="J54" i="55"/>
  <c r="M54" i="55" s="1"/>
  <c r="P54" i="55" s="1"/>
  <c r="J51" i="55"/>
  <c r="M51" i="55" s="1"/>
  <c r="P51" i="55" s="1"/>
  <c r="J50" i="55"/>
  <c r="M50" i="55" s="1"/>
  <c r="P50" i="55" s="1"/>
  <c r="J48" i="55"/>
  <c r="M48" i="55" s="1"/>
  <c r="P48" i="55" s="1"/>
  <c r="J46" i="55"/>
  <c r="M46" i="55" s="1"/>
  <c r="P46" i="55" s="1"/>
  <c r="J45" i="55"/>
  <c r="M45" i="55" s="1"/>
  <c r="P45" i="55" s="1"/>
  <c r="J44" i="55"/>
  <c r="M44" i="55" s="1"/>
  <c r="P44" i="55" s="1"/>
  <c r="J43" i="55"/>
  <c r="M43" i="55" s="1"/>
  <c r="P43" i="55" s="1"/>
  <c r="J42" i="55"/>
  <c r="M42" i="55" s="1"/>
  <c r="P42" i="55" s="1"/>
  <c r="J41" i="55"/>
  <c r="M41" i="55" s="1"/>
  <c r="P41" i="55" s="1"/>
  <c r="J40" i="55"/>
  <c r="M40" i="55" s="1"/>
  <c r="P40" i="55" s="1"/>
  <c r="J37" i="55"/>
  <c r="M37" i="55" s="1"/>
  <c r="P37" i="55" s="1"/>
  <c r="J35" i="55"/>
  <c r="M35" i="55" s="1"/>
  <c r="P35" i="55" s="1"/>
  <c r="J34" i="55"/>
  <c r="M34" i="55" s="1"/>
  <c r="P34" i="55" s="1"/>
  <c r="J33" i="55"/>
  <c r="M33" i="55" s="1"/>
  <c r="P33" i="55" s="1"/>
  <c r="J31" i="55"/>
  <c r="M31" i="55" s="1"/>
  <c r="P31" i="55" s="1"/>
  <c r="J30" i="55"/>
  <c r="M30" i="55" s="1"/>
  <c r="P30" i="55" s="1"/>
  <c r="J29" i="55"/>
  <c r="M29" i="55" s="1"/>
  <c r="P29" i="55" s="1"/>
  <c r="J28" i="55"/>
  <c r="M28" i="55" s="1"/>
  <c r="P28" i="55" s="1"/>
  <c r="J27" i="55"/>
  <c r="M27" i="55" s="1"/>
  <c r="P27" i="55" s="1"/>
  <c r="J26" i="55"/>
  <c r="M26" i="55" s="1"/>
  <c r="P26" i="55" s="1"/>
  <c r="J20" i="55"/>
  <c r="M20" i="55" s="1"/>
  <c r="P20" i="55" s="1"/>
  <c r="J19" i="55"/>
  <c r="M19" i="55" s="1"/>
  <c r="P19" i="55" s="1"/>
  <c r="J13" i="55"/>
  <c r="M13" i="55" s="1"/>
  <c r="P13" i="55" s="1"/>
  <c r="J14" i="55"/>
  <c r="M14" i="55" s="1"/>
  <c r="P14" i="55" s="1"/>
  <c r="J15" i="55"/>
  <c r="M15" i="55" s="1"/>
  <c r="P15" i="55" s="1"/>
  <c r="J16" i="55"/>
  <c r="M16" i="55" s="1"/>
  <c r="P16" i="55" s="1"/>
  <c r="J17" i="55"/>
  <c r="M17" i="55" s="1"/>
  <c r="P17" i="55" s="1"/>
  <c r="J23" i="55"/>
  <c r="M23" i="55" s="1"/>
  <c r="P23" i="55" s="1"/>
  <c r="J10" i="55"/>
  <c r="M10" i="55" s="1"/>
  <c r="P10" i="55" s="1"/>
  <c r="J9" i="55"/>
  <c r="M9" i="55" s="1"/>
  <c r="P9" i="55" s="1"/>
  <c r="J8" i="55"/>
  <c r="M8" i="55" s="1"/>
  <c r="P8" i="55" s="1"/>
  <c r="J7" i="55"/>
  <c r="M7" i="55" s="1"/>
  <c r="P7" i="55" s="1"/>
  <c r="J6" i="55"/>
  <c r="M6" i="55" s="1"/>
  <c r="P6" i="55" s="1"/>
  <c r="J4" i="55"/>
  <c r="M4" i="55" s="1"/>
  <c r="P4" i="55" s="1"/>
  <c r="J2" i="55"/>
  <c r="M2" i="55" s="1"/>
  <c r="P2" i="55" s="1"/>
  <c r="S147" i="55"/>
  <c r="S148" i="55"/>
  <c r="S149" i="55"/>
  <c r="S150" i="55"/>
  <c r="S151" i="55"/>
  <c r="S152" i="55"/>
  <c r="R148" i="55"/>
  <c r="Q148" i="55" s="1"/>
  <c r="R147" i="55"/>
  <c r="Q147" i="55" s="1"/>
  <c r="R149" i="55"/>
  <c r="Q149" i="55" s="1"/>
  <c r="R150" i="55"/>
  <c r="Q150" i="55" s="1"/>
  <c r="R151" i="55"/>
  <c r="Q151" i="55" s="1"/>
  <c r="R152" i="55"/>
  <c r="Q152" i="55" s="1"/>
  <c r="J105" i="55"/>
  <c r="M105" i="55" s="1"/>
  <c r="P105" i="55" s="1"/>
  <c r="J113" i="55"/>
  <c r="M113" i="55" s="1"/>
  <c r="P113" i="55" s="1"/>
  <c r="J114" i="55"/>
  <c r="M114" i="55" s="1"/>
  <c r="P114" i="55" s="1"/>
  <c r="J115" i="55"/>
  <c r="M115" i="55" s="1"/>
  <c r="P115" i="55" s="1"/>
  <c r="J126" i="55"/>
  <c r="J127" i="55"/>
  <c r="J128" i="55"/>
  <c r="J129" i="55"/>
  <c r="J130" i="55"/>
  <c r="J131" i="55"/>
  <c r="J132" i="55"/>
  <c r="J133" i="55"/>
  <c r="J134" i="55"/>
  <c r="J140" i="55"/>
  <c r="J97" i="55"/>
  <c r="M97" i="55" s="1"/>
  <c r="P97" i="55" s="1"/>
  <c r="J96" i="55"/>
  <c r="M96" i="55" s="1"/>
  <c r="P96" i="55" s="1"/>
  <c r="J94" i="55"/>
  <c r="M94" i="55" s="1"/>
  <c r="P94" i="55" s="1"/>
  <c r="J93" i="55"/>
  <c r="M93" i="55" s="1"/>
  <c r="P93" i="55" s="1"/>
  <c r="J92" i="55"/>
  <c r="M92" i="55" s="1"/>
  <c r="P92" i="55" s="1"/>
  <c r="J84" i="55"/>
  <c r="M84" i="55" s="1"/>
  <c r="P84" i="55" s="1"/>
  <c r="J78" i="55"/>
  <c r="M78" i="55" s="1"/>
  <c r="P78" i="55" s="1"/>
  <c r="J73" i="55"/>
  <c r="M73" i="55" s="1"/>
  <c r="P73" i="55" s="1"/>
  <c r="J60" i="55"/>
  <c r="M60" i="55" s="1"/>
  <c r="P60" i="55" s="1"/>
  <c r="J49" i="55"/>
  <c r="M49" i="55" s="1"/>
  <c r="P49" i="55" s="1"/>
  <c r="J47" i="55"/>
  <c r="M47" i="55" s="1"/>
  <c r="P47" i="55" s="1"/>
  <c r="J39" i="55"/>
  <c r="M39" i="55" s="1"/>
  <c r="P39" i="55" s="1"/>
  <c r="J38" i="55"/>
  <c r="M38" i="55" s="1"/>
  <c r="P38" i="55" s="1"/>
  <c r="J36" i="55"/>
  <c r="M36" i="55" s="1"/>
  <c r="P36" i="55" s="1"/>
  <c r="J32" i="55"/>
  <c r="M32" i="55" s="1"/>
  <c r="P32" i="55" s="1"/>
  <c r="J24" i="55"/>
  <c r="M24" i="55" s="1"/>
  <c r="P24" i="55" s="1"/>
  <c r="J25" i="55"/>
  <c r="M25" i="55" s="1"/>
  <c r="P25" i="55" s="1"/>
  <c r="J22" i="55"/>
  <c r="M22" i="55" s="1"/>
  <c r="P22" i="55" s="1"/>
  <c r="J21" i="55"/>
  <c r="M21" i="55" s="1"/>
  <c r="P21" i="55" s="1"/>
  <c r="J12" i="55"/>
  <c r="M12" i="55" s="1"/>
  <c r="P12" i="55" s="1"/>
  <c r="J11" i="55"/>
  <c r="M11" i="55" s="1"/>
  <c r="P11" i="55" s="1"/>
  <c r="J5" i="55"/>
  <c r="M5" i="55" s="1"/>
  <c r="P5" i="55" s="1"/>
  <c r="J18" i="55" l="1"/>
  <c r="M18" i="55" s="1"/>
  <c r="P18" i="55" s="1"/>
  <c r="J3" i="55"/>
  <c r="S4" i="55"/>
  <c r="R5" i="55"/>
  <c r="Q5" i="55" s="1"/>
  <c r="R7" i="55"/>
  <c r="Q7" i="55" s="1"/>
  <c r="S8" i="55"/>
  <c r="R9" i="55"/>
  <c r="Q9" i="55" s="1"/>
  <c r="R10" i="55"/>
  <c r="Q10" i="55" s="1"/>
  <c r="R11" i="55"/>
  <c r="Q11" i="55" s="1"/>
  <c r="S12" i="55"/>
  <c r="R13" i="55"/>
  <c r="Q13" i="55" s="1"/>
  <c r="R14" i="55"/>
  <c r="Q14" i="55" s="1"/>
  <c r="R15" i="55"/>
  <c r="Q15" i="55" s="1"/>
  <c r="S16" i="55"/>
  <c r="R17" i="55"/>
  <c r="Q17" i="55" s="1"/>
  <c r="S18" i="55"/>
  <c r="S20" i="55"/>
  <c r="R21" i="55"/>
  <c r="Q21" i="55" s="1"/>
  <c r="S25" i="55"/>
  <c r="S29" i="55"/>
  <c r="S30" i="55"/>
  <c r="R31" i="55"/>
  <c r="Q31" i="55" s="1"/>
  <c r="R32" i="55"/>
  <c r="Q32" i="55" s="1"/>
  <c r="R33" i="55"/>
  <c r="Q33" i="55" s="1"/>
  <c r="S34" i="55"/>
  <c r="R35" i="55"/>
  <c r="Q35" i="55" s="1"/>
  <c r="R36" i="55"/>
  <c r="Q36" i="55" s="1"/>
  <c r="R37" i="55"/>
  <c r="Q37" i="55" s="1"/>
  <c r="S38" i="55"/>
  <c r="R39" i="55"/>
  <c r="Q39" i="55" s="1"/>
  <c r="R40" i="55"/>
  <c r="Q40" i="55" s="1"/>
  <c r="S41" i="55"/>
  <c r="R42" i="55"/>
  <c r="Q42" i="55" s="1"/>
  <c r="R43" i="55"/>
  <c r="Q43" i="55" s="1"/>
  <c r="R44" i="55"/>
  <c r="Q44" i="55" s="1"/>
  <c r="S45" i="55"/>
  <c r="R46" i="55"/>
  <c r="Q46" i="55" s="1"/>
  <c r="R47" i="55"/>
  <c r="Q47" i="55" s="1"/>
  <c r="R48" i="55"/>
  <c r="Q48" i="55" s="1"/>
  <c r="S49" i="55"/>
  <c r="R50" i="55"/>
  <c r="Q50" i="55" s="1"/>
  <c r="R51" i="55"/>
  <c r="Q51" i="55" s="1"/>
  <c r="R52" i="55"/>
  <c r="Q52" i="55" s="1"/>
  <c r="S53" i="55"/>
  <c r="R54" i="55"/>
  <c r="Q54" i="55" s="1"/>
  <c r="R55" i="55"/>
  <c r="Q55" i="55" s="1"/>
  <c r="R56" i="55"/>
  <c r="Q56" i="55" s="1"/>
  <c r="S57" i="55"/>
  <c r="R58" i="55"/>
  <c r="Q58" i="55" s="1"/>
  <c r="S59" i="55"/>
  <c r="S60" i="55"/>
  <c r="R61" i="55"/>
  <c r="Q61" i="55" s="1"/>
  <c r="S62" i="55"/>
  <c r="S63" i="55"/>
  <c r="S64" i="55"/>
  <c r="R65" i="55"/>
  <c r="Q65" i="55" s="1"/>
  <c r="S66" i="55"/>
  <c r="S67" i="55"/>
  <c r="S68" i="55"/>
  <c r="S69" i="55"/>
  <c r="S70" i="55"/>
  <c r="R71" i="55"/>
  <c r="Q71" i="55" s="1"/>
  <c r="R72" i="55"/>
  <c r="Q72" i="55" s="1"/>
  <c r="S73" i="55"/>
  <c r="S74" i="55"/>
  <c r="S75" i="55"/>
  <c r="S76" i="55"/>
  <c r="R77" i="55"/>
  <c r="Q77" i="55" s="1"/>
  <c r="S78" i="55"/>
  <c r="S79" i="55"/>
  <c r="S80" i="55"/>
  <c r="S81" i="55"/>
  <c r="S82" i="55"/>
  <c r="R83" i="55"/>
  <c r="Q83" i="55" s="1"/>
  <c r="R84" i="55"/>
  <c r="Q84" i="55" s="1"/>
  <c r="S85" i="55"/>
  <c r="S86" i="55"/>
  <c r="R87" i="55"/>
  <c r="Q87" i="55" s="1"/>
  <c r="S88" i="55"/>
  <c r="S89" i="55"/>
  <c r="S90" i="55"/>
  <c r="S91" i="55"/>
  <c r="R92" i="55"/>
  <c r="Q92" i="55" s="1"/>
  <c r="S93" i="55"/>
  <c r="S94" i="55"/>
  <c r="R95" i="55"/>
  <c r="Q95" i="55" s="1"/>
  <c r="S96" i="55"/>
  <c r="S97" i="55"/>
  <c r="S98" i="55"/>
  <c r="S99" i="55"/>
  <c r="S100" i="55"/>
  <c r="S101" i="55"/>
  <c r="S102" i="55"/>
  <c r="S103" i="55"/>
  <c r="S104" i="55"/>
  <c r="S105" i="55"/>
  <c r="S106" i="55"/>
  <c r="R107" i="55"/>
  <c r="Q107" i="55" s="1"/>
  <c r="S108" i="55"/>
  <c r="S109" i="55"/>
  <c r="S110" i="55"/>
  <c r="S111" i="55"/>
  <c r="S112" i="55"/>
  <c r="S113" i="55"/>
  <c r="S114" i="55"/>
  <c r="S115" i="55"/>
  <c r="S116" i="55"/>
  <c r="S117" i="55"/>
  <c r="S118" i="55"/>
  <c r="S119" i="55"/>
  <c r="R120" i="55"/>
  <c r="Q120" i="55" s="1"/>
  <c r="S121" i="55"/>
  <c r="S122" i="55"/>
  <c r="S123" i="55"/>
  <c r="S124" i="55"/>
  <c r="S125" i="55"/>
  <c r="S126" i="55"/>
  <c r="S127" i="55"/>
  <c r="S128" i="55"/>
  <c r="S129" i="55"/>
  <c r="S130" i="55"/>
  <c r="S131" i="55"/>
  <c r="S132" i="55"/>
  <c r="S133" i="55"/>
  <c r="S134" i="55"/>
  <c r="S135" i="55"/>
  <c r="S136" i="55"/>
  <c r="S137" i="55"/>
  <c r="S138" i="55"/>
  <c r="S139" i="55"/>
  <c r="S140" i="55"/>
  <c r="S141" i="55"/>
  <c r="S142" i="55"/>
  <c r="S143" i="55"/>
  <c r="S144" i="55"/>
  <c r="S145" i="55"/>
  <c r="S146" i="55"/>
  <c r="R3" i="55" l="1"/>
  <c r="Q3" i="55" s="1"/>
  <c r="M3" i="55"/>
  <c r="P3" i="55" s="1"/>
  <c r="R28" i="55"/>
  <c r="Q28" i="55" s="1"/>
  <c r="R24" i="55"/>
  <c r="Q24" i="55" s="1"/>
  <c r="R19" i="55"/>
  <c r="Q19" i="55" s="1"/>
  <c r="R2" i="55"/>
  <c r="Q2" i="55" s="1"/>
  <c r="R22" i="55"/>
  <c r="Q22" i="55" s="1"/>
  <c r="R6" i="55"/>
  <c r="Q6" i="55" s="1"/>
  <c r="R63" i="55"/>
  <c r="Q63" i="55" s="1"/>
  <c r="R26" i="55"/>
  <c r="Q26" i="55" s="1"/>
  <c r="R62" i="55"/>
  <c r="Q62" i="55" s="1"/>
  <c r="R80" i="55"/>
  <c r="Q80" i="55" s="1"/>
  <c r="R67" i="55"/>
  <c r="Q67" i="55" s="1"/>
  <c r="R131" i="55"/>
  <c r="Q131" i="55" s="1"/>
  <c r="R111" i="55"/>
  <c r="Q111" i="55" s="1"/>
  <c r="S2" i="55"/>
  <c r="S107" i="55"/>
  <c r="S83" i="55"/>
  <c r="S71" i="55"/>
  <c r="S58" i="55"/>
  <c r="S42" i="55"/>
  <c r="S31" i="55"/>
  <c r="S9" i="55"/>
  <c r="R27" i="55"/>
  <c r="Q27" i="55" s="1"/>
  <c r="R96" i="55"/>
  <c r="Q96" i="55" s="1"/>
  <c r="R88" i="55"/>
  <c r="Q88" i="55" s="1"/>
  <c r="R73" i="55"/>
  <c r="Q73" i="55" s="1"/>
  <c r="R140" i="55"/>
  <c r="Q140" i="55" s="1"/>
  <c r="R132" i="55"/>
  <c r="Q132" i="55" s="1"/>
  <c r="R112" i="55"/>
  <c r="Q112" i="55" s="1"/>
  <c r="R108" i="55"/>
  <c r="Q108" i="55" s="1"/>
  <c r="R100" i="55"/>
  <c r="Q100" i="55" s="1"/>
  <c r="S120" i="55"/>
  <c r="S92" i="55"/>
  <c r="S84" i="55"/>
  <c r="S77" i="55"/>
  <c r="S51" i="55"/>
  <c r="S43" i="55"/>
  <c r="S40" i="55"/>
  <c r="S32" i="55"/>
  <c r="R23" i="55"/>
  <c r="Q23" i="55" s="1"/>
  <c r="R91" i="55"/>
  <c r="Q91" i="55" s="1"/>
  <c r="R76" i="55"/>
  <c r="Q76" i="55" s="1"/>
  <c r="R143" i="55"/>
  <c r="Q143" i="55" s="1"/>
  <c r="R135" i="55"/>
  <c r="Q135" i="55" s="1"/>
  <c r="R127" i="55"/>
  <c r="Q127" i="55" s="1"/>
  <c r="R123" i="55"/>
  <c r="Q123" i="55" s="1"/>
  <c r="R115" i="55"/>
  <c r="Q115" i="55" s="1"/>
  <c r="R103" i="55"/>
  <c r="Q103" i="55" s="1"/>
  <c r="S95" i="55"/>
  <c r="S87" i="55"/>
  <c r="S72" i="55"/>
  <c r="S61" i="55"/>
  <c r="S54" i="55"/>
  <c r="S46" i="55"/>
  <c r="S35" i="55"/>
  <c r="S26" i="55"/>
  <c r="S21" i="55"/>
  <c r="S13" i="55"/>
  <c r="S5" i="55"/>
  <c r="R139" i="55"/>
  <c r="Q139" i="55" s="1"/>
  <c r="R119" i="55"/>
  <c r="Q119" i="55" s="1"/>
  <c r="R99" i="55"/>
  <c r="Q99" i="55" s="1"/>
  <c r="S65" i="55"/>
  <c r="S50" i="55"/>
  <c r="S39" i="55"/>
  <c r="S17" i="55"/>
  <c r="R18" i="55"/>
  <c r="Q18" i="55" s="1"/>
  <c r="R68" i="55"/>
  <c r="Q68" i="55" s="1"/>
  <c r="S10" i="55"/>
  <c r="R59" i="55"/>
  <c r="Q59" i="55" s="1"/>
  <c r="R144" i="55"/>
  <c r="Q144" i="55" s="1"/>
  <c r="R136" i="55"/>
  <c r="Q136" i="55" s="1"/>
  <c r="R128" i="55"/>
  <c r="Q128" i="55" s="1"/>
  <c r="R124" i="55"/>
  <c r="Q124" i="55" s="1"/>
  <c r="R116" i="55"/>
  <c r="Q116" i="55" s="1"/>
  <c r="R104" i="55"/>
  <c r="Q104" i="55" s="1"/>
  <c r="S55" i="55"/>
  <c r="S47" i="55"/>
  <c r="S36" i="55"/>
  <c r="S27" i="55"/>
  <c r="S22" i="55"/>
  <c r="S14" i="55"/>
  <c r="S6" i="55"/>
  <c r="R57" i="55"/>
  <c r="Q57" i="55" s="1"/>
  <c r="R49" i="55"/>
  <c r="Q49" i="55" s="1"/>
  <c r="R41" i="55"/>
  <c r="Q41" i="55" s="1"/>
  <c r="R38" i="55"/>
  <c r="Q38" i="55" s="1"/>
  <c r="R20" i="55"/>
  <c r="Q20" i="55" s="1"/>
  <c r="R12" i="55"/>
  <c r="Q12" i="55" s="1"/>
  <c r="R4" i="55"/>
  <c r="Q4" i="55" s="1"/>
  <c r="R66" i="55"/>
  <c r="Q66" i="55" s="1"/>
  <c r="R64" i="55"/>
  <c r="Q64" i="55" s="1"/>
  <c r="R60" i="55"/>
  <c r="Q60" i="55" s="1"/>
  <c r="R97" i="55"/>
  <c r="Q97" i="55" s="1"/>
  <c r="R93" i="55"/>
  <c r="Q93" i="55" s="1"/>
  <c r="R89" i="55"/>
  <c r="Q89" i="55" s="1"/>
  <c r="R85" i="55"/>
  <c r="Q85" i="55" s="1"/>
  <c r="R81" i="55"/>
  <c r="Q81" i="55" s="1"/>
  <c r="R78" i="55"/>
  <c r="Q78" i="55" s="1"/>
  <c r="R74" i="55"/>
  <c r="Q74" i="55" s="1"/>
  <c r="R69" i="55"/>
  <c r="Q69" i="55" s="1"/>
  <c r="R145" i="55"/>
  <c r="Q145" i="55" s="1"/>
  <c r="R141" i="55"/>
  <c r="Q141" i="55" s="1"/>
  <c r="R137" i="55"/>
  <c r="Q137" i="55" s="1"/>
  <c r="R133" i="55"/>
  <c r="Q133" i="55" s="1"/>
  <c r="R129" i="55"/>
  <c r="Q129" i="55" s="1"/>
  <c r="R125" i="55"/>
  <c r="Q125" i="55" s="1"/>
  <c r="R121" i="55"/>
  <c r="Q121" i="55" s="1"/>
  <c r="R117" i="55"/>
  <c r="Q117" i="55" s="1"/>
  <c r="R113" i="55"/>
  <c r="Q113" i="55" s="1"/>
  <c r="R109" i="55"/>
  <c r="Q109" i="55" s="1"/>
  <c r="R105" i="55"/>
  <c r="Q105" i="55" s="1"/>
  <c r="R101" i="55"/>
  <c r="Q101" i="55" s="1"/>
  <c r="S56" i="55"/>
  <c r="S52" i="55"/>
  <c r="S48" i="55"/>
  <c r="S44" i="55"/>
  <c r="S37" i="55"/>
  <c r="S33" i="55"/>
  <c r="S28" i="55"/>
  <c r="S24" i="55"/>
  <c r="S23" i="55"/>
  <c r="S19" i="55"/>
  <c r="S15" i="55"/>
  <c r="S11" i="55"/>
  <c r="S7" i="55"/>
  <c r="S3" i="55"/>
  <c r="R53" i="55"/>
  <c r="Q53" i="55" s="1"/>
  <c r="R45" i="55"/>
  <c r="Q45" i="55" s="1"/>
  <c r="R34" i="55"/>
  <c r="Q34" i="55" s="1"/>
  <c r="R30" i="55"/>
  <c r="Q30" i="55" s="1"/>
  <c r="R29" i="55"/>
  <c r="Q29" i="55" s="1"/>
  <c r="R25" i="55"/>
  <c r="Q25" i="55" s="1"/>
  <c r="R16" i="55"/>
  <c r="Q16" i="55" s="1"/>
  <c r="R8" i="55"/>
  <c r="Q8" i="55" s="1"/>
  <c r="R98" i="55"/>
  <c r="Q98" i="55" s="1"/>
  <c r="R94" i="55"/>
  <c r="Q94" i="55" s="1"/>
  <c r="R90" i="55"/>
  <c r="Q90" i="55" s="1"/>
  <c r="R86" i="55"/>
  <c r="Q86" i="55" s="1"/>
  <c r="R82" i="55"/>
  <c r="Q82" i="55" s="1"/>
  <c r="R79" i="55"/>
  <c r="Q79" i="55" s="1"/>
  <c r="R75" i="55"/>
  <c r="Q75" i="55" s="1"/>
  <c r="R70" i="55"/>
  <c r="Q70" i="55" s="1"/>
  <c r="R146" i="55"/>
  <c r="Q146" i="55" s="1"/>
  <c r="R142" i="55"/>
  <c r="Q142" i="55" s="1"/>
  <c r="R138" i="55"/>
  <c r="Q138" i="55" s="1"/>
  <c r="R134" i="55"/>
  <c r="Q134" i="55" s="1"/>
  <c r="R130" i="55"/>
  <c r="Q130" i="55" s="1"/>
  <c r="R126" i="55"/>
  <c r="Q126" i="55" s="1"/>
  <c r="R122" i="55"/>
  <c r="Q122" i="55" s="1"/>
  <c r="R118" i="55"/>
  <c r="Q118" i="55" s="1"/>
  <c r="R114" i="55"/>
  <c r="Q114" i="55" s="1"/>
  <c r="R110" i="55"/>
  <c r="Q110" i="55" s="1"/>
  <c r="R106" i="55"/>
  <c r="Q106" i="55" s="1"/>
  <c r="R102" i="55"/>
  <c r="Q102" i="55" s="1"/>
</calcChain>
</file>

<file path=xl/sharedStrings.xml><?xml version="1.0" encoding="utf-8"?>
<sst xmlns="http://schemas.openxmlformats.org/spreadsheetml/2006/main" count="828" uniqueCount="99">
  <si>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</si>
  <si>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</si>
  <si>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</si>
  <si>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</si>
  <si>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</si>
  <si>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</si>
  <si>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</si>
  <si>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</si>
  <si>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</si>
  <si>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</si>
  <si>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</si>
  <si>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</si>
  <si>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</si>
  <si>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</si>
  <si>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</si>
  <si>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</si>
  <si>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</si>
  <si>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</si>
  <si>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ISR0025</t>
  </si>
  <si>
    <t>ISR0001</t>
  </si>
  <si>
    <t>ISR0012</t>
  </si>
  <si>
    <t>ISR0017</t>
  </si>
  <si>
    <t>ISR0029</t>
  </si>
  <si>
    <t>ISR0019</t>
  </si>
  <si>
    <t>ISR0018</t>
  </si>
  <si>
    <t>ISR0011</t>
  </si>
  <si>
    <t>ISR0026</t>
  </si>
  <si>
    <t>ISR0034</t>
  </si>
  <si>
    <t>FM0006</t>
  </si>
  <si>
    <t>FM0007</t>
  </si>
  <si>
    <t>FM0005</t>
  </si>
  <si>
    <t>FM0003</t>
  </si>
  <si>
    <t>FM0004</t>
  </si>
  <si>
    <t>FM0008</t>
  </si>
  <si>
    <t>DAMSEL</t>
  </si>
  <si>
    <t>BORA</t>
  </si>
  <si>
    <t>FSL</t>
  </si>
  <si>
    <t>IC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</si>
  <si>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</si>
  <si>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</si>
  <si>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</si>
  <si>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</si>
  <si>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</si>
  <si>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</si>
  <si>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>030003</t>
  </si>
  <si>
    <t>030002</t>
  </si>
  <si>
    <t>030004</t>
  </si>
  <si>
    <t>030005</t>
  </si>
  <si>
    <t>030001</t>
  </si>
  <si>
    <t>020002</t>
  </si>
  <si>
    <t>ISR0035</t>
  </si>
  <si>
    <t>ISR0036</t>
  </si>
  <si>
    <t>ISR0062</t>
  </si>
  <si>
    <t>030017</t>
  </si>
  <si>
    <t>030015</t>
  </si>
  <si>
    <t>030018</t>
  </si>
  <si>
    <t>030012</t>
  </si>
  <si>
    <t>ISR0057</t>
  </si>
  <si>
    <t>ISR0037</t>
  </si>
  <si>
    <t>ISR0039</t>
  </si>
  <si>
    <t>ISR0048</t>
  </si>
  <si>
    <t>ISR0049</t>
  </si>
  <si>
    <t>ISR0051</t>
  </si>
  <si>
    <t>ISR0059</t>
  </si>
  <si>
    <t>030016</t>
  </si>
  <si>
    <t>030019</t>
  </si>
  <si>
    <t>030010</t>
  </si>
  <si>
    <t>ISR0010</t>
  </si>
  <si>
    <t>030057</t>
  </si>
  <si>
    <t>ISR0015</t>
  </si>
  <si>
    <t>ISR0022</t>
  </si>
  <si>
    <t>040003</t>
  </si>
  <si>
    <t>040047</t>
  </si>
  <si>
    <t>ISR0065</t>
  </si>
  <si>
    <t>ISR0055</t>
  </si>
  <si>
    <t>040007</t>
  </si>
  <si>
    <t>040005</t>
  </si>
  <si>
    <t>040001</t>
  </si>
  <si>
    <t>040002</t>
  </si>
  <si>
    <t>050005</t>
  </si>
  <si>
    <t>050013</t>
  </si>
  <si>
    <t>050003</t>
  </si>
  <si>
    <t>050011</t>
  </si>
  <si>
    <t>050012</t>
  </si>
  <si>
    <t>050004</t>
  </si>
  <si>
    <t>050016</t>
  </si>
  <si>
    <t>010002</t>
  </si>
  <si>
    <t>010003</t>
  </si>
  <si>
    <t>010001</t>
  </si>
  <si>
    <t>AnnualInterestRateold</t>
  </si>
  <si>
    <t>StartDate</t>
  </si>
  <si>
    <t>SettlementDate</t>
  </si>
  <si>
    <t>03</t>
  </si>
  <si>
    <t>04</t>
  </si>
  <si>
    <t>05</t>
  </si>
  <si>
    <t>01</t>
  </si>
  <si>
    <t>040004</t>
  </si>
  <si>
    <t>UnitPrice</t>
  </si>
  <si>
    <t>DuraitonInDays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</si>
</sst>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_(* #,##0_);_(* \(#,##0\);_(* &quot;-&quot;??_);_(@_)"/>
    <numFmt numFmtId="168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charset val="1"/>
    </font>
    <font>
      <sz val="11"/>
      <color rgb="FF000000"/>
      <name val="Calibri"/>
      <family val="2"/>
      <charset val="204"/>
    </font>
    <font>
      <sz val="10"/>
      <color indexed="8"/>
      <name val="MS Sans Serif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  <xf numFmtId="0" fontId="15" fillId="0" borderId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" fillId="0" borderId="0"/>
    <xf numFmtId="43" fontId="1" fillId="0" borderId="0" applyFont="0" applyFill="0" applyBorder="0" applyAlignment="0" applyProtection="0"/>
    <xf numFmtId="0" fontId="17" fillId="0" borderId="0"/>
    <xf numFmtId="168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63">
    <xf numFmtId="0" fontId="0" fillId="0" borderId="0" xfId="0"/>
    <xf numFmtId="43" fontId="0" fillId="3" borderId="1" xfId="0" applyNumberFormat="1" applyFont="1" applyFill="1" applyBorder="1"/>
    <xf numFmtId="4" fontId="7" fillId="3" borderId="1" xfId="0" applyNumberFormat="1" applyFont="1" applyFill="1" applyBorder="1"/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0" fillId="5" borderId="1" xfId="0" applyFill="1" applyBorder="1"/>
    <xf numFmtId="0" fontId="7" fillId="5" borderId="0" xfId="0" applyFont="1" applyFill="1"/>
    <xf numFmtId="43" fontId="0" fillId="3" borderId="3" xfId="0" applyNumberFormat="1" applyFont="1" applyFill="1" applyBorder="1"/>
    <xf numFmtId="1" fontId="0" fillId="3" borderId="1" xfId="0" applyNumberFormat="1" applyFont="1" applyFill="1" applyBorder="1"/>
    <xf numFmtId="166" fontId="0" fillId="3" borderId="1" xfId="0" applyNumberFormat="1" applyFont="1" applyFill="1" applyBorder="1"/>
    <xf numFmtId="0" fontId="12" fillId="2" borderId="0" xfId="0" applyFont="1" applyFill="1"/>
    <xf numFmtId="0" fontId="13" fillId="2" borderId="0" xfId="0" applyFont="1" applyFill="1"/>
    <xf numFmtId="0" fontId="0" fillId="5" borderId="1" xfId="0" applyFill="1" applyBorder="1" applyAlignment="1">
      <alignment horizontal="center"/>
    </xf>
    <xf numFmtId="0" fontId="12" fillId="0" borderId="0" xfId="0" applyFont="1"/>
    <xf numFmtId="164" fontId="6" fillId="5" borderId="1" xfId="0" applyNumberFormat="1" applyFont="1" applyFill="1" applyBorder="1"/>
    <xf numFmtId="3" fontId="9" fillId="5" borderId="1" xfId="0" applyNumberFormat="1" applyFont="1" applyFill="1" applyBorder="1" applyAlignment="1">
      <alignment vertical="top"/>
    </xf>
    <xf numFmtId="3" fontId="9" fillId="5" borderId="4" xfId="0" applyNumberFormat="1" applyFont="1" applyFill="1" applyBorder="1" applyAlignment="1">
      <alignment vertical="top"/>
    </xf>
    <xf numFmtId="9" fontId="6" fillId="5" borderId="1" xfId="0" applyNumberFormat="1" applyFont="1" applyFill="1" applyBorder="1"/>
    <xf numFmtId="10" fontId="9" fillId="5" borderId="1" xfId="0" applyNumberFormat="1" applyFont="1" applyFill="1" applyBorder="1" applyAlignment="1">
      <alignment vertical="center" wrapText="1"/>
    </xf>
    <xf numFmtId="15" fontId="6" fillId="5" borderId="1" xfId="0" applyNumberFormat="1" applyFont="1" applyFill="1" applyBorder="1"/>
    <xf numFmtId="15" fontId="6" fillId="5" borderId="0" xfId="0" applyNumberFormat="1" applyFont="1" applyFill="1"/>
    <xf numFmtId="15" fontId="9" fillId="5" borderId="1" xfId="0" applyNumberFormat="1" applyFont="1" applyFill="1" applyBorder="1" applyAlignment="1">
      <alignment vertical="center" wrapText="1"/>
    </xf>
    <xf numFmtId="4" fontId="0" fillId="5" borderId="1" xfId="0" applyNumberFormat="1" applyFont="1" applyFill="1" applyBorder="1"/>
    <xf numFmtId="165" fontId="6" fillId="5" borderId="1" xfId="0" applyNumberFormat="1" applyFont="1" applyFill="1" applyBorder="1"/>
    <xf numFmtId="15" fontId="9" fillId="5" borderId="1" xfId="0" applyNumberFormat="1" applyFont="1" applyFill="1" applyBorder="1" applyAlignment="1">
      <alignment vertical="top"/>
    </xf>
    <xf numFmtId="15" fontId="9" fillId="5" borderId="4" xfId="0" applyNumberFormat="1" applyFont="1" applyFill="1" applyBorder="1" applyAlignment="1">
      <alignment vertical="top"/>
    </xf>
    <xf numFmtId="2" fontId="6" fillId="5" borderId="1" xfId="0" applyNumberFormat="1" applyFont="1" applyFill="1" applyBorder="1"/>
    <xf numFmtId="0" fontId="0" fillId="5" borderId="0" xfId="0" applyFill="1"/>
    <xf numFmtId="43" fontId="4" fillId="5" borderId="1" xfId="1" applyFont="1" applyFill="1" applyBorder="1"/>
    <xf numFmtId="1" fontId="0" fillId="5" borderId="1" xfId="0" applyNumberFormat="1" applyFont="1" applyFill="1" applyBorder="1"/>
    <xf numFmtId="2" fontId="0" fillId="5" borderId="1" xfId="0" applyNumberFormat="1" applyFont="1" applyFill="1" applyBorder="1"/>
    <xf numFmtId="43" fontId="0" fillId="5" borderId="1" xfId="0" applyNumberFormat="1" applyFont="1" applyFill="1" applyBorder="1"/>
    <xf numFmtId="15" fontId="4" fillId="5" borderId="4" xfId="0" applyNumberFormat="1" applyFont="1" applyFill="1" applyBorder="1" applyAlignment="1">
      <alignment vertical="center"/>
    </xf>
    <xf numFmtId="15" fontId="4" fillId="5" borderId="1" xfId="0" applyNumberFormat="1" applyFont="1" applyFill="1" applyBorder="1" applyAlignment="1">
      <alignment vertical="center"/>
    </xf>
    <xf numFmtId="15" fontId="4" fillId="5" borderId="2" xfId="0" applyNumberFormat="1" applyFont="1" applyFill="1" applyBorder="1" applyAlignment="1">
      <alignment vertical="center"/>
    </xf>
    <xf numFmtId="15" fontId="6" fillId="5" borderId="4" xfId="0" applyNumberFormat="1" applyFont="1" applyFill="1" applyBorder="1"/>
    <xf numFmtId="15" fontId="6" fillId="5" borderId="2" xfId="0" applyNumberFormat="1" applyFont="1" applyFill="1" applyBorder="1"/>
    <xf numFmtId="165" fontId="6" fillId="5" borderId="4" xfId="0" applyNumberFormat="1" applyFont="1" applyFill="1" applyBorder="1"/>
    <xf numFmtId="165" fontId="6" fillId="5" borderId="2" xfId="0" applyNumberFormat="1" applyFont="1" applyFill="1" applyBorder="1"/>
    <xf numFmtId="10" fontId="6" fillId="5" borderId="4" xfId="0" applyNumberFormat="1" applyFont="1" applyFill="1" applyBorder="1"/>
    <xf numFmtId="10" fontId="6" fillId="5" borderId="1" xfId="0" applyNumberFormat="1" applyFont="1" applyFill="1" applyBorder="1"/>
    <xf numFmtId="10" fontId="6" fillId="5" borderId="2" xfId="0" applyNumberFormat="1" applyFont="1" applyFill="1" applyBorder="1"/>
    <xf numFmtId="164" fontId="6" fillId="5" borderId="4" xfId="0" applyNumberFormat="1" applyFont="1" applyFill="1" applyBorder="1"/>
    <xf numFmtId="164" fontId="6" fillId="5" borderId="2" xfId="0" applyNumberFormat="1" applyFont="1" applyFill="1" applyBorder="1"/>
    <xf numFmtId="43" fontId="9" fillId="5" borderId="1" xfId="1" applyFont="1" applyFill="1" applyBorder="1" applyAlignment="1">
      <alignment vertical="center" wrapText="1"/>
    </xf>
    <xf numFmtId="43" fontId="9" fillId="5" borderId="4" xfId="1" applyFont="1" applyFill="1" applyBorder="1" applyAlignment="1">
      <alignment vertical="center" wrapText="1"/>
    </xf>
    <xf numFmtId="4" fontId="0" fillId="5" borderId="2" xfId="0" applyNumberFormat="1" applyFont="1" applyFill="1" applyBorder="1"/>
    <xf numFmtId="4" fontId="0" fillId="5" borderId="4" xfId="0" applyNumberFormat="1" applyFont="1" applyFill="1" applyBorder="1"/>
    <xf numFmtId="15" fontId="9" fillId="5" borderId="4" xfId="0" applyNumberFormat="1" applyFont="1" applyFill="1" applyBorder="1" applyAlignment="1">
      <alignment vertical="center" wrapText="1"/>
    </xf>
    <xf numFmtId="9" fontId="9" fillId="5" borderId="1" xfId="0" applyNumberFormat="1" applyFont="1" applyFill="1" applyBorder="1" applyAlignment="1">
      <alignment vertical="center" wrapText="1"/>
    </xf>
    <xf numFmtId="0" fontId="7" fillId="5" borderId="1" xfId="0" applyFont="1" applyFill="1" applyBorder="1"/>
    <xf numFmtId="4" fontId="7" fillId="5" borderId="1" xfId="0" applyNumberFormat="1" applyFont="1" applyFill="1" applyBorder="1"/>
    <xf numFmtId="0" fontId="0" fillId="5" borderId="0" xfId="0" quotePrefix="1" applyFill="1"/>
    <xf numFmtId="0" fontId="6" fillId="2" borderId="1" xfId="0" applyFont="1" applyFill="1" applyBorder="1"/>
    <xf numFmtId="43" fontId="4" fillId="2" borderId="1" xfId="1" applyFont="1" applyFill="1" applyBorder="1"/>
    <xf numFmtId="0" fontId="0" fillId="2" borderId="1" xfId="0" applyFill="1" applyBorder="1"/>
    <xf numFmtId="164" fontId="6" fillId="2" borderId="1" xfId="0" applyNumberFormat="1" applyFont="1" applyFill="1" applyBorder="1"/>
    <xf numFmtId="1" fontId="0" fillId="2" borderId="1" xfId="0" applyNumberFormat="1" applyFont="1" applyFill="1" applyBorder="1"/>
    <xf numFmtId="9" fontId="6" fillId="2" borderId="1" xfId="0" applyNumberFormat="1" applyFont="1" applyFill="1" applyBorder="1"/>
    <xf numFmtId="15" fontId="6" fillId="2" borderId="1" xfId="0" applyNumberFormat="1" applyFont="1" applyFill="1" applyBorder="1"/>
    <xf numFmtId="2" fontId="6" fillId="2" borderId="1" xfId="0" applyNumberFormat="1" applyFont="1" applyFill="1" applyBorder="1"/>
    <xf numFmtId="2" fontId="0" fillId="2" borderId="1" xfId="0" applyNumberFormat="1" applyFont="1" applyFill="1" applyBorder="1"/>
    <xf numFmtId="43" fontId="0" fillId="2" borderId="1" xfId="0" applyNumberFormat="1" applyFont="1" applyFill="1" applyBorder="1"/>
    <xf numFmtId="4" fontId="0" fillId="2" borderId="1" xfId="0" applyNumberFormat="1" applyFont="1" applyFill="1" applyBorder="1"/>
    <xf numFmtId="165" fontId="6" fillId="2" borderId="1" xfId="0" applyNumberFormat="1" applyFont="1" applyFill="1" applyBorder="1"/>
    <xf numFmtId="0" fontId="7" fillId="5" borderId="0" xfId="0" quotePrefix="1" applyFont="1" applyFill="1"/>
    <xf numFmtId="4" fontId="7" fillId="2" borderId="1" xfId="0" applyNumberFormat="1" applyFont="1" applyFill="1" applyBorder="1"/>
    <xf numFmtId="164" fontId="9" fillId="2" borderId="1" xfId="0" applyNumberFormat="1" applyFont="1" applyFill="1" applyBorder="1"/>
    <xf numFmtId="10" fontId="9" fillId="2" borderId="1" xfId="0" applyNumberFormat="1" applyFont="1" applyFill="1" applyBorder="1"/>
    <xf numFmtId="10" fontId="9" fillId="2" borderId="1" xfId="2" applyNumberFormat="1" applyFont="1" applyFill="1" applyBorder="1" applyAlignment="1">
      <alignment horizontal="right"/>
    </xf>
    <xf numFmtId="15" fontId="4" fillId="2" borderId="1" xfId="0" applyNumberFormat="1" applyFont="1" applyFill="1" applyBorder="1"/>
    <xf numFmtId="165" fontId="9" fillId="2" borderId="1" xfId="0" applyNumberFormat="1" applyFont="1" applyFill="1" applyBorder="1"/>
    <xf numFmtId="15" fontId="9" fillId="2" borderId="1" xfId="0" applyNumberFormat="1" applyFont="1" applyFill="1" applyBorder="1"/>
    <xf numFmtId="166" fontId="0" fillId="2" borderId="1" xfId="0" applyNumberFormat="1" applyFont="1" applyFill="1" applyBorder="1"/>
    <xf numFmtId="10" fontId="6" fillId="2" borderId="1" xfId="0" applyNumberFormat="1" applyFont="1" applyFill="1" applyBorder="1"/>
    <xf numFmtId="0" fontId="0" fillId="2" borderId="0" xfId="0" quotePrefix="1" applyFill="1"/>
    <xf numFmtId="15" fontId="6" fillId="2" borderId="1" xfId="0" applyNumberFormat="1" applyFont="1" applyFill="1" applyBorder="1" applyAlignment="1">
      <alignment vertical="top"/>
    </xf>
    <xf numFmtId="15" fontId="9" fillId="2" borderId="1" xfId="0" applyNumberFormat="1" applyFont="1" applyFill="1" applyBorder="1" applyAlignment="1">
      <alignment vertical="top"/>
    </xf>
    <xf numFmtId="165" fontId="6" fillId="2" borderId="0" xfId="0" applyNumberFormat="1" applyFont="1" applyFill="1"/>
    <xf numFmtId="15" fontId="9" fillId="2" borderId="0" xfId="0" applyNumberFormat="1" applyFont="1" applyFill="1" applyBorder="1" applyAlignment="1">
      <alignment vertical="top"/>
    </xf>
    <xf numFmtId="15" fontId="6" fillId="2" borderId="2" xfId="0" applyNumberFormat="1" applyFont="1" applyFill="1" applyBorder="1"/>
    <xf numFmtId="10" fontId="6" fillId="2" borderId="2" xfId="0" applyNumberFormat="1" applyFont="1" applyFill="1" applyBorder="1"/>
    <xf numFmtId="164" fontId="6" fillId="2" borderId="4" xfId="0" applyNumberFormat="1" applyFont="1" applyFill="1" applyBorder="1"/>
    <xf numFmtId="15" fontId="6" fillId="2" borderId="4" xfId="0" applyNumberFormat="1" applyFont="1" applyFill="1" applyBorder="1"/>
    <xf numFmtId="15" fontId="6" fillId="3" borderId="1" xfId="0" applyNumberFormat="1" applyFont="1" applyFill="1" applyBorder="1"/>
    <xf numFmtId="15" fontId="9" fillId="3" borderId="1" xfId="0" applyNumberFormat="1" applyFont="1" applyFill="1" applyBorder="1" applyAlignment="1">
      <alignment vertical="center" wrapText="1"/>
    </xf>
    <xf numFmtId="10" fontId="6" fillId="3" borderId="1" xfId="0" applyNumberFormat="1" applyFont="1" applyFill="1" applyBorder="1"/>
    <xf numFmtId="10" fontId="9" fillId="3" borderId="1" xfId="0" applyNumberFormat="1" applyFont="1" applyFill="1" applyBorder="1" applyAlignment="1">
      <alignment vertical="center" wrapText="1"/>
    </xf>
    <xf numFmtId="164" fontId="6" fillId="3" borderId="1" xfId="0" applyNumberFormat="1" applyFont="1" applyFill="1" applyBorder="1"/>
    <xf numFmtId="43" fontId="9" fillId="3" borderId="1" xfId="1" applyFont="1" applyFill="1" applyBorder="1" applyAlignment="1">
      <alignment vertical="top"/>
    </xf>
    <xf numFmtId="0" fontId="0" fillId="3" borderId="0" xfId="0" applyFill="1"/>
    <xf numFmtId="0" fontId="6" fillId="3" borderId="1" xfId="0" applyFont="1" applyFill="1" applyBorder="1"/>
    <xf numFmtId="15" fontId="0" fillId="3" borderId="1" xfId="0" applyNumberFormat="1" applyFont="1" applyFill="1" applyBorder="1"/>
    <xf numFmtId="2" fontId="0" fillId="3" borderId="1" xfId="0" applyNumberFormat="1" applyFont="1" applyFill="1" applyBorder="1"/>
    <xf numFmtId="15" fontId="6" fillId="3" borderId="4" xfId="0" applyNumberFormat="1" applyFont="1" applyFill="1" applyBorder="1"/>
    <xf numFmtId="10" fontId="6" fillId="3" borderId="4" xfId="0" applyNumberFormat="1" applyFont="1" applyFill="1" applyBorder="1"/>
    <xf numFmtId="4" fontId="0" fillId="3" borderId="1" xfId="0" applyNumberFormat="1" applyFont="1" applyFill="1" applyBorder="1"/>
    <xf numFmtId="164" fontId="6" fillId="3" borderId="4" xfId="0" applyNumberFormat="1" applyFont="1" applyFill="1" applyBorder="1"/>
    <xf numFmtId="43" fontId="9" fillId="3" borderId="1" xfId="1" applyFont="1" applyFill="1" applyBorder="1" applyAlignment="1">
      <alignment vertical="center" wrapText="1"/>
    </xf>
    <xf numFmtId="43" fontId="6" fillId="3" borderId="1" xfId="0" applyNumberFormat="1" applyFont="1" applyFill="1" applyBorder="1"/>
    <xf numFmtId="43" fontId="7" fillId="3" borderId="1" xfId="1" applyFont="1" applyFill="1" applyBorder="1"/>
    <xf numFmtId="43" fontId="0" fillId="3" borderId="0" xfId="1" applyFont="1" applyFill="1"/>
    <xf numFmtId="1" fontId="0" fillId="3" borderId="3" xfId="0" applyNumberFormat="1" applyFont="1" applyFill="1" applyBorder="1"/>
    <xf numFmtId="15" fontId="14" fillId="3" borderId="1" xfId="0" applyNumberFormat="1" applyFont="1" applyFill="1" applyBorder="1"/>
    <xf numFmtId="0" fontId="6" fillId="3" borderId="3" xfId="0" applyFont="1" applyFill="1" applyBorder="1"/>
    <xf numFmtId="0" fontId="6" fillId="3" borderId="0" xfId="0" applyFont="1" applyFill="1" applyBorder="1"/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/>
    <xf numFmtId="0" fontId="6" fillId="4" borderId="1" xfId="0" applyNumberFormat="1" applyFont="1" applyFill="1" applyBorder="1" applyAlignment="1">
      <alignment horizontal="right"/>
    </xf>
    <xf numFmtId="0" fontId="9" fillId="4" borderId="1" xfId="0" applyFont="1" applyFill="1" applyBorder="1" applyAlignment="1">
      <alignment vertical="center" wrapText="1"/>
    </xf>
    <xf numFmtId="43" fontId="9" fillId="4" borderId="1" xfId="1" applyFont="1" applyFill="1" applyBorder="1" applyAlignment="1">
      <alignment vertical="top"/>
    </xf>
    <xf numFmtId="164" fontId="9" fillId="4" borderId="1" xfId="0" applyNumberFormat="1" applyFont="1" applyFill="1" applyBorder="1"/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43" fontId="7" fillId="4" borderId="1" xfId="0" applyNumberFormat="1" applyFont="1" applyFill="1" applyBorder="1" applyAlignment="1">
      <alignment vertical="top"/>
    </xf>
    <xf numFmtId="0" fontId="7" fillId="4" borderId="0" xfId="0" applyFont="1" applyFill="1"/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11" fillId="4" borderId="1" xfId="0" applyFont="1" applyFill="1" applyBorder="1"/>
    <xf numFmtId="0" fontId="11" fillId="4" borderId="0" xfId="0" applyFont="1" applyFill="1"/>
    <xf numFmtId="43" fontId="7" fillId="4" borderId="1" xfId="1" quotePrefix="1" applyFont="1" applyFill="1" applyBorder="1" applyAlignment="1">
      <alignment vertical="top"/>
    </xf>
    <xf numFmtId="164" fontId="7" fillId="4" borderId="1" xfId="0" quotePrefix="1" applyNumberFormat="1" applyFont="1" applyFill="1" applyBorder="1"/>
    <xf numFmtId="164" fontId="9" fillId="4" borderId="1" xfId="0" quotePrefix="1" applyNumberFormat="1" applyFont="1" applyFill="1" applyBorder="1"/>
    <xf numFmtId="0" fontId="9" fillId="4" borderId="1" xfId="0" applyFont="1" applyFill="1" applyBorder="1" applyAlignment="1">
      <alignment horizontal="center"/>
    </xf>
    <xf numFmtId="164" fontId="7" fillId="6" borderId="1" xfId="1" applyNumberFormat="1" applyFont="1" applyFill="1" applyBorder="1" applyAlignment="1">
      <alignment vertical="center"/>
    </xf>
    <xf numFmtId="0" fontId="9" fillId="6" borderId="1" xfId="0" applyFont="1" applyFill="1" applyBorder="1"/>
    <xf numFmtId="164" fontId="7" fillId="6" borderId="1" xfId="1" applyNumberFormat="1" applyFont="1" applyFill="1" applyBorder="1" applyAlignment="1">
      <alignment horizontal="center" vertical="center" wrapText="1"/>
    </xf>
    <xf numFmtId="14" fontId="7" fillId="6" borderId="1" xfId="1" applyNumberFormat="1" applyFont="1" applyFill="1" applyBorder="1" applyAlignment="1">
      <alignment vertical="center" wrapText="1"/>
    </xf>
    <xf numFmtId="164" fontId="10" fillId="6" borderId="0" xfId="1" applyNumberFormat="1" applyFont="1" applyFill="1"/>
    <xf numFmtId="0" fontId="0" fillId="6" borderId="0" xfId="0" applyFill="1"/>
    <xf numFmtId="0" fontId="6" fillId="6" borderId="1" xfId="0" applyNumberFormat="1" applyFont="1" applyFill="1" applyBorder="1"/>
    <xf numFmtId="164" fontId="9" fillId="6" borderId="1" xfId="0" applyNumberFormat="1" applyFont="1" applyFill="1" applyBorder="1"/>
    <xf numFmtId="0" fontId="9" fillId="6" borderId="1" xfId="0" applyFont="1" applyFill="1" applyBorder="1" applyAlignment="1">
      <alignment vertical="center" wrapText="1"/>
    </xf>
    <xf numFmtId="43" fontId="9" fillId="6" borderId="1" xfId="0" applyNumberFormat="1" applyFont="1" applyFill="1" applyBorder="1" applyAlignment="1">
      <alignment vertical="top"/>
    </xf>
    <xf numFmtId="164" fontId="9" fillId="6" borderId="1" xfId="1" applyNumberFormat="1" applyFont="1" applyFill="1" applyBorder="1" applyAlignment="1">
      <alignment vertical="center" wrapText="1"/>
    </xf>
    <xf numFmtId="164" fontId="9" fillId="6" borderId="1" xfId="1" applyNumberFormat="1" applyFont="1" applyFill="1" applyBorder="1" applyAlignment="1">
      <alignment vertical="top"/>
    </xf>
    <xf numFmtId="0" fontId="6" fillId="6" borderId="4" xfId="0" applyNumberFormat="1" applyFont="1" applyFill="1" applyBorder="1"/>
    <xf numFmtId="0" fontId="9" fillId="6" borderId="4" xfId="0" applyFont="1" applyFill="1" applyBorder="1"/>
    <xf numFmtId="164" fontId="9" fillId="6" borderId="4" xfId="0" applyNumberFormat="1" applyFont="1" applyFill="1" applyBorder="1"/>
    <xf numFmtId="0" fontId="0" fillId="6" borderId="0" xfId="0" quotePrefix="1" applyFill="1"/>
    <xf numFmtId="164" fontId="7" fillId="6" borderId="1" xfId="1" quotePrefix="1" applyNumberFormat="1" applyFont="1" applyFill="1" applyBorder="1" applyAlignment="1">
      <alignment vertical="top"/>
    </xf>
    <xf numFmtId="164" fontId="6" fillId="3" borderId="2" xfId="0" applyNumberFormat="1" applyFont="1" applyFill="1" applyBorder="1"/>
    <xf numFmtId="0" fontId="6" fillId="3" borderId="2" xfId="0" applyFont="1" applyFill="1" applyBorder="1"/>
    <xf numFmtId="43" fontId="0" fillId="3" borderId="1" xfId="0" applyNumberFormat="1" applyFont="1" applyFill="1" applyBorder="1"/>
    <xf numFmtId="166" fontId="0" fillId="3" borderId="1" xfId="0" applyNumberFormat="1" applyFont="1" applyFill="1" applyBorder="1"/>
    <xf numFmtId="166" fontId="0" fillId="3" borderId="2" xfId="0" applyNumberFormat="1" applyFont="1" applyFill="1" applyBorder="1"/>
    <xf numFmtId="10" fontId="6" fillId="3" borderId="2" xfId="0" applyNumberFormat="1" applyFont="1" applyFill="1" applyBorder="1"/>
    <xf numFmtId="15" fontId="6" fillId="3" borderId="2" xfId="0" applyNumberFormat="1" applyFont="1" applyFill="1" applyBorder="1"/>
    <xf numFmtId="2" fontId="0" fillId="3" borderId="2" xfId="0" applyNumberFormat="1" applyFont="1" applyFill="1" applyBorder="1"/>
    <xf numFmtId="43" fontId="0" fillId="3" borderId="2" xfId="0" applyNumberFormat="1" applyFont="1" applyFill="1" applyBorder="1"/>
    <xf numFmtId="0" fontId="0" fillId="3" borderId="0" xfId="0" quotePrefix="1" applyFill="1"/>
    <xf numFmtId="2" fontId="0" fillId="2" borderId="0" xfId="0" applyNumberFormat="1" applyFill="1"/>
    <xf numFmtId="2" fontId="0" fillId="0" borderId="0" xfId="0" applyNumberFormat="1"/>
    <xf numFmtId="165" fontId="0" fillId="2" borderId="0" xfId="0" applyNumberFormat="1" applyFill="1"/>
    <xf numFmtId="165" fontId="6" fillId="3" borderId="1" xfId="0" applyNumberFormat="1" applyFont="1" applyFill="1" applyBorder="1"/>
    <xf numFmtId="165" fontId="14" fillId="3" borderId="1" xfId="0" applyNumberFormat="1" applyFont="1" applyFill="1" applyBorder="1"/>
    <xf numFmtId="165" fontId="0" fillId="3" borderId="0" xfId="0" applyNumberFormat="1" applyFill="1"/>
    <xf numFmtId="165" fontId="0" fillId="0" borderId="0" xfId="0" applyNumberFormat="1"/>
    <xf numFmtId="0" fontId="6" fillId="5" borderId="1" xfId="0" quotePrefix="1" applyFont="1" applyFill="1" applyBorder="1"/>
    <xf numFmtId="15" fontId="7" fillId="4" borderId="1" xfId="1" applyNumberFormat="1" applyFont="1" applyFill="1" applyBorder="1" applyAlignment="1">
      <alignment vertical="top"/>
    </xf>
    <xf numFmtId="10" fontId="8" fillId="4" borderId="1" xfId="0" quotePrefix="1" applyNumberFormat="1" applyFont="1" applyFill="1" applyBorder="1" applyAlignment="1">
      <alignment vertical="center"/>
    </xf>
    <xf numFmtId="0" fontId="12" fillId="0" borderId="0" xfId="4" applyFont="1" applyFill="1"/>
  </cellXfs>
  <cellStyles count="14">
    <cellStyle name="Comma" xfId="1" builtinId="3"/>
    <cellStyle name="Comma 12" xfId="11"/>
    <cellStyle name="Comma 2" xfId="6"/>
    <cellStyle name="Comma 2 2" xfId="9"/>
    <cellStyle name="Comma 3" xfId="5"/>
    <cellStyle name="Normal" xfId="0" builtinId="0"/>
    <cellStyle name="Normal 2" xfId="3"/>
    <cellStyle name="Normal 2 2" xfId="7"/>
    <cellStyle name="Normal 3" xfId="8"/>
    <cellStyle name="Normal 3 2" xfId="13"/>
    <cellStyle name="Normal 4" xfId="4"/>
    <cellStyle name="Normal 9" xfId="10"/>
    <cellStyle name="Normal_VALUATION-PENSION" xfId="2"/>
    <cellStyle name="Percent 2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3"/>
  <sheetViews>
    <sheetView tabSelected="1" zoomScale="80" zoomScaleNormal="80" workbookViewId="0">
      <selection sqref="A1:XFD1"/>
    </sheetView>
  </sheetViews>
  <sheetFormatPr defaultRowHeight="14.5" x14ac:dyDescent="0.35"/>
  <cols>
    <col min="1" max="1" width="14.54296875" bestFit="1" customWidth="1"/>
    <col min="2" max="2" width="22" customWidth="1"/>
    <col min="3" max="3" width="34.54296875" bestFit="1" customWidth="1"/>
    <col min="4" max="4" width="10.54296875" bestFit="1" customWidth="1"/>
    <col min="6" max="6" width="28" bestFit="1" customWidth="1"/>
    <col min="7" max="7" width="16.453125" customWidth="1"/>
    <col min="8" max="8" width="17" customWidth="1"/>
    <col min="9" max="9" width="17.54296875" customWidth="1"/>
    <col min="10" max="10" width="16.453125" customWidth="1"/>
    <col min="11" max="11" width="16.453125" style="153" customWidth="1"/>
    <col min="12" max="12" width="19.81640625" customWidth="1"/>
    <col min="13" max="13" width="19.81640625" style="158" customWidth="1"/>
    <col min="14" max="14" width="17.26953125" bestFit="1" customWidth="1"/>
    <col min="15" max="16" width="12" customWidth="1"/>
    <col min="17" max="17" width="17.1796875" customWidth="1"/>
    <col min="18" max="18" width="20" bestFit="1" customWidth="1"/>
    <col min="19" max="19" width="33.453125" bestFit="1" customWidth="1"/>
    <col min="20" max="23" width="33.453125" customWidth="1"/>
    <col min="24" max="24" width="29" customWidth="1"/>
  </cols>
  <sheetData>
    <row r="1" spans="1:24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62" t="s">
        <v>98</v>
      </c>
      <c r="K1" s="152" t="s">
        <v>9</v>
      </c>
      <c r="L1" s="3" t="s">
        <v>89</v>
      </c>
      <c r="M1" s="154" t="s">
        <v>90</v>
      </c>
      <c r="N1" s="3" t="s">
        <v>91</v>
      </c>
      <c r="O1" s="3" t="s">
        <v>10</v>
      </c>
      <c r="Q1" s="10" t="s">
        <v>11</v>
      </c>
      <c r="R1" s="3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1" t="s">
        <v>17</v>
      </c>
      <c r="X1" s="4"/>
    </row>
    <row r="2" spans="1:24" s="27" customFormat="1" x14ac:dyDescent="0.35">
      <c r="B2" s="12">
        <v>1</v>
      </c>
      <c r="C2" s="159" t="s">
        <v>92</v>
      </c>
      <c r="D2" s="52" t="s">
        <v>46</v>
      </c>
      <c r="E2" s="28" t="s">
        <v>27</v>
      </c>
      <c r="F2" s="5" t="s">
        <v>28</v>
      </c>
      <c r="G2" s="14">
        <v>43000</v>
      </c>
      <c r="H2" s="14">
        <v>43000</v>
      </c>
      <c r="I2" s="29">
        <v>364</v>
      </c>
      <c r="J2" s="29">
        <f>I2*5</f>
        <v>1820</v>
      </c>
      <c r="K2" s="30">
        <f>L2*100</f>
        <v>24</v>
      </c>
      <c r="L2" s="17">
        <v>0.24</v>
      </c>
      <c r="M2" s="23">
        <f>O2-J2</f>
        <v>42345</v>
      </c>
      <c r="N2" s="19">
        <v>42338</v>
      </c>
      <c r="O2" s="19">
        <v>44165</v>
      </c>
      <c r="P2" s="26">
        <f>O2-M2</f>
        <v>1820</v>
      </c>
      <c r="Q2" s="30">
        <f t="shared" ref="Q2:Q43" si="0">R2/J2</f>
        <v>28.35164835164835</v>
      </c>
      <c r="R2" s="30">
        <f t="shared" ref="R2:R43" si="1">H2*L2*J2/I2</f>
        <v>51600</v>
      </c>
      <c r="S2" s="31">
        <f t="shared" ref="S2:S43" si="2">H2</f>
        <v>43000</v>
      </c>
      <c r="T2" s="31">
        <v>0</v>
      </c>
      <c r="U2" s="31">
        <v>0</v>
      </c>
      <c r="V2" s="22">
        <v>1020.6593406593406</v>
      </c>
      <c r="W2" s="23">
        <v>43429</v>
      </c>
    </row>
    <row r="3" spans="1:24" s="27" customFormat="1" x14ac:dyDescent="0.35">
      <c r="B3" s="12">
        <v>2</v>
      </c>
      <c r="C3" s="159" t="s">
        <v>92</v>
      </c>
      <c r="D3" s="52" t="s">
        <v>45</v>
      </c>
      <c r="E3" s="28" t="s">
        <v>27</v>
      </c>
      <c r="F3" s="5" t="s">
        <v>28</v>
      </c>
      <c r="G3" s="14">
        <v>100000</v>
      </c>
      <c r="H3" s="14">
        <v>100000</v>
      </c>
      <c r="I3" s="29">
        <v>364</v>
      </c>
      <c r="J3" s="29">
        <f>I3*3</f>
        <v>1092</v>
      </c>
      <c r="K3" s="30">
        <f t="shared" ref="K3:K66" si="3">L3*100</f>
        <v>24.5</v>
      </c>
      <c r="L3" s="17">
        <v>0.245</v>
      </c>
      <c r="M3" s="23">
        <f t="shared" ref="M3:M24" si="4">O3-J3</f>
        <v>42520</v>
      </c>
      <c r="N3" s="19">
        <v>42520</v>
      </c>
      <c r="O3" s="19">
        <v>43612</v>
      </c>
      <c r="P3" s="26">
        <f t="shared" ref="P3:P66" si="5">O3-M3</f>
        <v>1092</v>
      </c>
      <c r="Q3" s="30">
        <f t="shared" si="0"/>
        <v>67.307692307692307</v>
      </c>
      <c r="R3" s="30">
        <f t="shared" si="1"/>
        <v>73500</v>
      </c>
      <c r="S3" s="31">
        <f t="shared" si="2"/>
        <v>100000</v>
      </c>
      <c r="T3" s="31">
        <v>0</v>
      </c>
      <c r="U3" s="31">
        <v>0</v>
      </c>
      <c r="V3" s="22">
        <v>2423.0769230769229</v>
      </c>
      <c r="W3" s="23">
        <v>43429</v>
      </c>
    </row>
    <row r="4" spans="1:24" s="27" customFormat="1" x14ac:dyDescent="0.35">
      <c r="B4" s="12">
        <v>3</v>
      </c>
      <c r="C4" s="159" t="s">
        <v>92</v>
      </c>
      <c r="D4" s="52" t="s">
        <v>44</v>
      </c>
      <c r="E4" s="28" t="s">
        <v>27</v>
      </c>
      <c r="F4" s="5" t="s">
        <v>28</v>
      </c>
      <c r="G4" s="14">
        <v>870776</v>
      </c>
      <c r="H4" s="14">
        <v>870776</v>
      </c>
      <c r="I4" s="29">
        <v>364</v>
      </c>
      <c r="J4" s="29">
        <f>I4*2</f>
        <v>728</v>
      </c>
      <c r="K4" s="30">
        <f t="shared" si="3"/>
        <v>19.950000000000003</v>
      </c>
      <c r="L4" s="17">
        <v>0.19950000000000001</v>
      </c>
      <c r="M4" s="23">
        <f t="shared" si="4"/>
        <v>42863</v>
      </c>
      <c r="N4" s="20">
        <v>42863</v>
      </c>
      <c r="O4" s="19">
        <v>43591</v>
      </c>
      <c r="P4" s="26">
        <f t="shared" si="5"/>
        <v>728</v>
      </c>
      <c r="Q4" s="30">
        <f t="shared" si="0"/>
        <v>477.25223076923078</v>
      </c>
      <c r="R4" s="30">
        <f t="shared" si="1"/>
        <v>347439.62400000001</v>
      </c>
      <c r="S4" s="31">
        <f t="shared" si="2"/>
        <v>870776</v>
      </c>
      <c r="T4" s="31">
        <v>0</v>
      </c>
      <c r="U4" s="31">
        <v>0</v>
      </c>
      <c r="V4" s="22">
        <v>27203.377153846155</v>
      </c>
      <c r="W4" s="23">
        <v>43408</v>
      </c>
    </row>
    <row r="5" spans="1:24" s="27" customFormat="1" x14ac:dyDescent="0.35">
      <c r="B5" s="12">
        <v>4</v>
      </c>
      <c r="C5" s="159" t="s">
        <v>92</v>
      </c>
      <c r="D5" s="52" t="s">
        <v>45</v>
      </c>
      <c r="E5" s="28" t="s">
        <v>27</v>
      </c>
      <c r="F5" s="5" t="s">
        <v>28</v>
      </c>
      <c r="G5" s="14">
        <v>442475</v>
      </c>
      <c r="H5" s="14">
        <v>442475</v>
      </c>
      <c r="I5" s="29">
        <v>364</v>
      </c>
      <c r="J5" s="29">
        <f>I5*3</f>
        <v>1092</v>
      </c>
      <c r="K5" s="30">
        <f t="shared" si="3"/>
        <v>18.5</v>
      </c>
      <c r="L5" s="17">
        <v>0.185</v>
      </c>
      <c r="M5" s="23">
        <f t="shared" si="4"/>
        <v>42891</v>
      </c>
      <c r="N5" s="19">
        <v>42891</v>
      </c>
      <c r="O5" s="19">
        <v>43983</v>
      </c>
      <c r="P5" s="26">
        <f t="shared" si="5"/>
        <v>1092</v>
      </c>
      <c r="Q5" s="30">
        <f t="shared" si="0"/>
        <v>224.88427197802199</v>
      </c>
      <c r="R5" s="30">
        <f t="shared" si="1"/>
        <v>245573.625</v>
      </c>
      <c r="S5" s="31">
        <f t="shared" si="2"/>
        <v>442475</v>
      </c>
      <c r="T5" s="31">
        <v>0</v>
      </c>
      <c r="U5" s="31">
        <v>0</v>
      </c>
      <c r="V5" s="22">
        <v>6521.6438873626366</v>
      </c>
      <c r="W5" s="23">
        <v>43436</v>
      </c>
    </row>
    <row r="6" spans="1:24" s="27" customFormat="1" x14ac:dyDescent="0.35">
      <c r="B6" s="12">
        <v>5</v>
      </c>
      <c r="C6" s="159" t="s">
        <v>92</v>
      </c>
      <c r="D6" s="52" t="s">
        <v>46</v>
      </c>
      <c r="E6" s="28" t="s">
        <v>27</v>
      </c>
      <c r="F6" s="5" t="s">
        <v>28</v>
      </c>
      <c r="G6" s="14">
        <v>124594</v>
      </c>
      <c r="H6" s="14">
        <v>124594</v>
      </c>
      <c r="I6" s="29">
        <v>364</v>
      </c>
      <c r="J6" s="29">
        <f>I6*5</f>
        <v>1820</v>
      </c>
      <c r="K6" s="30">
        <f t="shared" si="3"/>
        <v>24.75</v>
      </c>
      <c r="L6" s="17">
        <v>0.2475</v>
      </c>
      <c r="M6" s="23">
        <f t="shared" si="4"/>
        <v>42436</v>
      </c>
      <c r="N6" s="19">
        <v>42969</v>
      </c>
      <c r="O6" s="19">
        <v>44256</v>
      </c>
      <c r="P6" s="26">
        <f t="shared" si="5"/>
        <v>1820</v>
      </c>
      <c r="Q6" s="30">
        <f t="shared" si="0"/>
        <v>84.717074175824166</v>
      </c>
      <c r="R6" s="30">
        <f t="shared" si="1"/>
        <v>154185.07499999998</v>
      </c>
      <c r="S6" s="31">
        <f t="shared" si="2"/>
        <v>124594</v>
      </c>
      <c r="T6" s="31">
        <v>0</v>
      </c>
      <c r="U6" s="31">
        <v>0</v>
      </c>
      <c r="V6" s="22">
        <v>11097.936717032966</v>
      </c>
      <c r="W6" s="23">
        <v>43334</v>
      </c>
    </row>
    <row r="7" spans="1:24" s="27" customFormat="1" x14ac:dyDescent="0.35">
      <c r="B7" s="12">
        <v>6</v>
      </c>
      <c r="C7" s="159" t="s">
        <v>92</v>
      </c>
      <c r="D7" s="52" t="s">
        <v>46</v>
      </c>
      <c r="E7" s="28" t="s">
        <v>27</v>
      </c>
      <c r="F7" s="5" t="s">
        <v>28</v>
      </c>
      <c r="G7" s="14">
        <v>136371</v>
      </c>
      <c r="H7" s="14">
        <v>136371</v>
      </c>
      <c r="I7" s="29">
        <v>364</v>
      </c>
      <c r="J7" s="29">
        <f>I7*5</f>
        <v>1820</v>
      </c>
      <c r="K7" s="30">
        <f t="shared" si="3"/>
        <v>18.25</v>
      </c>
      <c r="L7" s="17">
        <v>0.1825</v>
      </c>
      <c r="M7" s="23">
        <f t="shared" si="4"/>
        <v>42947</v>
      </c>
      <c r="N7" s="19">
        <v>42947</v>
      </c>
      <c r="O7" s="19">
        <v>44767</v>
      </c>
      <c r="P7" s="26">
        <f t="shared" si="5"/>
        <v>1820</v>
      </c>
      <c r="Q7" s="30">
        <f t="shared" si="0"/>
        <v>68.372822802197803</v>
      </c>
      <c r="R7" s="30">
        <f t="shared" si="1"/>
        <v>124438.53749999999</v>
      </c>
      <c r="S7" s="31">
        <f t="shared" si="2"/>
        <v>136371</v>
      </c>
      <c r="T7" s="31">
        <v>0</v>
      </c>
      <c r="U7" s="31">
        <v>0</v>
      </c>
      <c r="V7" s="22">
        <v>10597.787534340658</v>
      </c>
      <c r="W7" s="23">
        <v>43310</v>
      </c>
    </row>
    <row r="8" spans="1:24" s="27" customFormat="1" x14ac:dyDescent="0.35">
      <c r="B8" s="12">
        <v>7</v>
      </c>
      <c r="C8" s="159" t="s">
        <v>92</v>
      </c>
      <c r="D8" s="52" t="s">
        <v>44</v>
      </c>
      <c r="E8" s="28" t="s">
        <v>27</v>
      </c>
      <c r="F8" s="5" t="s">
        <v>28</v>
      </c>
      <c r="G8" s="14">
        <v>126751</v>
      </c>
      <c r="H8" s="14">
        <v>126751</v>
      </c>
      <c r="I8" s="29">
        <v>364</v>
      </c>
      <c r="J8" s="29">
        <f>I8*2</f>
        <v>728</v>
      </c>
      <c r="K8" s="30">
        <f t="shared" si="3"/>
        <v>17</v>
      </c>
      <c r="L8" s="17">
        <v>0.17</v>
      </c>
      <c r="M8" s="23">
        <f t="shared" si="4"/>
        <v>43017</v>
      </c>
      <c r="N8" s="19">
        <v>43017</v>
      </c>
      <c r="O8" s="19">
        <v>43745</v>
      </c>
      <c r="P8" s="26">
        <f t="shared" si="5"/>
        <v>728</v>
      </c>
      <c r="Q8" s="30">
        <f t="shared" si="0"/>
        <v>59.196895604395607</v>
      </c>
      <c r="R8" s="30">
        <f t="shared" si="1"/>
        <v>43095.340000000004</v>
      </c>
      <c r="S8" s="31">
        <f t="shared" si="2"/>
        <v>126751</v>
      </c>
      <c r="T8" s="31">
        <v>0</v>
      </c>
      <c r="U8" s="31">
        <v>0</v>
      </c>
      <c r="V8" s="22">
        <v>5031.7361263736266</v>
      </c>
      <c r="W8" s="23">
        <v>43380</v>
      </c>
    </row>
    <row r="9" spans="1:24" s="27" customFormat="1" x14ac:dyDescent="0.35">
      <c r="B9" s="12">
        <v>8</v>
      </c>
      <c r="C9" s="159" t="s">
        <v>92</v>
      </c>
      <c r="D9" s="52" t="s">
        <v>53</v>
      </c>
      <c r="E9" s="28" t="s">
        <v>52</v>
      </c>
      <c r="F9" s="5" t="s">
        <v>28</v>
      </c>
      <c r="G9" s="14">
        <v>425914</v>
      </c>
      <c r="H9" s="14">
        <v>425914</v>
      </c>
      <c r="I9" s="29">
        <v>364</v>
      </c>
      <c r="J9" s="29">
        <f>I9*7</f>
        <v>2548</v>
      </c>
      <c r="K9" s="30">
        <f t="shared" si="3"/>
        <v>19</v>
      </c>
      <c r="L9" s="17">
        <v>0.19</v>
      </c>
      <c r="M9" s="23">
        <f t="shared" si="4"/>
        <v>43040</v>
      </c>
      <c r="N9" s="19">
        <v>43040</v>
      </c>
      <c r="O9" s="19">
        <v>45588</v>
      </c>
      <c r="P9" s="26">
        <f t="shared" si="5"/>
        <v>2548</v>
      </c>
      <c r="Q9" s="30">
        <f t="shared" si="0"/>
        <v>222.31774725274724</v>
      </c>
      <c r="R9" s="30">
        <f t="shared" si="1"/>
        <v>566465.62</v>
      </c>
      <c r="S9" s="31">
        <f t="shared" si="2"/>
        <v>425914</v>
      </c>
      <c r="T9" s="31">
        <v>0</v>
      </c>
      <c r="U9" s="31">
        <v>0</v>
      </c>
      <c r="V9" s="22">
        <v>13783.70032967033</v>
      </c>
      <c r="W9" s="23">
        <v>43403</v>
      </c>
    </row>
    <row r="10" spans="1:24" s="27" customFormat="1" x14ac:dyDescent="0.35">
      <c r="B10" s="12">
        <v>9</v>
      </c>
      <c r="C10" s="159" t="s">
        <v>92</v>
      </c>
      <c r="D10" s="52" t="s">
        <v>53</v>
      </c>
      <c r="E10" s="28" t="s">
        <v>52</v>
      </c>
      <c r="F10" s="5" t="s">
        <v>28</v>
      </c>
      <c r="G10" s="14">
        <v>37675</v>
      </c>
      <c r="H10" s="14">
        <v>37675</v>
      </c>
      <c r="I10" s="29">
        <v>364</v>
      </c>
      <c r="J10" s="29">
        <f>I10*7</f>
        <v>2548</v>
      </c>
      <c r="K10" s="30">
        <f t="shared" si="3"/>
        <v>19</v>
      </c>
      <c r="L10" s="17">
        <v>0.19</v>
      </c>
      <c r="M10" s="23">
        <f t="shared" si="4"/>
        <v>43040</v>
      </c>
      <c r="N10" s="19">
        <v>43040</v>
      </c>
      <c r="O10" s="19">
        <v>45588</v>
      </c>
      <c r="P10" s="26">
        <f t="shared" si="5"/>
        <v>2548</v>
      </c>
      <c r="Q10" s="30">
        <f t="shared" si="0"/>
        <v>19.665521978021978</v>
      </c>
      <c r="R10" s="30">
        <f t="shared" si="1"/>
        <v>50107.75</v>
      </c>
      <c r="S10" s="31">
        <f t="shared" si="2"/>
        <v>37675</v>
      </c>
      <c r="T10" s="31">
        <v>0</v>
      </c>
      <c r="U10" s="31">
        <v>0</v>
      </c>
      <c r="V10" s="22">
        <v>1219.2623626373627</v>
      </c>
      <c r="W10" s="23">
        <v>43403</v>
      </c>
    </row>
    <row r="11" spans="1:24" s="27" customFormat="1" x14ac:dyDescent="0.35">
      <c r="B11" s="12">
        <v>10</v>
      </c>
      <c r="C11" s="159" t="s">
        <v>92</v>
      </c>
      <c r="D11" s="52" t="s">
        <v>44</v>
      </c>
      <c r="E11" s="28" t="s">
        <v>27</v>
      </c>
      <c r="F11" s="5" t="s">
        <v>28</v>
      </c>
      <c r="G11" s="14">
        <v>175000</v>
      </c>
      <c r="H11" s="14">
        <v>175000</v>
      </c>
      <c r="I11" s="29">
        <v>364</v>
      </c>
      <c r="J11" s="29">
        <f>I11*2</f>
        <v>728</v>
      </c>
      <c r="K11" s="30">
        <f t="shared" si="3"/>
        <v>16.5</v>
      </c>
      <c r="L11" s="17">
        <v>0.16500000000000001</v>
      </c>
      <c r="M11" s="23">
        <f t="shared" si="4"/>
        <v>43150</v>
      </c>
      <c r="N11" s="19">
        <v>43150</v>
      </c>
      <c r="O11" s="19">
        <v>43878</v>
      </c>
      <c r="P11" s="26">
        <f t="shared" si="5"/>
        <v>728</v>
      </c>
      <c r="Q11" s="30">
        <f t="shared" si="0"/>
        <v>79.32692307692308</v>
      </c>
      <c r="R11" s="30">
        <f t="shared" si="1"/>
        <v>57750</v>
      </c>
      <c r="S11" s="31">
        <f t="shared" si="2"/>
        <v>175000</v>
      </c>
      <c r="T11" s="31">
        <v>0</v>
      </c>
      <c r="U11" s="31">
        <v>0</v>
      </c>
      <c r="V11" s="22">
        <v>10629.807692307693</v>
      </c>
      <c r="W11" s="23">
        <v>43331</v>
      </c>
    </row>
    <row r="12" spans="1:24" s="3" customFormat="1" x14ac:dyDescent="0.35">
      <c r="B12" s="12">
        <v>11</v>
      </c>
      <c r="C12" s="159" t="s">
        <v>92</v>
      </c>
      <c r="D12" s="52" t="s">
        <v>44</v>
      </c>
      <c r="E12" s="54" t="s">
        <v>27</v>
      </c>
      <c r="F12" s="55" t="s">
        <v>28</v>
      </c>
      <c r="G12" s="56">
        <v>316000</v>
      </c>
      <c r="H12" s="56">
        <v>316000</v>
      </c>
      <c r="I12" s="57">
        <v>364</v>
      </c>
      <c r="J12" s="57">
        <f>I12*2</f>
        <v>728</v>
      </c>
      <c r="K12" s="30">
        <f t="shared" si="3"/>
        <v>16.5</v>
      </c>
      <c r="L12" s="58">
        <v>0.16500000000000001</v>
      </c>
      <c r="M12" s="64">
        <f t="shared" si="4"/>
        <v>43178</v>
      </c>
      <c r="N12" s="59">
        <v>43185</v>
      </c>
      <c r="O12" s="59">
        <v>43906</v>
      </c>
      <c r="P12" s="60">
        <f t="shared" si="5"/>
        <v>728</v>
      </c>
      <c r="Q12" s="61">
        <f t="shared" si="0"/>
        <v>143.24175824175825</v>
      </c>
      <c r="R12" s="61">
        <f t="shared" si="1"/>
        <v>104280</v>
      </c>
      <c r="S12" s="62">
        <f t="shared" si="2"/>
        <v>316000</v>
      </c>
      <c r="T12" s="62">
        <v>0</v>
      </c>
      <c r="U12" s="62">
        <v>0</v>
      </c>
      <c r="V12" s="63">
        <v>15183.626373626374</v>
      </c>
      <c r="W12" s="64">
        <v>43359</v>
      </c>
    </row>
    <row r="13" spans="1:24" s="27" customFormat="1" x14ac:dyDescent="0.35">
      <c r="B13" s="12">
        <v>12</v>
      </c>
      <c r="C13" s="159" t="s">
        <v>92</v>
      </c>
      <c r="D13" s="52" t="s">
        <v>45</v>
      </c>
      <c r="E13" s="28" t="s">
        <v>27</v>
      </c>
      <c r="F13" s="5" t="s">
        <v>28</v>
      </c>
      <c r="G13" s="15">
        <v>123772</v>
      </c>
      <c r="H13" s="15">
        <v>123772</v>
      </c>
      <c r="I13" s="29">
        <v>364</v>
      </c>
      <c r="J13" s="29">
        <f>I13*3</f>
        <v>1092</v>
      </c>
      <c r="K13" s="30">
        <f t="shared" si="3"/>
        <v>16.5</v>
      </c>
      <c r="L13" s="18">
        <v>0.16500000000000001</v>
      </c>
      <c r="M13" s="23">
        <f t="shared" si="4"/>
        <v>43185</v>
      </c>
      <c r="N13" s="19">
        <v>43184</v>
      </c>
      <c r="O13" s="21">
        <v>44277</v>
      </c>
      <c r="P13" s="26">
        <f t="shared" si="5"/>
        <v>1092</v>
      </c>
      <c r="Q13" s="30">
        <f t="shared" si="0"/>
        <v>56.105439560439557</v>
      </c>
      <c r="R13" s="30">
        <f t="shared" si="1"/>
        <v>61267.14</v>
      </c>
      <c r="S13" s="31">
        <f t="shared" si="2"/>
        <v>123772</v>
      </c>
      <c r="T13" s="31">
        <v>0</v>
      </c>
      <c r="U13" s="31">
        <v>0</v>
      </c>
      <c r="V13" s="22">
        <v>5554.4385164835157</v>
      </c>
      <c r="W13" s="24">
        <v>43366</v>
      </c>
    </row>
    <row r="14" spans="1:24" s="27" customFormat="1" x14ac:dyDescent="0.35">
      <c r="B14" s="12">
        <v>13</v>
      </c>
      <c r="C14" s="159" t="s">
        <v>92</v>
      </c>
      <c r="D14" s="52" t="s">
        <v>45</v>
      </c>
      <c r="E14" s="28" t="s">
        <v>27</v>
      </c>
      <c r="F14" s="5" t="s">
        <v>28</v>
      </c>
      <c r="G14" s="15">
        <v>132000</v>
      </c>
      <c r="H14" s="15">
        <v>132000</v>
      </c>
      <c r="I14" s="29">
        <v>364</v>
      </c>
      <c r="J14" s="29">
        <f>I14*2</f>
        <v>728</v>
      </c>
      <c r="K14" s="30">
        <f t="shared" si="3"/>
        <v>16</v>
      </c>
      <c r="L14" s="18">
        <v>0.16</v>
      </c>
      <c r="M14" s="23">
        <f t="shared" si="4"/>
        <v>43234</v>
      </c>
      <c r="N14" s="19">
        <v>43234</v>
      </c>
      <c r="O14" s="21">
        <v>43962</v>
      </c>
      <c r="P14" s="26">
        <f t="shared" si="5"/>
        <v>728</v>
      </c>
      <c r="Q14" s="30">
        <f t="shared" si="0"/>
        <v>58.021978021978022</v>
      </c>
      <c r="R14" s="30">
        <f t="shared" si="1"/>
        <v>42240</v>
      </c>
      <c r="S14" s="31">
        <f t="shared" si="2"/>
        <v>132000</v>
      </c>
      <c r="T14" s="31">
        <v>0</v>
      </c>
      <c r="U14" s="31">
        <v>0</v>
      </c>
      <c r="V14" s="22">
        <v>2901.0989010989015</v>
      </c>
      <c r="W14" s="24">
        <v>43415</v>
      </c>
    </row>
    <row r="15" spans="1:24" s="27" customFormat="1" x14ac:dyDescent="0.35">
      <c r="B15" s="12">
        <v>14</v>
      </c>
      <c r="C15" s="159" t="s">
        <v>92</v>
      </c>
      <c r="D15" s="52" t="s">
        <v>46</v>
      </c>
      <c r="E15" s="28" t="s">
        <v>27</v>
      </c>
      <c r="F15" s="5" t="s">
        <v>28</v>
      </c>
      <c r="G15" s="15">
        <v>145771</v>
      </c>
      <c r="H15" s="15">
        <v>145771</v>
      </c>
      <c r="I15" s="29">
        <v>364</v>
      </c>
      <c r="J15" s="29">
        <f>I15*5</f>
        <v>1820</v>
      </c>
      <c r="K15" s="30">
        <f t="shared" si="3"/>
        <v>16.5</v>
      </c>
      <c r="L15" s="18">
        <v>0.16500000000000001</v>
      </c>
      <c r="M15" s="23">
        <f t="shared" si="4"/>
        <v>43143</v>
      </c>
      <c r="N15" s="19">
        <v>43143</v>
      </c>
      <c r="O15" s="21">
        <v>44963</v>
      </c>
      <c r="P15" s="26">
        <f t="shared" si="5"/>
        <v>1820</v>
      </c>
      <c r="Q15" s="30">
        <f t="shared" si="0"/>
        <v>66.077513736263739</v>
      </c>
      <c r="R15" s="30">
        <f t="shared" si="1"/>
        <v>120261.075</v>
      </c>
      <c r="S15" s="31">
        <f t="shared" si="2"/>
        <v>145771</v>
      </c>
      <c r="T15" s="31">
        <v>0</v>
      </c>
      <c r="U15" s="31">
        <v>0</v>
      </c>
      <c r="V15" s="22">
        <v>9316.9294368131868</v>
      </c>
      <c r="W15" s="24">
        <v>43324</v>
      </c>
    </row>
    <row r="16" spans="1:24" s="27" customFormat="1" x14ac:dyDescent="0.35">
      <c r="B16" s="12">
        <v>15</v>
      </c>
      <c r="C16" s="159" t="s">
        <v>92</v>
      </c>
      <c r="D16" s="52" t="s">
        <v>54</v>
      </c>
      <c r="E16" s="28" t="s">
        <v>27</v>
      </c>
      <c r="F16" s="5" t="s">
        <v>28</v>
      </c>
      <c r="G16" s="15">
        <v>122000</v>
      </c>
      <c r="H16" s="15">
        <v>122000</v>
      </c>
      <c r="I16" s="29">
        <v>364</v>
      </c>
      <c r="J16" s="29">
        <f>I16*10</f>
        <v>3640</v>
      </c>
      <c r="K16" s="30">
        <f t="shared" si="3"/>
        <v>17.5</v>
      </c>
      <c r="L16" s="18">
        <v>0.17499999999999999</v>
      </c>
      <c r="M16" s="23">
        <f t="shared" si="4"/>
        <v>43262</v>
      </c>
      <c r="N16" s="19">
        <v>43262</v>
      </c>
      <c r="O16" s="21">
        <v>46902</v>
      </c>
      <c r="P16" s="26">
        <f t="shared" si="5"/>
        <v>3640</v>
      </c>
      <c r="Q16" s="30">
        <f t="shared" si="0"/>
        <v>58.653846153846153</v>
      </c>
      <c r="R16" s="30">
        <f t="shared" si="1"/>
        <v>213500</v>
      </c>
      <c r="S16" s="31">
        <f t="shared" si="2"/>
        <v>122000</v>
      </c>
      <c r="T16" s="31">
        <v>0</v>
      </c>
      <c r="U16" s="31">
        <v>0</v>
      </c>
      <c r="V16" s="22">
        <v>1231.7307692307693</v>
      </c>
      <c r="W16" s="24">
        <v>43444</v>
      </c>
    </row>
    <row r="17" spans="2:23" s="27" customFormat="1" x14ac:dyDescent="0.35">
      <c r="B17" s="12">
        <v>16</v>
      </c>
      <c r="C17" s="159" t="s">
        <v>92</v>
      </c>
      <c r="D17" s="52" t="s">
        <v>44</v>
      </c>
      <c r="E17" s="28" t="s">
        <v>27</v>
      </c>
      <c r="F17" s="5" t="s">
        <v>28</v>
      </c>
      <c r="G17" s="16">
        <v>70000</v>
      </c>
      <c r="H17" s="16">
        <v>70000</v>
      </c>
      <c r="I17" s="29">
        <v>364</v>
      </c>
      <c r="J17" s="29">
        <f>I17*2</f>
        <v>728</v>
      </c>
      <c r="K17" s="30">
        <f t="shared" si="3"/>
        <v>19.5</v>
      </c>
      <c r="L17" s="18">
        <v>0.19500000000000001</v>
      </c>
      <c r="M17" s="23">
        <f t="shared" si="4"/>
        <v>43381</v>
      </c>
      <c r="N17" s="19">
        <v>43381</v>
      </c>
      <c r="O17" s="21">
        <v>44109</v>
      </c>
      <c r="P17" s="26">
        <f t="shared" si="5"/>
        <v>728</v>
      </c>
      <c r="Q17" s="30">
        <f t="shared" si="0"/>
        <v>37.5</v>
      </c>
      <c r="R17" s="30">
        <f t="shared" si="1"/>
        <v>27300</v>
      </c>
      <c r="S17" s="31">
        <f t="shared" si="2"/>
        <v>70000</v>
      </c>
      <c r="T17" s="31">
        <v>0</v>
      </c>
      <c r="U17" s="31">
        <v>0</v>
      </c>
      <c r="V17" s="22">
        <v>3150</v>
      </c>
      <c r="W17" s="25">
        <v>43381</v>
      </c>
    </row>
    <row r="18" spans="2:23" s="27" customFormat="1" x14ac:dyDescent="0.35">
      <c r="B18" s="12">
        <v>17</v>
      </c>
      <c r="C18" s="159" t="s">
        <v>92</v>
      </c>
      <c r="D18" s="52" t="s">
        <v>45</v>
      </c>
      <c r="E18" s="28" t="s">
        <v>27</v>
      </c>
      <c r="F18" s="5" t="s">
        <v>28</v>
      </c>
      <c r="G18" s="16">
        <v>267781</v>
      </c>
      <c r="H18" s="16">
        <v>267781</v>
      </c>
      <c r="I18" s="29">
        <v>364</v>
      </c>
      <c r="J18" s="29">
        <f>I18*3</f>
        <v>1092</v>
      </c>
      <c r="K18" s="30">
        <f t="shared" si="3"/>
        <v>19.5</v>
      </c>
      <c r="L18" s="18">
        <v>0.19500000000000001</v>
      </c>
      <c r="M18" s="23">
        <f t="shared" si="4"/>
        <v>43399</v>
      </c>
      <c r="N18" s="19">
        <v>43395</v>
      </c>
      <c r="O18" s="21">
        <v>44491</v>
      </c>
      <c r="P18" s="26">
        <f t="shared" si="5"/>
        <v>1092</v>
      </c>
      <c r="Q18" s="30">
        <f t="shared" si="0"/>
        <v>143.45410714285714</v>
      </c>
      <c r="R18" s="30">
        <f t="shared" si="1"/>
        <v>156651.88500000001</v>
      </c>
      <c r="S18" s="31">
        <f t="shared" si="2"/>
        <v>267781</v>
      </c>
      <c r="T18" s="31">
        <v>0</v>
      </c>
      <c r="U18" s="31">
        <v>0</v>
      </c>
      <c r="V18" s="22">
        <v>10041.7875</v>
      </c>
      <c r="W18" s="25">
        <v>43395</v>
      </c>
    </row>
    <row r="19" spans="2:23" s="27" customFormat="1" x14ac:dyDescent="0.35">
      <c r="B19" s="12">
        <v>18</v>
      </c>
      <c r="C19" s="159" t="s">
        <v>92</v>
      </c>
      <c r="D19" s="52" t="s">
        <v>44</v>
      </c>
      <c r="E19" s="28" t="s">
        <v>27</v>
      </c>
      <c r="F19" s="5" t="s">
        <v>28</v>
      </c>
      <c r="G19" s="16">
        <v>191000</v>
      </c>
      <c r="H19" s="16">
        <v>191000</v>
      </c>
      <c r="I19" s="29">
        <v>364</v>
      </c>
      <c r="J19" s="29">
        <f>I19*2</f>
        <v>728</v>
      </c>
      <c r="K19" s="30">
        <f t="shared" si="3"/>
        <v>21</v>
      </c>
      <c r="L19" s="18">
        <v>0.21</v>
      </c>
      <c r="M19" s="23">
        <f t="shared" si="4"/>
        <v>42744</v>
      </c>
      <c r="N19" s="19">
        <v>42744</v>
      </c>
      <c r="O19" s="21">
        <v>43472</v>
      </c>
      <c r="P19" s="26">
        <f t="shared" si="5"/>
        <v>728</v>
      </c>
      <c r="Q19" s="30">
        <f t="shared" si="0"/>
        <v>110.19230769230769</v>
      </c>
      <c r="R19" s="30">
        <f t="shared" si="1"/>
        <v>80220</v>
      </c>
      <c r="S19" s="31">
        <f t="shared" si="2"/>
        <v>191000</v>
      </c>
      <c r="T19" s="31">
        <v>0</v>
      </c>
      <c r="U19" s="31">
        <v>0</v>
      </c>
      <c r="V19" s="22">
        <v>19283.653846153844</v>
      </c>
      <c r="W19" s="25">
        <v>43290</v>
      </c>
    </row>
    <row r="20" spans="2:23" s="27" customFormat="1" x14ac:dyDescent="0.35">
      <c r="B20" s="12">
        <v>19</v>
      </c>
      <c r="C20" s="159" t="s">
        <v>92</v>
      </c>
      <c r="D20" s="52" t="s">
        <v>44</v>
      </c>
      <c r="E20" s="28" t="s">
        <v>27</v>
      </c>
      <c r="F20" s="5" t="s">
        <v>28</v>
      </c>
      <c r="G20" s="16">
        <v>200000</v>
      </c>
      <c r="H20" s="16">
        <v>200000</v>
      </c>
      <c r="I20" s="29">
        <v>364</v>
      </c>
      <c r="J20" s="29">
        <f>I20*2</f>
        <v>728</v>
      </c>
      <c r="K20" s="30">
        <f t="shared" si="3"/>
        <v>19.5</v>
      </c>
      <c r="L20" s="18">
        <v>0.19500000000000001</v>
      </c>
      <c r="M20" s="23">
        <f t="shared" si="4"/>
        <v>43444</v>
      </c>
      <c r="N20" s="19">
        <v>43444</v>
      </c>
      <c r="O20" s="21">
        <v>44172</v>
      </c>
      <c r="P20" s="26">
        <f t="shared" si="5"/>
        <v>728</v>
      </c>
      <c r="Q20" s="30">
        <f t="shared" si="0"/>
        <v>107.14285714285714</v>
      </c>
      <c r="R20" s="30">
        <f t="shared" si="1"/>
        <v>78000</v>
      </c>
      <c r="S20" s="31">
        <f t="shared" si="2"/>
        <v>200000</v>
      </c>
      <c r="T20" s="31">
        <v>0</v>
      </c>
      <c r="U20" s="31">
        <v>0</v>
      </c>
      <c r="V20" s="22">
        <v>2250</v>
      </c>
      <c r="W20" s="25">
        <v>43444</v>
      </c>
    </row>
    <row r="21" spans="2:23" s="27" customFormat="1" x14ac:dyDescent="0.35">
      <c r="B21" s="12">
        <v>20</v>
      </c>
      <c r="C21" s="159" t="s">
        <v>92</v>
      </c>
      <c r="D21" s="52" t="s">
        <v>46</v>
      </c>
      <c r="E21" s="28" t="s">
        <v>27</v>
      </c>
      <c r="F21" s="5" t="s">
        <v>28</v>
      </c>
      <c r="G21" s="16">
        <v>205869</v>
      </c>
      <c r="H21" s="16">
        <v>205869</v>
      </c>
      <c r="I21" s="29">
        <v>364</v>
      </c>
      <c r="J21" s="29">
        <f>I21*5</f>
        <v>1820</v>
      </c>
      <c r="K21" s="30">
        <f t="shared" si="3"/>
        <v>18.75</v>
      </c>
      <c r="L21" s="18">
        <v>0.1875</v>
      </c>
      <c r="M21" s="23">
        <f t="shared" si="4"/>
        <v>42765</v>
      </c>
      <c r="N21" s="19">
        <v>42765</v>
      </c>
      <c r="O21" s="21">
        <v>44585</v>
      </c>
      <c r="P21" s="26">
        <f t="shared" si="5"/>
        <v>1820</v>
      </c>
      <c r="Q21" s="30">
        <f t="shared" si="0"/>
        <v>106.04515796703296</v>
      </c>
      <c r="R21" s="30">
        <f t="shared" si="1"/>
        <v>193002.1875</v>
      </c>
      <c r="S21" s="31">
        <f t="shared" si="2"/>
        <v>205869</v>
      </c>
      <c r="T21" s="31">
        <v>0</v>
      </c>
      <c r="U21" s="31">
        <v>0</v>
      </c>
      <c r="V21" s="22">
        <v>16330.954326923078</v>
      </c>
      <c r="W21" s="25">
        <v>43311</v>
      </c>
    </row>
    <row r="22" spans="2:23" s="27" customFormat="1" x14ac:dyDescent="0.35">
      <c r="B22" s="12">
        <v>21</v>
      </c>
      <c r="C22" s="159" t="s">
        <v>92</v>
      </c>
      <c r="D22" s="52" t="s">
        <v>45</v>
      </c>
      <c r="E22" s="28" t="s">
        <v>27</v>
      </c>
      <c r="F22" s="5" t="s">
        <v>28</v>
      </c>
      <c r="G22" s="16">
        <v>285000</v>
      </c>
      <c r="H22" s="16">
        <v>285000</v>
      </c>
      <c r="I22" s="29">
        <v>364</v>
      </c>
      <c r="J22" s="29">
        <f>I22*3</f>
        <v>1092</v>
      </c>
      <c r="K22" s="30">
        <f t="shared" si="3"/>
        <v>18</v>
      </c>
      <c r="L22" s="18">
        <v>0.18</v>
      </c>
      <c r="M22" s="23">
        <f t="shared" si="4"/>
        <v>43311</v>
      </c>
      <c r="N22" s="19">
        <v>43311</v>
      </c>
      <c r="O22" s="21">
        <v>44403</v>
      </c>
      <c r="P22" s="26">
        <f t="shared" si="5"/>
        <v>1092</v>
      </c>
      <c r="Q22" s="30">
        <f t="shared" si="0"/>
        <v>140.93406593406593</v>
      </c>
      <c r="R22" s="30">
        <f t="shared" si="1"/>
        <v>153900</v>
      </c>
      <c r="S22" s="31">
        <f t="shared" si="2"/>
        <v>285000</v>
      </c>
      <c r="T22" s="31">
        <v>0</v>
      </c>
      <c r="U22" s="31">
        <v>0</v>
      </c>
      <c r="V22" s="22">
        <v>21703.846153846152</v>
      </c>
      <c r="W22" s="25">
        <v>43311</v>
      </c>
    </row>
    <row r="23" spans="2:23" s="27" customFormat="1" x14ac:dyDescent="0.35">
      <c r="B23" s="12">
        <v>22</v>
      </c>
      <c r="C23" s="159" t="s">
        <v>92</v>
      </c>
      <c r="D23" s="52" t="s">
        <v>55</v>
      </c>
      <c r="E23" s="28" t="s">
        <v>52</v>
      </c>
      <c r="F23" s="5" t="s">
        <v>28</v>
      </c>
      <c r="G23" s="16">
        <v>130000</v>
      </c>
      <c r="H23" s="16">
        <v>130000</v>
      </c>
      <c r="I23" s="29">
        <v>364</v>
      </c>
      <c r="J23" s="29">
        <f>I23*10</f>
        <v>3640</v>
      </c>
      <c r="K23" s="30">
        <f t="shared" si="3"/>
        <v>19.5</v>
      </c>
      <c r="L23" s="18">
        <v>0.19500000000000001</v>
      </c>
      <c r="M23" s="23">
        <f t="shared" si="4"/>
        <v>43047</v>
      </c>
      <c r="N23" s="19">
        <v>43035</v>
      </c>
      <c r="O23" s="21">
        <v>46687</v>
      </c>
      <c r="P23" s="26">
        <f t="shared" si="5"/>
        <v>3640</v>
      </c>
      <c r="Q23" s="30">
        <f t="shared" si="0"/>
        <v>69.642857142857139</v>
      </c>
      <c r="R23" s="30">
        <f t="shared" si="1"/>
        <v>253500</v>
      </c>
      <c r="S23" s="31">
        <f t="shared" si="2"/>
        <v>130000</v>
      </c>
      <c r="T23" s="31">
        <v>0</v>
      </c>
      <c r="U23" s="31">
        <v>0</v>
      </c>
      <c r="V23" s="22">
        <v>3830.3571428571427</v>
      </c>
      <c r="W23" s="25">
        <v>43410</v>
      </c>
    </row>
    <row r="24" spans="2:23" s="27" customFormat="1" x14ac:dyDescent="0.35">
      <c r="B24" s="12">
        <v>23</v>
      </c>
      <c r="C24" s="159" t="s">
        <v>92</v>
      </c>
      <c r="D24" s="52" t="s">
        <v>45</v>
      </c>
      <c r="E24" s="28" t="s">
        <v>27</v>
      </c>
      <c r="F24" s="5" t="s">
        <v>31</v>
      </c>
      <c r="G24" s="42">
        <v>79829</v>
      </c>
      <c r="H24" s="42">
        <v>79829</v>
      </c>
      <c r="I24" s="29">
        <v>364</v>
      </c>
      <c r="J24" s="29">
        <f t="shared" ref="J24:J25" si="6">I24*3</f>
        <v>1092</v>
      </c>
      <c r="K24" s="30">
        <f t="shared" si="3"/>
        <v>21.5</v>
      </c>
      <c r="L24" s="39">
        <v>0.215</v>
      </c>
      <c r="M24" s="23">
        <f t="shared" si="4"/>
        <v>42807</v>
      </c>
      <c r="N24" s="32">
        <v>42807</v>
      </c>
      <c r="O24" s="37">
        <v>43899</v>
      </c>
      <c r="P24" s="26">
        <f t="shared" si="5"/>
        <v>1092</v>
      </c>
      <c r="Q24" s="30">
        <f t="shared" si="0"/>
        <v>47.151744505494506</v>
      </c>
      <c r="R24" s="30">
        <f t="shared" si="1"/>
        <v>51489.705000000002</v>
      </c>
      <c r="S24" s="31">
        <f t="shared" si="2"/>
        <v>79829</v>
      </c>
      <c r="T24" s="31">
        <v>0</v>
      </c>
      <c r="U24" s="31">
        <v>0</v>
      </c>
      <c r="V24" s="22">
        <v>5280.9953846153849</v>
      </c>
      <c r="W24" s="37">
        <v>43353</v>
      </c>
    </row>
    <row r="25" spans="2:23" s="27" customFormat="1" x14ac:dyDescent="0.35">
      <c r="B25" s="12">
        <v>24</v>
      </c>
      <c r="C25" s="159" t="s">
        <v>92</v>
      </c>
      <c r="D25" s="52" t="s">
        <v>45</v>
      </c>
      <c r="E25" s="28" t="s">
        <v>27</v>
      </c>
      <c r="F25" s="5" t="s">
        <v>31</v>
      </c>
      <c r="G25" s="14">
        <v>245000</v>
      </c>
      <c r="H25" s="14">
        <v>245000</v>
      </c>
      <c r="I25" s="29">
        <v>364</v>
      </c>
      <c r="J25" s="29">
        <f t="shared" si="6"/>
        <v>1092</v>
      </c>
      <c r="K25" s="30">
        <f t="shared" si="3"/>
        <v>21.5</v>
      </c>
      <c r="L25" s="40">
        <v>0.215</v>
      </c>
      <c r="M25" s="23">
        <f t="shared" ref="M25:M89" si="7">O25-J25</f>
        <v>42807</v>
      </c>
      <c r="N25" s="33">
        <v>42860</v>
      </c>
      <c r="O25" s="23">
        <v>43899</v>
      </c>
      <c r="P25" s="26">
        <f t="shared" si="5"/>
        <v>1092</v>
      </c>
      <c r="Q25" s="30">
        <f t="shared" si="0"/>
        <v>144.71153846153845</v>
      </c>
      <c r="R25" s="30">
        <f t="shared" si="1"/>
        <v>158025</v>
      </c>
      <c r="S25" s="31">
        <f t="shared" si="2"/>
        <v>245000</v>
      </c>
      <c r="T25" s="31">
        <v>0</v>
      </c>
      <c r="U25" s="31">
        <v>0</v>
      </c>
      <c r="V25" s="22">
        <v>16207.692307692309</v>
      </c>
      <c r="W25" s="23">
        <v>43353</v>
      </c>
    </row>
    <row r="26" spans="2:23" s="27" customFormat="1" x14ac:dyDescent="0.35">
      <c r="B26" s="12">
        <v>25</v>
      </c>
      <c r="C26" s="159" t="s">
        <v>92</v>
      </c>
      <c r="D26" s="52" t="s">
        <v>44</v>
      </c>
      <c r="E26" s="28" t="s">
        <v>27</v>
      </c>
      <c r="F26" s="5" t="s">
        <v>31</v>
      </c>
      <c r="G26" s="14">
        <v>220000</v>
      </c>
      <c r="H26" s="14">
        <v>220000</v>
      </c>
      <c r="I26" s="29">
        <v>364</v>
      </c>
      <c r="J26" s="29">
        <f>I26*2</f>
        <v>728</v>
      </c>
      <c r="K26" s="30">
        <f t="shared" si="3"/>
        <v>21.5</v>
      </c>
      <c r="L26" s="40">
        <v>0.215</v>
      </c>
      <c r="M26" s="23">
        <f t="shared" si="7"/>
        <v>42779</v>
      </c>
      <c r="N26" s="33">
        <v>42853</v>
      </c>
      <c r="O26" s="23">
        <v>43507</v>
      </c>
      <c r="P26" s="26">
        <f t="shared" si="5"/>
        <v>728</v>
      </c>
      <c r="Q26" s="30">
        <f t="shared" si="0"/>
        <v>129.94505494505495</v>
      </c>
      <c r="R26" s="30">
        <f t="shared" si="1"/>
        <v>94600</v>
      </c>
      <c r="S26" s="31">
        <f t="shared" si="2"/>
        <v>220000</v>
      </c>
      <c r="T26" s="31">
        <v>0</v>
      </c>
      <c r="U26" s="31">
        <v>0</v>
      </c>
      <c r="V26" s="22">
        <v>18192.307692307695</v>
      </c>
      <c r="W26" s="23">
        <v>43325</v>
      </c>
    </row>
    <row r="27" spans="2:23" s="27" customFormat="1" x14ac:dyDescent="0.35">
      <c r="B27" s="12">
        <v>26</v>
      </c>
      <c r="C27" s="159" t="s">
        <v>92</v>
      </c>
      <c r="D27" s="52" t="s">
        <v>45</v>
      </c>
      <c r="E27" s="28" t="s">
        <v>27</v>
      </c>
      <c r="F27" s="5" t="s">
        <v>31</v>
      </c>
      <c r="G27" s="14">
        <v>50000</v>
      </c>
      <c r="H27" s="14">
        <v>50000</v>
      </c>
      <c r="I27" s="29">
        <v>364</v>
      </c>
      <c r="J27" s="29">
        <f>I27*3</f>
        <v>1092</v>
      </c>
      <c r="K27" s="30">
        <f t="shared" si="3"/>
        <v>18.5</v>
      </c>
      <c r="L27" s="40">
        <v>0.185</v>
      </c>
      <c r="M27" s="23">
        <f t="shared" si="7"/>
        <v>42891</v>
      </c>
      <c r="N27" s="33">
        <v>42891</v>
      </c>
      <c r="O27" s="23">
        <v>43983</v>
      </c>
      <c r="P27" s="26">
        <f t="shared" si="5"/>
        <v>1092</v>
      </c>
      <c r="Q27" s="30">
        <f t="shared" si="0"/>
        <v>25.412087912087912</v>
      </c>
      <c r="R27" s="30">
        <f t="shared" si="1"/>
        <v>27750</v>
      </c>
      <c r="S27" s="31">
        <f t="shared" si="2"/>
        <v>50000</v>
      </c>
      <c r="T27" s="31">
        <v>0</v>
      </c>
      <c r="U27" s="31">
        <v>0</v>
      </c>
      <c r="V27" s="22">
        <v>711.53846153846155</v>
      </c>
      <c r="W27" s="23">
        <v>43437</v>
      </c>
    </row>
    <row r="28" spans="2:23" s="27" customFormat="1" x14ac:dyDescent="0.35">
      <c r="B28" s="12">
        <v>27</v>
      </c>
      <c r="C28" s="159" t="s">
        <v>92</v>
      </c>
      <c r="D28" s="52" t="s">
        <v>45</v>
      </c>
      <c r="E28" s="28" t="s">
        <v>27</v>
      </c>
      <c r="F28" s="5" t="s">
        <v>31</v>
      </c>
      <c r="G28" s="14">
        <v>7252</v>
      </c>
      <c r="H28" s="14">
        <v>7252</v>
      </c>
      <c r="I28" s="29">
        <v>364</v>
      </c>
      <c r="J28" s="29">
        <f>I28*3</f>
        <v>1092</v>
      </c>
      <c r="K28" s="30">
        <f t="shared" si="3"/>
        <v>24</v>
      </c>
      <c r="L28" s="40">
        <v>0.24</v>
      </c>
      <c r="M28" s="23">
        <f t="shared" si="7"/>
        <v>42625</v>
      </c>
      <c r="N28" s="33">
        <v>42900</v>
      </c>
      <c r="O28" s="23">
        <v>43717</v>
      </c>
      <c r="P28" s="26">
        <f t="shared" si="5"/>
        <v>1092</v>
      </c>
      <c r="Q28" s="30">
        <f t="shared" si="0"/>
        <v>4.7815384615384611</v>
      </c>
      <c r="R28" s="30">
        <f t="shared" si="1"/>
        <v>5221.4399999999996</v>
      </c>
      <c r="S28" s="31">
        <f t="shared" si="2"/>
        <v>7252</v>
      </c>
      <c r="T28" s="31">
        <v>0</v>
      </c>
      <c r="U28" s="31">
        <v>0</v>
      </c>
      <c r="V28" s="22">
        <v>535.53230769230777</v>
      </c>
      <c r="W28" s="23">
        <v>43353</v>
      </c>
    </row>
    <row r="29" spans="2:23" s="27" customFormat="1" x14ac:dyDescent="0.35">
      <c r="B29" s="12">
        <v>28</v>
      </c>
      <c r="C29" s="159" t="s">
        <v>92</v>
      </c>
      <c r="D29" s="52" t="s">
        <v>46</v>
      </c>
      <c r="E29" s="28" t="s">
        <v>27</v>
      </c>
      <c r="F29" s="5" t="s">
        <v>31</v>
      </c>
      <c r="G29" s="14">
        <v>44842</v>
      </c>
      <c r="H29" s="14">
        <v>44842</v>
      </c>
      <c r="I29" s="29">
        <v>364</v>
      </c>
      <c r="J29" s="29">
        <f>I29*5</f>
        <v>1820</v>
      </c>
      <c r="K29" s="30">
        <f t="shared" si="3"/>
        <v>24.75</v>
      </c>
      <c r="L29" s="40">
        <v>0.2475</v>
      </c>
      <c r="M29" s="23">
        <f t="shared" si="7"/>
        <v>42436</v>
      </c>
      <c r="N29" s="33">
        <v>42907</v>
      </c>
      <c r="O29" s="23">
        <v>44256</v>
      </c>
      <c r="P29" s="26">
        <f t="shared" si="5"/>
        <v>1820</v>
      </c>
      <c r="Q29" s="30">
        <f t="shared" si="0"/>
        <v>30.490096153846157</v>
      </c>
      <c r="R29" s="30">
        <f t="shared" si="1"/>
        <v>55491.975000000006</v>
      </c>
      <c r="S29" s="31">
        <f t="shared" si="2"/>
        <v>44842</v>
      </c>
      <c r="T29" s="31">
        <v>0</v>
      </c>
      <c r="U29" s="31">
        <v>0</v>
      </c>
      <c r="V29" s="22">
        <v>3628.3214423076925</v>
      </c>
      <c r="W29" s="23">
        <v>43346</v>
      </c>
    </row>
    <row r="30" spans="2:23" s="27" customFormat="1" x14ac:dyDescent="0.35">
      <c r="B30" s="12">
        <v>29</v>
      </c>
      <c r="C30" s="159" t="s">
        <v>92</v>
      </c>
      <c r="D30" s="52" t="s">
        <v>46</v>
      </c>
      <c r="E30" s="28" t="s">
        <v>27</v>
      </c>
      <c r="F30" s="5" t="s">
        <v>31</v>
      </c>
      <c r="G30" s="14">
        <v>42071.5</v>
      </c>
      <c r="H30" s="14">
        <v>42071.5</v>
      </c>
      <c r="I30" s="29">
        <v>364</v>
      </c>
      <c r="J30" s="29">
        <f>I30*5</f>
        <v>1820</v>
      </c>
      <c r="K30" s="30">
        <f t="shared" si="3"/>
        <v>24.75</v>
      </c>
      <c r="L30" s="40">
        <v>0.2475</v>
      </c>
      <c r="M30" s="23">
        <f t="shared" si="7"/>
        <v>42801</v>
      </c>
      <c r="N30" s="33">
        <v>42915</v>
      </c>
      <c r="O30" s="23">
        <v>44621</v>
      </c>
      <c r="P30" s="26">
        <f t="shared" si="5"/>
        <v>1820</v>
      </c>
      <c r="Q30" s="30">
        <f t="shared" si="0"/>
        <v>28.606308379120872</v>
      </c>
      <c r="R30" s="30">
        <f t="shared" si="1"/>
        <v>52063.48124999999</v>
      </c>
      <c r="S30" s="31">
        <f t="shared" si="2"/>
        <v>42071.5</v>
      </c>
      <c r="T30" s="31">
        <v>0</v>
      </c>
      <c r="U30" s="31">
        <v>0</v>
      </c>
      <c r="V30" s="22">
        <v>3404.1506971153844</v>
      </c>
      <c r="W30" s="23">
        <v>43346</v>
      </c>
    </row>
    <row r="31" spans="2:23" s="27" customFormat="1" x14ac:dyDescent="0.35">
      <c r="B31" s="12">
        <v>30</v>
      </c>
      <c r="C31" s="159" t="s">
        <v>92</v>
      </c>
      <c r="D31" s="52" t="s">
        <v>46</v>
      </c>
      <c r="E31" s="28" t="s">
        <v>27</v>
      </c>
      <c r="F31" s="5" t="s">
        <v>31</v>
      </c>
      <c r="G31" s="14">
        <v>30136</v>
      </c>
      <c r="H31" s="14">
        <v>30136</v>
      </c>
      <c r="I31" s="29">
        <v>364</v>
      </c>
      <c r="J31" s="29">
        <f>I31*5</f>
        <v>1820</v>
      </c>
      <c r="K31" s="30">
        <f t="shared" si="3"/>
        <v>24.5</v>
      </c>
      <c r="L31" s="40">
        <v>0.245</v>
      </c>
      <c r="M31" s="23">
        <f t="shared" si="7"/>
        <v>42548</v>
      </c>
      <c r="N31" s="33">
        <v>42923</v>
      </c>
      <c r="O31" s="23">
        <v>44368</v>
      </c>
      <c r="P31" s="26">
        <f t="shared" si="5"/>
        <v>1820</v>
      </c>
      <c r="Q31" s="30">
        <f t="shared" si="0"/>
        <v>20.283846153846152</v>
      </c>
      <c r="R31" s="30">
        <f t="shared" si="1"/>
        <v>36916.6</v>
      </c>
      <c r="S31" s="31">
        <f t="shared" si="2"/>
        <v>30136</v>
      </c>
      <c r="T31" s="31">
        <v>0</v>
      </c>
      <c r="U31" s="31">
        <v>0</v>
      </c>
      <c r="V31" s="22">
        <v>141.98692307692306</v>
      </c>
      <c r="W31" s="23">
        <v>43458</v>
      </c>
    </row>
    <row r="32" spans="2:23" s="27" customFormat="1" x14ac:dyDescent="0.35">
      <c r="B32" s="12">
        <v>31</v>
      </c>
      <c r="C32" s="159" t="s">
        <v>92</v>
      </c>
      <c r="D32" s="52" t="s">
        <v>46</v>
      </c>
      <c r="E32" s="28" t="s">
        <v>27</v>
      </c>
      <c r="F32" s="5" t="s">
        <v>31</v>
      </c>
      <c r="G32" s="43">
        <v>72000</v>
      </c>
      <c r="H32" s="43">
        <v>72000</v>
      </c>
      <c r="I32" s="29">
        <v>364</v>
      </c>
      <c r="J32" s="29">
        <f>I32*5</f>
        <v>1820</v>
      </c>
      <c r="K32" s="30">
        <f t="shared" si="3"/>
        <v>18.25</v>
      </c>
      <c r="L32" s="41">
        <v>0.1825</v>
      </c>
      <c r="M32" s="23">
        <f t="shared" si="7"/>
        <v>42947</v>
      </c>
      <c r="N32" s="34">
        <v>42947</v>
      </c>
      <c r="O32" s="38">
        <v>44767</v>
      </c>
      <c r="P32" s="26">
        <f t="shared" si="5"/>
        <v>1820</v>
      </c>
      <c r="Q32" s="30">
        <f t="shared" si="0"/>
        <v>36.098901098901102</v>
      </c>
      <c r="R32" s="30">
        <f t="shared" si="1"/>
        <v>65700</v>
      </c>
      <c r="S32" s="31">
        <f t="shared" si="2"/>
        <v>72000</v>
      </c>
      <c r="T32" s="31">
        <v>0</v>
      </c>
      <c r="U32" s="31">
        <v>0</v>
      </c>
      <c r="V32" s="22">
        <v>5559.2307692307686</v>
      </c>
      <c r="W32" s="23">
        <v>43311</v>
      </c>
    </row>
    <row r="33" spans="1:23" s="27" customFormat="1" x14ac:dyDescent="0.35">
      <c r="B33" s="12">
        <v>32</v>
      </c>
      <c r="C33" s="159" t="s">
        <v>92</v>
      </c>
      <c r="D33" s="52" t="s">
        <v>45</v>
      </c>
      <c r="E33" s="28" t="s">
        <v>27</v>
      </c>
      <c r="F33" s="5" t="s">
        <v>31</v>
      </c>
      <c r="G33" s="14">
        <v>20266</v>
      </c>
      <c r="H33" s="14">
        <v>20266</v>
      </c>
      <c r="I33" s="29">
        <v>364</v>
      </c>
      <c r="J33" s="29">
        <f>I33*3</f>
        <v>1092</v>
      </c>
      <c r="K33" s="30">
        <f t="shared" si="3"/>
        <v>24.5</v>
      </c>
      <c r="L33" s="40">
        <v>0.245</v>
      </c>
      <c r="M33" s="23">
        <f t="shared" si="7"/>
        <v>42485</v>
      </c>
      <c r="N33" s="19">
        <v>42969</v>
      </c>
      <c r="O33" s="19">
        <v>43577</v>
      </c>
      <c r="P33" s="26">
        <f t="shared" si="5"/>
        <v>1092</v>
      </c>
      <c r="Q33" s="30">
        <f t="shared" si="0"/>
        <v>13.640576923076921</v>
      </c>
      <c r="R33" s="30">
        <f t="shared" si="1"/>
        <v>14895.509999999998</v>
      </c>
      <c r="S33" s="31">
        <f t="shared" si="2"/>
        <v>20266</v>
      </c>
      <c r="T33" s="31">
        <v>0</v>
      </c>
      <c r="U33" s="31">
        <v>0</v>
      </c>
      <c r="V33" s="22">
        <v>954.84038461538466</v>
      </c>
      <c r="W33" s="23">
        <v>43395</v>
      </c>
    </row>
    <row r="34" spans="1:23" s="27" customFormat="1" x14ac:dyDescent="0.35">
      <c r="B34" s="12">
        <v>33</v>
      </c>
      <c r="C34" s="159" t="s">
        <v>92</v>
      </c>
      <c r="D34" s="52" t="s">
        <v>45</v>
      </c>
      <c r="E34" s="28" t="s">
        <v>27</v>
      </c>
      <c r="F34" s="5" t="s">
        <v>31</v>
      </c>
      <c r="G34" s="42">
        <v>238000</v>
      </c>
      <c r="H34" s="42">
        <v>238000</v>
      </c>
      <c r="I34" s="29">
        <v>364</v>
      </c>
      <c r="J34" s="29">
        <f>I34*3</f>
        <v>1092</v>
      </c>
      <c r="K34" s="30">
        <f t="shared" si="3"/>
        <v>18.25</v>
      </c>
      <c r="L34" s="39">
        <v>0.1825</v>
      </c>
      <c r="M34" s="23">
        <f t="shared" si="7"/>
        <v>43003</v>
      </c>
      <c r="N34" s="35">
        <v>43003</v>
      </c>
      <c r="O34" s="35">
        <v>44095</v>
      </c>
      <c r="P34" s="26">
        <f t="shared" si="5"/>
        <v>1092</v>
      </c>
      <c r="Q34" s="30">
        <f t="shared" si="0"/>
        <v>119.32692307692308</v>
      </c>
      <c r="R34" s="30">
        <f t="shared" si="1"/>
        <v>130305</v>
      </c>
      <c r="S34" s="31">
        <f t="shared" si="2"/>
        <v>238000</v>
      </c>
      <c r="T34" s="31">
        <v>0</v>
      </c>
      <c r="U34" s="31">
        <v>0</v>
      </c>
      <c r="V34" s="22">
        <v>11694.038461538461</v>
      </c>
      <c r="W34" s="23">
        <v>43367</v>
      </c>
    </row>
    <row r="35" spans="1:23" s="27" customFormat="1" x14ac:dyDescent="0.35">
      <c r="B35" s="12">
        <v>34</v>
      </c>
      <c r="C35" s="159" t="s">
        <v>92</v>
      </c>
      <c r="D35" s="52" t="s">
        <v>45</v>
      </c>
      <c r="E35" s="28" t="s">
        <v>27</v>
      </c>
      <c r="F35" s="5" t="s">
        <v>31</v>
      </c>
      <c r="G35" s="42">
        <v>54649</v>
      </c>
      <c r="H35" s="42">
        <v>54649</v>
      </c>
      <c r="I35" s="29">
        <v>364</v>
      </c>
      <c r="J35" s="29">
        <f>I35*3</f>
        <v>1092</v>
      </c>
      <c r="K35" s="30">
        <f t="shared" si="3"/>
        <v>21.5</v>
      </c>
      <c r="L35" s="39">
        <v>0.215</v>
      </c>
      <c r="M35" s="23">
        <f t="shared" si="7"/>
        <v>42807</v>
      </c>
      <c r="N35" s="35">
        <v>43019</v>
      </c>
      <c r="O35" s="35">
        <v>43899</v>
      </c>
      <c r="P35" s="26">
        <f t="shared" si="5"/>
        <v>1092</v>
      </c>
      <c r="Q35" s="30">
        <f t="shared" si="0"/>
        <v>32.278942307692311</v>
      </c>
      <c r="R35" s="30">
        <f t="shared" si="1"/>
        <v>35248.605000000003</v>
      </c>
      <c r="S35" s="31">
        <f t="shared" si="2"/>
        <v>54649</v>
      </c>
      <c r="T35" s="31">
        <v>0</v>
      </c>
      <c r="U35" s="31">
        <v>0</v>
      </c>
      <c r="V35" s="22">
        <v>3615.2415384615388</v>
      </c>
      <c r="W35" s="23">
        <v>43353</v>
      </c>
    </row>
    <row r="36" spans="1:23" s="27" customFormat="1" x14ac:dyDescent="0.35">
      <c r="B36" s="12">
        <v>35</v>
      </c>
      <c r="C36" s="159" t="s">
        <v>92</v>
      </c>
      <c r="D36" s="52" t="s">
        <v>45</v>
      </c>
      <c r="E36" s="28" t="s">
        <v>27</v>
      </c>
      <c r="F36" s="5" t="s">
        <v>31</v>
      </c>
      <c r="G36" s="42">
        <v>6959</v>
      </c>
      <c r="H36" s="42">
        <v>6959</v>
      </c>
      <c r="I36" s="29">
        <v>364</v>
      </c>
      <c r="J36" s="29">
        <f>I36*3</f>
        <v>1092</v>
      </c>
      <c r="K36" s="30">
        <f t="shared" si="3"/>
        <v>18.5</v>
      </c>
      <c r="L36" s="39">
        <v>0.185</v>
      </c>
      <c r="M36" s="23">
        <f t="shared" si="7"/>
        <v>42891</v>
      </c>
      <c r="N36" s="35">
        <v>43063</v>
      </c>
      <c r="O36" s="35">
        <v>43983</v>
      </c>
      <c r="P36" s="26">
        <f t="shared" si="5"/>
        <v>1092</v>
      </c>
      <c r="Q36" s="30">
        <f t="shared" si="0"/>
        <v>3.5368543956043954</v>
      </c>
      <c r="R36" s="30">
        <f t="shared" si="1"/>
        <v>3862.2449999999999</v>
      </c>
      <c r="S36" s="31">
        <f t="shared" si="2"/>
        <v>6959</v>
      </c>
      <c r="T36" s="31">
        <v>0</v>
      </c>
      <c r="U36" s="31">
        <v>0</v>
      </c>
      <c r="V36" s="22">
        <v>99.031923076923093</v>
      </c>
      <c r="W36" s="23">
        <v>43437</v>
      </c>
    </row>
    <row r="37" spans="1:23" s="27" customFormat="1" x14ac:dyDescent="0.35">
      <c r="B37" s="12">
        <v>36</v>
      </c>
      <c r="C37" s="159" t="s">
        <v>92</v>
      </c>
      <c r="D37" s="52" t="s">
        <v>47</v>
      </c>
      <c r="E37" s="28" t="s">
        <v>27</v>
      </c>
      <c r="F37" s="5" t="s">
        <v>31</v>
      </c>
      <c r="G37" s="42">
        <v>38228</v>
      </c>
      <c r="H37" s="42">
        <v>38228</v>
      </c>
      <c r="I37" s="29">
        <v>364</v>
      </c>
      <c r="J37" s="29">
        <f>I37*7</f>
        <v>2548</v>
      </c>
      <c r="K37" s="30">
        <f t="shared" si="3"/>
        <v>19</v>
      </c>
      <c r="L37" s="39">
        <v>0.19</v>
      </c>
      <c r="M37" s="23">
        <f t="shared" si="7"/>
        <v>43040</v>
      </c>
      <c r="N37" s="35">
        <v>43174</v>
      </c>
      <c r="O37" s="35">
        <v>45588</v>
      </c>
      <c r="P37" s="26">
        <f t="shared" si="5"/>
        <v>2548</v>
      </c>
      <c r="Q37" s="30">
        <f t="shared" si="0"/>
        <v>19.954175824175824</v>
      </c>
      <c r="R37" s="30">
        <f t="shared" si="1"/>
        <v>50843.24</v>
      </c>
      <c r="S37" s="31">
        <f t="shared" si="2"/>
        <v>38228</v>
      </c>
      <c r="T37" s="31">
        <v>0</v>
      </c>
      <c r="U37" s="31">
        <v>0</v>
      </c>
      <c r="V37" s="22">
        <v>1217.2047252747252</v>
      </c>
      <c r="W37" s="23">
        <v>43404</v>
      </c>
    </row>
    <row r="38" spans="1:23" s="27" customFormat="1" x14ac:dyDescent="0.35">
      <c r="B38" s="12">
        <v>37</v>
      </c>
      <c r="C38" s="159" t="s">
        <v>92</v>
      </c>
      <c r="D38" s="52" t="s">
        <v>45</v>
      </c>
      <c r="E38" s="28" t="s">
        <v>27</v>
      </c>
      <c r="F38" s="5" t="s">
        <v>31</v>
      </c>
      <c r="G38" s="42">
        <v>3634</v>
      </c>
      <c r="H38" s="42">
        <v>3634</v>
      </c>
      <c r="I38" s="29">
        <v>364</v>
      </c>
      <c r="J38" s="29">
        <f>I38*3</f>
        <v>1092</v>
      </c>
      <c r="K38" s="30">
        <f t="shared" si="3"/>
        <v>16.5</v>
      </c>
      <c r="L38" s="39">
        <v>0.16500000000000001</v>
      </c>
      <c r="M38" s="23">
        <f t="shared" si="7"/>
        <v>43185</v>
      </c>
      <c r="N38" s="35">
        <v>43230</v>
      </c>
      <c r="O38" s="35">
        <v>44277</v>
      </c>
      <c r="P38" s="26">
        <f t="shared" si="5"/>
        <v>1092</v>
      </c>
      <c r="Q38" s="30">
        <f t="shared" si="0"/>
        <v>1.6472802197802197</v>
      </c>
      <c r="R38" s="30">
        <f t="shared" si="1"/>
        <v>1798.83</v>
      </c>
      <c r="S38" s="31">
        <f t="shared" si="2"/>
        <v>3634</v>
      </c>
      <c r="T38" s="31">
        <v>0</v>
      </c>
      <c r="U38" s="31">
        <v>0</v>
      </c>
      <c r="V38" s="22">
        <v>161.43346153846153</v>
      </c>
      <c r="W38" s="23">
        <v>43367</v>
      </c>
    </row>
    <row r="39" spans="1:23" s="27" customFormat="1" x14ac:dyDescent="0.35">
      <c r="A39" s="27" t="s">
        <v>35</v>
      </c>
      <c r="B39" s="12">
        <v>38</v>
      </c>
      <c r="C39" s="159" t="s">
        <v>92</v>
      </c>
      <c r="D39" s="52" t="s">
        <v>45</v>
      </c>
      <c r="E39" s="28" t="s">
        <v>27</v>
      </c>
      <c r="F39" s="5" t="s">
        <v>31</v>
      </c>
      <c r="G39" s="42">
        <v>66084</v>
      </c>
      <c r="H39" s="42">
        <v>66084</v>
      </c>
      <c r="I39" s="29">
        <v>364</v>
      </c>
      <c r="J39" s="29">
        <f>I39*3</f>
        <v>1092</v>
      </c>
      <c r="K39" s="30">
        <f t="shared" si="3"/>
        <v>16.5</v>
      </c>
      <c r="L39" s="39">
        <v>0.16500000000000001</v>
      </c>
      <c r="M39" s="23">
        <f t="shared" si="7"/>
        <v>43185</v>
      </c>
      <c r="N39" s="35">
        <v>43243</v>
      </c>
      <c r="O39" s="35">
        <v>44277</v>
      </c>
      <c r="P39" s="26">
        <f t="shared" si="5"/>
        <v>1092</v>
      </c>
      <c r="Q39" s="30">
        <f t="shared" si="0"/>
        <v>29.955659340659341</v>
      </c>
      <c r="R39" s="30">
        <f t="shared" si="1"/>
        <v>32711.58</v>
      </c>
      <c r="S39" s="31">
        <f t="shared" si="2"/>
        <v>66084</v>
      </c>
      <c r="T39" s="31">
        <v>0</v>
      </c>
      <c r="U39" s="31">
        <v>0</v>
      </c>
      <c r="V39" s="22">
        <v>2935.6546153846152</v>
      </c>
      <c r="W39" s="23">
        <v>43367</v>
      </c>
    </row>
    <row r="40" spans="1:23" s="27" customFormat="1" x14ac:dyDescent="0.35">
      <c r="B40" s="12">
        <v>39</v>
      </c>
      <c r="C40" s="159" t="s">
        <v>92</v>
      </c>
      <c r="D40" s="52" t="s">
        <v>45</v>
      </c>
      <c r="E40" s="28" t="s">
        <v>27</v>
      </c>
      <c r="F40" s="5" t="s">
        <v>31</v>
      </c>
      <c r="G40" s="42">
        <v>77560</v>
      </c>
      <c r="H40" s="42">
        <v>77560</v>
      </c>
      <c r="I40" s="29">
        <v>364</v>
      </c>
      <c r="J40" s="29">
        <f>I40*3</f>
        <v>1092</v>
      </c>
      <c r="K40" s="30">
        <f t="shared" si="3"/>
        <v>16.5</v>
      </c>
      <c r="L40" s="39">
        <v>0.16500000000000001</v>
      </c>
      <c r="M40" s="23">
        <f t="shared" si="7"/>
        <v>43185</v>
      </c>
      <c r="N40" s="35">
        <v>43251</v>
      </c>
      <c r="O40" s="35">
        <v>44277</v>
      </c>
      <c r="P40" s="26">
        <f t="shared" si="5"/>
        <v>1092</v>
      </c>
      <c r="Q40" s="30">
        <f t="shared" si="0"/>
        <v>35.157692307692315</v>
      </c>
      <c r="R40" s="30">
        <f t="shared" si="1"/>
        <v>38392.200000000004</v>
      </c>
      <c r="S40" s="31">
        <f t="shared" si="2"/>
        <v>77560</v>
      </c>
      <c r="T40" s="31">
        <v>0</v>
      </c>
      <c r="U40" s="31">
        <v>0</v>
      </c>
      <c r="V40" s="22">
        <v>3445.4538461538464</v>
      </c>
      <c r="W40" s="23">
        <v>43367</v>
      </c>
    </row>
    <row r="41" spans="1:23" s="27" customFormat="1" x14ac:dyDescent="0.35">
      <c r="B41" s="12">
        <v>40</v>
      </c>
      <c r="C41" s="159" t="s">
        <v>92</v>
      </c>
      <c r="D41" s="52" t="s">
        <v>46</v>
      </c>
      <c r="E41" s="28" t="s">
        <v>27</v>
      </c>
      <c r="F41" s="5" t="s">
        <v>31</v>
      </c>
      <c r="G41" s="14">
        <v>27599</v>
      </c>
      <c r="H41" s="14">
        <v>27599</v>
      </c>
      <c r="I41" s="29">
        <v>364</v>
      </c>
      <c r="J41" s="29">
        <f>I41*5</f>
        <v>1820</v>
      </c>
      <c r="K41" s="30">
        <f t="shared" si="3"/>
        <v>16.5</v>
      </c>
      <c r="L41" s="40">
        <v>0.16500000000000001</v>
      </c>
      <c r="M41" s="23">
        <f t="shared" si="7"/>
        <v>43143</v>
      </c>
      <c r="N41" s="19">
        <v>43217</v>
      </c>
      <c r="O41" s="19">
        <v>44963</v>
      </c>
      <c r="P41" s="26">
        <f t="shared" si="5"/>
        <v>1820</v>
      </c>
      <c r="Q41" s="30">
        <f t="shared" si="0"/>
        <v>12.510535714285714</v>
      </c>
      <c r="R41" s="30">
        <f t="shared" si="1"/>
        <v>22769.174999999999</v>
      </c>
      <c r="S41" s="31">
        <f t="shared" si="2"/>
        <v>27599</v>
      </c>
      <c r="T41" s="31">
        <v>0</v>
      </c>
      <c r="U41" s="31">
        <v>0</v>
      </c>
      <c r="V41" s="22">
        <v>1751.4750000000001</v>
      </c>
      <c r="W41" s="19">
        <v>43325</v>
      </c>
    </row>
    <row r="42" spans="1:23" s="27" customFormat="1" x14ac:dyDescent="0.35">
      <c r="B42" s="12">
        <v>41</v>
      </c>
      <c r="C42" s="159" t="s">
        <v>92</v>
      </c>
      <c r="D42" s="52" t="s">
        <v>48</v>
      </c>
      <c r="E42" s="28" t="s">
        <v>27</v>
      </c>
      <c r="F42" s="5" t="s">
        <v>31</v>
      </c>
      <c r="G42" s="14">
        <v>21505</v>
      </c>
      <c r="H42" s="14">
        <v>21505</v>
      </c>
      <c r="I42" s="29">
        <v>364</v>
      </c>
      <c r="J42" s="29">
        <f>I42*1</f>
        <v>364</v>
      </c>
      <c r="K42" s="30">
        <f t="shared" si="3"/>
        <v>17.25</v>
      </c>
      <c r="L42" s="40">
        <v>0.17249999999999999</v>
      </c>
      <c r="M42" s="23">
        <f t="shared" si="7"/>
        <v>43179</v>
      </c>
      <c r="N42" s="19">
        <v>43196</v>
      </c>
      <c r="O42" s="19">
        <v>43543</v>
      </c>
      <c r="P42" s="26">
        <f t="shared" si="5"/>
        <v>364</v>
      </c>
      <c r="Q42" s="30">
        <f t="shared" si="0"/>
        <v>10.191243131868131</v>
      </c>
      <c r="R42" s="30">
        <f t="shared" si="1"/>
        <v>3709.6124999999997</v>
      </c>
      <c r="S42" s="31">
        <f t="shared" si="2"/>
        <v>21505</v>
      </c>
      <c r="T42" s="31">
        <v>0</v>
      </c>
      <c r="U42" s="31">
        <v>0</v>
      </c>
      <c r="V42" s="22">
        <v>1059.8892857142855</v>
      </c>
      <c r="W42" s="19">
        <v>43361</v>
      </c>
    </row>
    <row r="43" spans="1:23" s="27" customFormat="1" x14ac:dyDescent="0.35">
      <c r="B43" s="12">
        <v>42</v>
      </c>
      <c r="C43" s="159" t="s">
        <v>92</v>
      </c>
      <c r="D43" s="52" t="s">
        <v>46</v>
      </c>
      <c r="E43" s="28" t="s">
        <v>27</v>
      </c>
      <c r="F43" s="5" t="s">
        <v>31</v>
      </c>
      <c r="G43" s="14">
        <v>149660</v>
      </c>
      <c r="H43" s="14">
        <v>149660</v>
      </c>
      <c r="I43" s="29">
        <v>364</v>
      </c>
      <c r="J43" s="29">
        <f>I43*5</f>
        <v>1820</v>
      </c>
      <c r="K43" s="30">
        <f t="shared" si="3"/>
        <v>21</v>
      </c>
      <c r="L43" s="40">
        <v>0.21</v>
      </c>
      <c r="M43" s="23">
        <f t="shared" si="7"/>
        <v>43257</v>
      </c>
      <c r="N43" s="19">
        <v>43251</v>
      </c>
      <c r="O43" s="19">
        <v>45077</v>
      </c>
      <c r="P43" s="26">
        <f t="shared" si="5"/>
        <v>1820</v>
      </c>
      <c r="Q43" s="30">
        <f t="shared" si="0"/>
        <v>86.342307692307699</v>
      </c>
      <c r="R43" s="30">
        <f t="shared" si="1"/>
        <v>157143</v>
      </c>
      <c r="S43" s="31">
        <f t="shared" si="2"/>
        <v>149660</v>
      </c>
      <c r="T43" s="31">
        <v>0</v>
      </c>
      <c r="U43" s="31">
        <v>0</v>
      </c>
      <c r="V43" s="22">
        <v>2762.9538461538464</v>
      </c>
      <c r="W43" s="19">
        <v>43433</v>
      </c>
    </row>
    <row r="44" spans="1:23" s="27" customFormat="1" x14ac:dyDescent="0.35">
      <c r="B44" s="12">
        <v>43</v>
      </c>
      <c r="C44" s="159" t="s">
        <v>92</v>
      </c>
      <c r="D44" s="52" t="s">
        <v>46</v>
      </c>
      <c r="E44" s="28" t="s">
        <v>27</v>
      </c>
      <c r="F44" s="5" t="s">
        <v>31</v>
      </c>
      <c r="G44" s="14">
        <v>5309</v>
      </c>
      <c r="H44" s="14">
        <v>5309</v>
      </c>
      <c r="I44" s="29">
        <v>364</v>
      </c>
      <c r="J44" s="29">
        <f>I44*5</f>
        <v>1820</v>
      </c>
      <c r="K44" s="30">
        <f t="shared" si="3"/>
        <v>24.75</v>
      </c>
      <c r="L44" s="40">
        <v>0.2475</v>
      </c>
      <c r="M44" s="23">
        <f t="shared" si="7"/>
        <v>42576</v>
      </c>
      <c r="N44" s="19">
        <v>42573</v>
      </c>
      <c r="O44" s="19">
        <v>44396</v>
      </c>
      <c r="P44" s="26">
        <f t="shared" si="5"/>
        <v>1820</v>
      </c>
      <c r="Q44" s="30">
        <f t="shared" ref="Q44:Q84" si="8">R44/J44</f>
        <v>3.6098282967032964</v>
      </c>
      <c r="R44" s="30">
        <f t="shared" ref="R44:R84" si="9">H44*L44*J44/I44</f>
        <v>6569.8874999999998</v>
      </c>
      <c r="S44" s="31">
        <f t="shared" ref="S44:S84" si="10">H44</f>
        <v>5309</v>
      </c>
      <c r="T44" s="31">
        <v>0</v>
      </c>
      <c r="U44" s="31">
        <v>0</v>
      </c>
      <c r="V44" s="22">
        <v>581.18235576923075</v>
      </c>
      <c r="W44" s="19">
        <v>43304</v>
      </c>
    </row>
    <row r="45" spans="1:23" s="27" customFormat="1" x14ac:dyDescent="0.35">
      <c r="B45" s="12">
        <v>44</v>
      </c>
      <c r="C45" s="159" t="s">
        <v>92</v>
      </c>
      <c r="D45" s="52" t="s">
        <v>46</v>
      </c>
      <c r="E45" s="28" t="s">
        <v>27</v>
      </c>
      <c r="F45" s="5" t="s">
        <v>31</v>
      </c>
      <c r="G45" s="14">
        <v>118640</v>
      </c>
      <c r="H45" s="14">
        <v>118640</v>
      </c>
      <c r="I45" s="29">
        <v>364</v>
      </c>
      <c r="J45" s="29">
        <f>I45*5</f>
        <v>1820</v>
      </c>
      <c r="K45" s="30">
        <f t="shared" si="3"/>
        <v>16.5</v>
      </c>
      <c r="L45" s="40">
        <v>0.16500000000000001</v>
      </c>
      <c r="M45" s="23">
        <f t="shared" si="7"/>
        <v>43143</v>
      </c>
      <c r="N45" s="19">
        <v>43328</v>
      </c>
      <c r="O45" s="19">
        <v>44963</v>
      </c>
      <c r="P45" s="26">
        <f t="shared" si="5"/>
        <v>1820</v>
      </c>
      <c r="Q45" s="30">
        <f t="shared" si="8"/>
        <v>53.779120879120889</v>
      </c>
      <c r="R45" s="30">
        <f t="shared" si="9"/>
        <v>97878.000000000015</v>
      </c>
      <c r="S45" s="31">
        <f t="shared" si="10"/>
        <v>118640</v>
      </c>
      <c r="T45" s="31">
        <v>0</v>
      </c>
      <c r="U45" s="31">
        <v>0</v>
      </c>
      <c r="V45" s="22">
        <v>7529.0769230769238</v>
      </c>
      <c r="W45" s="19">
        <v>43325</v>
      </c>
    </row>
    <row r="46" spans="1:23" s="27" customFormat="1" x14ac:dyDescent="0.35">
      <c r="B46" s="12">
        <v>45</v>
      </c>
      <c r="C46" s="159" t="s">
        <v>92</v>
      </c>
      <c r="D46" s="52" t="s">
        <v>48</v>
      </c>
      <c r="E46" s="28" t="s">
        <v>27</v>
      </c>
      <c r="F46" s="5" t="s">
        <v>31</v>
      </c>
      <c r="G46" s="14">
        <v>102339</v>
      </c>
      <c r="H46" s="14">
        <v>102339</v>
      </c>
      <c r="I46" s="29">
        <v>364</v>
      </c>
      <c r="J46" s="29">
        <f>I46*1</f>
        <v>364</v>
      </c>
      <c r="K46" s="30">
        <f t="shared" si="3"/>
        <v>18</v>
      </c>
      <c r="L46" s="40">
        <v>0.18</v>
      </c>
      <c r="M46" s="23">
        <f t="shared" si="7"/>
        <v>43311</v>
      </c>
      <c r="N46" s="19">
        <v>43311</v>
      </c>
      <c r="O46" s="19">
        <v>43675</v>
      </c>
      <c r="P46" s="26">
        <f t="shared" si="5"/>
        <v>364</v>
      </c>
      <c r="Q46" s="30">
        <f t="shared" si="8"/>
        <v>50.607197802197803</v>
      </c>
      <c r="R46" s="30">
        <f t="shared" si="9"/>
        <v>18421.02</v>
      </c>
      <c r="S46" s="31">
        <f t="shared" si="10"/>
        <v>102339</v>
      </c>
      <c r="T46" s="31">
        <v>0</v>
      </c>
      <c r="U46" s="31">
        <v>0</v>
      </c>
      <c r="V46" s="22">
        <v>7945.3300549450551</v>
      </c>
      <c r="W46" s="19">
        <v>43308</v>
      </c>
    </row>
    <row r="47" spans="1:23" s="27" customFormat="1" x14ac:dyDescent="0.35">
      <c r="B47" s="12">
        <v>46</v>
      </c>
      <c r="C47" s="159" t="s">
        <v>92</v>
      </c>
      <c r="D47" s="52" t="s">
        <v>44</v>
      </c>
      <c r="E47" s="28" t="s">
        <v>27</v>
      </c>
      <c r="F47" s="5" t="s">
        <v>31</v>
      </c>
      <c r="G47" s="14">
        <v>100000</v>
      </c>
      <c r="H47" s="14">
        <v>100000</v>
      </c>
      <c r="I47" s="29">
        <v>364</v>
      </c>
      <c r="J47" s="29">
        <f>I47*2</f>
        <v>728</v>
      </c>
      <c r="K47" s="30">
        <f t="shared" si="3"/>
        <v>18</v>
      </c>
      <c r="L47" s="40">
        <v>0.18</v>
      </c>
      <c r="M47" s="23">
        <f t="shared" si="7"/>
        <v>43339</v>
      </c>
      <c r="N47" s="19">
        <v>43339</v>
      </c>
      <c r="O47" s="19">
        <v>44067</v>
      </c>
      <c r="P47" s="26">
        <f t="shared" si="5"/>
        <v>728</v>
      </c>
      <c r="Q47" s="30">
        <f t="shared" si="8"/>
        <v>49.450549450549453</v>
      </c>
      <c r="R47" s="30">
        <f t="shared" si="9"/>
        <v>36000</v>
      </c>
      <c r="S47" s="31">
        <f t="shared" si="10"/>
        <v>100000</v>
      </c>
      <c r="T47" s="31">
        <v>0</v>
      </c>
      <c r="U47" s="31">
        <v>0</v>
      </c>
      <c r="V47" s="22">
        <v>6230.7692307692305</v>
      </c>
      <c r="W47" s="19">
        <v>43339</v>
      </c>
    </row>
    <row r="48" spans="1:23" s="27" customFormat="1" x14ac:dyDescent="0.35">
      <c r="B48" s="12">
        <v>47</v>
      </c>
      <c r="C48" s="159" t="s">
        <v>92</v>
      </c>
      <c r="D48" s="52" t="s">
        <v>47</v>
      </c>
      <c r="E48" s="28" t="s">
        <v>27</v>
      </c>
      <c r="F48" s="5" t="s">
        <v>31</v>
      </c>
      <c r="G48" s="42">
        <v>38500</v>
      </c>
      <c r="H48" s="42">
        <v>38500</v>
      </c>
      <c r="I48" s="29">
        <v>364</v>
      </c>
      <c r="J48" s="29">
        <f>I48*7</f>
        <v>2548</v>
      </c>
      <c r="K48" s="30">
        <f t="shared" si="3"/>
        <v>19.75</v>
      </c>
      <c r="L48" s="41">
        <v>0.19750000000000001</v>
      </c>
      <c r="M48" s="23">
        <f t="shared" si="7"/>
        <v>42835</v>
      </c>
      <c r="N48" s="36">
        <v>43370</v>
      </c>
      <c r="O48" s="36">
        <v>45383</v>
      </c>
      <c r="P48" s="26">
        <f t="shared" si="5"/>
        <v>2548</v>
      </c>
      <c r="Q48" s="30">
        <f t="shared" si="8"/>
        <v>20.889423076923077</v>
      </c>
      <c r="R48" s="30">
        <f t="shared" si="9"/>
        <v>53226.25</v>
      </c>
      <c r="S48" s="31">
        <f t="shared" si="10"/>
        <v>38500</v>
      </c>
      <c r="T48" s="31">
        <v>0</v>
      </c>
      <c r="U48" s="31">
        <v>0</v>
      </c>
      <c r="V48" s="22">
        <v>1900.9375</v>
      </c>
      <c r="W48" s="35">
        <v>43374</v>
      </c>
    </row>
    <row r="49" spans="2:23" s="27" customFormat="1" x14ac:dyDescent="0.35">
      <c r="B49" s="12">
        <v>48</v>
      </c>
      <c r="C49" s="159" t="s">
        <v>92</v>
      </c>
      <c r="D49" s="52" t="s">
        <v>44</v>
      </c>
      <c r="E49" s="28" t="s">
        <v>27</v>
      </c>
      <c r="F49" s="5" t="s">
        <v>31</v>
      </c>
      <c r="G49" s="42">
        <v>165000</v>
      </c>
      <c r="H49" s="42">
        <v>165000</v>
      </c>
      <c r="I49" s="29">
        <v>364</v>
      </c>
      <c r="J49" s="29">
        <f t="shared" ref="J49" si="11">I49*2</f>
        <v>728</v>
      </c>
      <c r="K49" s="30">
        <f t="shared" si="3"/>
        <v>19.5</v>
      </c>
      <c r="L49" s="41">
        <v>0.19500000000000001</v>
      </c>
      <c r="M49" s="23">
        <f t="shared" si="7"/>
        <v>43381</v>
      </c>
      <c r="N49" s="36">
        <v>43381</v>
      </c>
      <c r="O49" s="36">
        <v>44109</v>
      </c>
      <c r="P49" s="26">
        <f t="shared" si="5"/>
        <v>728</v>
      </c>
      <c r="Q49" s="30">
        <f t="shared" si="8"/>
        <v>88.392857142857139</v>
      </c>
      <c r="R49" s="30">
        <f t="shared" si="9"/>
        <v>64350</v>
      </c>
      <c r="S49" s="31">
        <f t="shared" si="10"/>
        <v>165000</v>
      </c>
      <c r="T49" s="31">
        <v>0</v>
      </c>
      <c r="U49" s="31">
        <v>0</v>
      </c>
      <c r="V49" s="22">
        <v>7425.0000000000009</v>
      </c>
      <c r="W49" s="35">
        <v>43381</v>
      </c>
    </row>
    <row r="50" spans="2:23" s="27" customFormat="1" x14ac:dyDescent="0.35">
      <c r="B50" s="12">
        <v>49</v>
      </c>
      <c r="C50" s="159" t="s">
        <v>92</v>
      </c>
      <c r="D50" s="65" t="s">
        <v>45</v>
      </c>
      <c r="E50" s="28" t="s">
        <v>27</v>
      </c>
      <c r="F50" s="5" t="s">
        <v>31</v>
      </c>
      <c r="G50" s="42">
        <v>52800</v>
      </c>
      <c r="H50" s="42">
        <v>52800</v>
      </c>
      <c r="I50" s="29">
        <v>364</v>
      </c>
      <c r="J50" s="29">
        <f>I50*3</f>
        <v>1092</v>
      </c>
      <c r="K50" s="30">
        <f t="shared" si="3"/>
        <v>19.5</v>
      </c>
      <c r="L50" s="41">
        <v>0.19500000000000001</v>
      </c>
      <c r="M50" s="23">
        <f t="shared" si="7"/>
        <v>43399</v>
      </c>
      <c r="N50" s="36">
        <v>43395</v>
      </c>
      <c r="O50" s="36">
        <v>44491</v>
      </c>
      <c r="P50" s="26">
        <f t="shared" si="5"/>
        <v>1092</v>
      </c>
      <c r="Q50" s="30">
        <f t="shared" si="8"/>
        <v>28.285714285714285</v>
      </c>
      <c r="R50" s="30">
        <f t="shared" si="9"/>
        <v>30888</v>
      </c>
      <c r="S50" s="31">
        <f t="shared" si="10"/>
        <v>52800</v>
      </c>
      <c r="T50" s="31">
        <v>0</v>
      </c>
      <c r="U50" s="31">
        <v>0</v>
      </c>
      <c r="V50" s="22">
        <v>1980.0000000000002</v>
      </c>
      <c r="W50" s="35">
        <v>43395</v>
      </c>
    </row>
    <row r="51" spans="2:23" s="27" customFormat="1" x14ac:dyDescent="0.35">
      <c r="B51" s="12">
        <v>50</v>
      </c>
      <c r="C51" s="159" t="s">
        <v>92</v>
      </c>
      <c r="D51" s="52" t="s">
        <v>44</v>
      </c>
      <c r="E51" s="28" t="s">
        <v>27</v>
      </c>
      <c r="F51" s="5" t="s">
        <v>31</v>
      </c>
      <c r="G51" s="42">
        <v>143626</v>
      </c>
      <c r="H51" s="42">
        <v>143626</v>
      </c>
      <c r="I51" s="29">
        <v>364</v>
      </c>
      <c r="J51" s="29">
        <f>I51*2</f>
        <v>728</v>
      </c>
      <c r="K51" s="30">
        <f t="shared" si="3"/>
        <v>17</v>
      </c>
      <c r="L51" s="41">
        <v>0.17</v>
      </c>
      <c r="M51" s="23">
        <f t="shared" si="7"/>
        <v>43017</v>
      </c>
      <c r="N51" s="36">
        <v>43017</v>
      </c>
      <c r="O51" s="36">
        <v>43745</v>
      </c>
      <c r="P51" s="26">
        <f t="shared" si="5"/>
        <v>728</v>
      </c>
      <c r="Q51" s="30">
        <f t="shared" si="8"/>
        <v>67.078076923076935</v>
      </c>
      <c r="R51" s="30">
        <f t="shared" si="9"/>
        <v>48832.840000000004</v>
      </c>
      <c r="S51" s="31">
        <f t="shared" si="10"/>
        <v>143626</v>
      </c>
      <c r="T51" s="31">
        <v>0</v>
      </c>
      <c r="U51" s="31">
        <v>0</v>
      </c>
      <c r="V51" s="22">
        <v>5634.5584615384623</v>
      </c>
      <c r="W51" s="35">
        <v>43381</v>
      </c>
    </row>
    <row r="52" spans="2:23" s="27" customFormat="1" x14ac:dyDescent="0.35">
      <c r="B52" s="12">
        <v>51</v>
      </c>
      <c r="C52" s="159" t="s">
        <v>92</v>
      </c>
      <c r="D52" s="52" t="s">
        <v>49</v>
      </c>
      <c r="E52" s="28" t="s">
        <v>27</v>
      </c>
      <c r="F52" s="5" t="s">
        <v>31</v>
      </c>
      <c r="G52" s="42">
        <v>8940.19</v>
      </c>
      <c r="H52" s="42">
        <v>8940.19</v>
      </c>
      <c r="I52" s="29">
        <v>364</v>
      </c>
      <c r="J52" s="29">
        <v>182</v>
      </c>
      <c r="K52" s="30">
        <f t="shared" si="3"/>
        <v>17.5</v>
      </c>
      <c r="L52" s="41">
        <v>0.17499999999999999</v>
      </c>
      <c r="M52" s="23">
        <f t="shared" si="7"/>
        <v>43424</v>
      </c>
      <c r="N52" s="36">
        <v>43424</v>
      </c>
      <c r="O52" s="36">
        <v>43606</v>
      </c>
      <c r="P52" s="26">
        <f t="shared" si="5"/>
        <v>182</v>
      </c>
      <c r="Q52" s="30">
        <f t="shared" si="8"/>
        <v>4.2981682692307688</v>
      </c>
      <c r="R52" s="30">
        <f t="shared" si="9"/>
        <v>782.26662499999998</v>
      </c>
      <c r="S52" s="31">
        <f t="shared" si="10"/>
        <v>8940.19</v>
      </c>
      <c r="T52" s="31">
        <v>0</v>
      </c>
      <c r="U52" s="31">
        <v>0</v>
      </c>
      <c r="V52" s="22">
        <v>176.22489903846153</v>
      </c>
      <c r="W52" s="35">
        <v>43424</v>
      </c>
    </row>
    <row r="53" spans="2:23" s="27" customFormat="1" x14ac:dyDescent="0.35">
      <c r="B53" s="12">
        <v>52</v>
      </c>
      <c r="C53" s="159" t="s">
        <v>92</v>
      </c>
      <c r="D53" s="52" t="s">
        <v>49</v>
      </c>
      <c r="E53" s="28" t="s">
        <v>27</v>
      </c>
      <c r="F53" s="5" t="s">
        <v>31</v>
      </c>
      <c r="G53" s="42">
        <v>8939.2999999999993</v>
      </c>
      <c r="H53" s="42">
        <v>8939.2999999999993</v>
      </c>
      <c r="I53" s="29">
        <v>364</v>
      </c>
      <c r="J53" s="29">
        <v>182</v>
      </c>
      <c r="K53" s="30">
        <f t="shared" si="3"/>
        <v>17.5</v>
      </c>
      <c r="L53" s="41">
        <v>0.17499999999999999</v>
      </c>
      <c r="M53" s="23">
        <f t="shared" si="7"/>
        <v>43424</v>
      </c>
      <c r="N53" s="36">
        <v>43424</v>
      </c>
      <c r="O53" s="36">
        <v>43606</v>
      </c>
      <c r="P53" s="26">
        <f t="shared" si="5"/>
        <v>182</v>
      </c>
      <c r="Q53" s="30">
        <f t="shared" si="8"/>
        <v>4.2977403846153841</v>
      </c>
      <c r="R53" s="30">
        <f t="shared" si="9"/>
        <v>782.18874999999991</v>
      </c>
      <c r="S53" s="31">
        <f t="shared" si="10"/>
        <v>8939.2999999999993</v>
      </c>
      <c r="T53" s="31">
        <v>0</v>
      </c>
      <c r="U53" s="31">
        <v>0</v>
      </c>
      <c r="V53" s="22">
        <v>176.20735576923076</v>
      </c>
      <c r="W53" s="35">
        <v>43424</v>
      </c>
    </row>
    <row r="54" spans="2:23" s="27" customFormat="1" x14ac:dyDescent="0.35">
      <c r="B54" s="12">
        <v>53</v>
      </c>
      <c r="C54" s="159" t="s">
        <v>92</v>
      </c>
      <c r="D54" s="52" t="s">
        <v>46</v>
      </c>
      <c r="E54" s="28" t="s">
        <v>27</v>
      </c>
      <c r="F54" s="5" t="s">
        <v>31</v>
      </c>
      <c r="G54" s="42">
        <v>45747</v>
      </c>
      <c r="H54" s="42">
        <v>45747</v>
      </c>
      <c r="I54" s="29">
        <v>364</v>
      </c>
      <c r="J54" s="29">
        <f>I54*5</f>
        <v>1820</v>
      </c>
      <c r="K54" s="30">
        <f t="shared" si="3"/>
        <v>18.25</v>
      </c>
      <c r="L54" s="41">
        <v>0.1825</v>
      </c>
      <c r="M54" s="23">
        <f t="shared" si="7"/>
        <v>42947</v>
      </c>
      <c r="N54" s="36">
        <v>43440</v>
      </c>
      <c r="O54" s="36">
        <v>44767</v>
      </c>
      <c r="P54" s="26">
        <f t="shared" si="5"/>
        <v>1820</v>
      </c>
      <c r="Q54" s="30">
        <f t="shared" si="8"/>
        <v>22.936339285714283</v>
      </c>
      <c r="R54" s="30">
        <f t="shared" si="9"/>
        <v>41744.137499999997</v>
      </c>
      <c r="S54" s="31">
        <f t="shared" si="10"/>
        <v>45747</v>
      </c>
      <c r="T54" s="31">
        <v>0</v>
      </c>
      <c r="U54" s="31">
        <v>0</v>
      </c>
      <c r="V54" s="22">
        <v>3532.19625</v>
      </c>
      <c r="W54" s="35">
        <v>43311</v>
      </c>
    </row>
    <row r="55" spans="2:23" s="27" customFormat="1" x14ac:dyDescent="0.35">
      <c r="B55" s="12">
        <v>54</v>
      </c>
      <c r="C55" s="159" t="s">
        <v>92</v>
      </c>
      <c r="D55" s="65" t="s">
        <v>45</v>
      </c>
      <c r="E55" s="28" t="s">
        <v>27</v>
      </c>
      <c r="F55" s="5" t="s">
        <v>31</v>
      </c>
      <c r="G55" s="42">
        <v>543000</v>
      </c>
      <c r="H55" s="42">
        <v>543000</v>
      </c>
      <c r="I55" s="29">
        <v>364</v>
      </c>
      <c r="J55" s="29">
        <f>I55*3</f>
        <v>1092</v>
      </c>
      <c r="K55" s="30">
        <f t="shared" si="3"/>
        <v>18.25</v>
      </c>
      <c r="L55" s="41">
        <v>0.1825</v>
      </c>
      <c r="M55" s="23">
        <f t="shared" si="7"/>
        <v>43003</v>
      </c>
      <c r="N55" s="36">
        <v>43465</v>
      </c>
      <c r="O55" s="36">
        <v>44095</v>
      </c>
      <c r="P55" s="26">
        <f t="shared" si="5"/>
        <v>1092</v>
      </c>
      <c r="Q55" s="30">
        <f t="shared" si="8"/>
        <v>272.24587912087912</v>
      </c>
      <c r="R55" s="30">
        <f t="shared" si="9"/>
        <v>297292.5</v>
      </c>
      <c r="S55" s="31">
        <f t="shared" si="10"/>
        <v>543000</v>
      </c>
      <c r="T55" s="31">
        <v>0</v>
      </c>
      <c r="U55" s="31">
        <v>0</v>
      </c>
      <c r="V55" s="22">
        <v>26680.096153846152</v>
      </c>
      <c r="W55" s="35">
        <v>43367</v>
      </c>
    </row>
    <row r="56" spans="2:23" s="27" customFormat="1" x14ac:dyDescent="0.35">
      <c r="B56" s="12">
        <v>55</v>
      </c>
      <c r="C56" s="159" t="s">
        <v>92</v>
      </c>
      <c r="D56" s="52" t="s">
        <v>53</v>
      </c>
      <c r="E56" s="28" t="s">
        <v>52</v>
      </c>
      <c r="F56" s="5" t="s">
        <v>31</v>
      </c>
      <c r="G56" s="42">
        <v>53710</v>
      </c>
      <c r="H56" s="42">
        <v>53710</v>
      </c>
      <c r="I56" s="29">
        <v>364</v>
      </c>
      <c r="J56" s="29">
        <f>I56*7</f>
        <v>2548</v>
      </c>
      <c r="K56" s="30">
        <f t="shared" si="3"/>
        <v>19</v>
      </c>
      <c r="L56" s="41">
        <v>0.19</v>
      </c>
      <c r="M56" s="23">
        <f t="shared" si="7"/>
        <v>43040</v>
      </c>
      <c r="N56" s="36">
        <v>43350</v>
      </c>
      <c r="O56" s="36">
        <v>45588</v>
      </c>
      <c r="P56" s="26">
        <f t="shared" si="5"/>
        <v>2548</v>
      </c>
      <c r="Q56" s="30">
        <f t="shared" si="8"/>
        <v>28.03543956043956</v>
      </c>
      <c r="R56" s="30">
        <f t="shared" si="9"/>
        <v>71434.3</v>
      </c>
      <c r="S56" s="31">
        <f t="shared" si="10"/>
        <v>53710</v>
      </c>
      <c r="T56" s="31">
        <v>0</v>
      </c>
      <c r="U56" s="31">
        <v>0</v>
      </c>
      <c r="V56" s="22">
        <v>1710.1618131868129</v>
      </c>
      <c r="W56" s="35">
        <v>43404</v>
      </c>
    </row>
    <row r="57" spans="2:23" s="27" customFormat="1" x14ac:dyDescent="0.35">
      <c r="B57" s="12">
        <v>56</v>
      </c>
      <c r="C57" s="159" t="s">
        <v>92</v>
      </c>
      <c r="D57" s="52" t="s">
        <v>46</v>
      </c>
      <c r="E57" s="28" t="s">
        <v>27</v>
      </c>
      <c r="F57" s="5" t="s">
        <v>31</v>
      </c>
      <c r="G57" s="42">
        <v>91481</v>
      </c>
      <c r="H57" s="42">
        <v>91481</v>
      </c>
      <c r="I57" s="29">
        <v>364</v>
      </c>
      <c r="J57" s="29">
        <f>I57*5</f>
        <v>1820</v>
      </c>
      <c r="K57" s="30">
        <f t="shared" si="3"/>
        <v>17.599999999999998</v>
      </c>
      <c r="L57" s="41">
        <v>0.17599999999999999</v>
      </c>
      <c r="M57" s="23">
        <f t="shared" si="7"/>
        <v>43073</v>
      </c>
      <c r="N57" s="36">
        <v>43370</v>
      </c>
      <c r="O57" s="36">
        <v>44893</v>
      </c>
      <c r="P57" s="26">
        <f t="shared" si="5"/>
        <v>1820</v>
      </c>
      <c r="Q57" s="30">
        <f t="shared" si="8"/>
        <v>44.232571428571426</v>
      </c>
      <c r="R57" s="30">
        <f t="shared" si="9"/>
        <v>80503.28</v>
      </c>
      <c r="S57" s="31">
        <f t="shared" si="10"/>
        <v>91481</v>
      </c>
      <c r="T57" s="31">
        <v>0</v>
      </c>
      <c r="U57" s="31">
        <v>0</v>
      </c>
      <c r="V57" s="22">
        <v>1238.5119999999999</v>
      </c>
      <c r="W57" s="35">
        <v>43437</v>
      </c>
    </row>
    <row r="58" spans="2:23" s="6" customFormat="1" x14ac:dyDescent="0.35">
      <c r="B58" s="12">
        <v>57</v>
      </c>
      <c r="C58" s="159" t="s">
        <v>92</v>
      </c>
      <c r="D58" s="65" t="s">
        <v>45</v>
      </c>
      <c r="E58" s="6" t="s">
        <v>27</v>
      </c>
      <c r="F58" s="50" t="s">
        <v>32</v>
      </c>
      <c r="G58" s="14">
        <v>100000</v>
      </c>
      <c r="H58" s="14">
        <v>100000</v>
      </c>
      <c r="I58" s="29">
        <v>364</v>
      </c>
      <c r="J58" s="29">
        <f t="shared" ref="J58:J63" si="12">I58*3</f>
        <v>1092</v>
      </c>
      <c r="K58" s="30">
        <f t="shared" si="3"/>
        <v>24.5</v>
      </c>
      <c r="L58" s="40">
        <v>0.245</v>
      </c>
      <c r="M58" s="23">
        <f t="shared" si="7"/>
        <v>42485</v>
      </c>
      <c r="N58" s="19">
        <v>42485</v>
      </c>
      <c r="O58" s="23">
        <v>43577</v>
      </c>
      <c r="P58" s="26">
        <f t="shared" si="5"/>
        <v>1092</v>
      </c>
      <c r="Q58" s="30">
        <f t="shared" si="8"/>
        <v>67.307692307692307</v>
      </c>
      <c r="R58" s="30">
        <f t="shared" si="9"/>
        <v>73500</v>
      </c>
      <c r="S58" s="31">
        <f t="shared" si="10"/>
        <v>100000</v>
      </c>
      <c r="T58" s="31">
        <v>0</v>
      </c>
      <c r="U58" s="31">
        <v>0</v>
      </c>
      <c r="V58" s="22">
        <v>4711.538461538461</v>
      </c>
      <c r="W58" s="23">
        <v>43395</v>
      </c>
    </row>
    <row r="59" spans="2:23" s="6" customFormat="1" x14ac:dyDescent="0.35">
      <c r="B59" s="12">
        <v>58</v>
      </c>
      <c r="C59" s="159" t="s">
        <v>92</v>
      </c>
      <c r="D59" s="65" t="s">
        <v>45</v>
      </c>
      <c r="E59" s="6" t="s">
        <v>27</v>
      </c>
      <c r="F59" s="50" t="s">
        <v>32</v>
      </c>
      <c r="G59" s="14">
        <v>45000</v>
      </c>
      <c r="H59" s="14">
        <v>45000</v>
      </c>
      <c r="I59" s="29">
        <v>364</v>
      </c>
      <c r="J59" s="29">
        <f t="shared" si="12"/>
        <v>1092</v>
      </c>
      <c r="K59" s="30">
        <f t="shared" si="3"/>
        <v>24.5</v>
      </c>
      <c r="L59" s="40">
        <v>0.245</v>
      </c>
      <c r="M59" s="23">
        <f t="shared" si="7"/>
        <v>42485</v>
      </c>
      <c r="N59" s="19">
        <v>42667</v>
      </c>
      <c r="O59" s="23">
        <v>43577</v>
      </c>
      <c r="P59" s="26">
        <f t="shared" si="5"/>
        <v>1092</v>
      </c>
      <c r="Q59" s="30">
        <f t="shared" si="8"/>
        <v>30.28846153846154</v>
      </c>
      <c r="R59" s="30">
        <f t="shared" si="9"/>
        <v>33075</v>
      </c>
      <c r="S59" s="31">
        <f t="shared" si="10"/>
        <v>45000</v>
      </c>
      <c r="T59" s="31">
        <v>0</v>
      </c>
      <c r="U59" s="31">
        <v>0</v>
      </c>
      <c r="V59" s="22">
        <v>2120.1923076923076</v>
      </c>
      <c r="W59" s="23">
        <v>43395</v>
      </c>
    </row>
    <row r="60" spans="2:23" s="6" customFormat="1" x14ac:dyDescent="0.35">
      <c r="B60" s="12">
        <v>59</v>
      </c>
      <c r="C60" s="159" t="s">
        <v>92</v>
      </c>
      <c r="D60" s="65" t="s">
        <v>45</v>
      </c>
      <c r="E60" s="6" t="s">
        <v>27</v>
      </c>
      <c r="F60" s="50" t="s">
        <v>32</v>
      </c>
      <c r="G60" s="14">
        <v>42144</v>
      </c>
      <c r="H60" s="14">
        <v>42144</v>
      </c>
      <c r="I60" s="29">
        <v>364</v>
      </c>
      <c r="J60" s="29">
        <f t="shared" si="12"/>
        <v>1092</v>
      </c>
      <c r="K60" s="30">
        <f t="shared" si="3"/>
        <v>18.5</v>
      </c>
      <c r="L60" s="40">
        <v>0.185</v>
      </c>
      <c r="M60" s="23">
        <f t="shared" si="7"/>
        <v>42891</v>
      </c>
      <c r="N60" s="19">
        <v>42891</v>
      </c>
      <c r="O60" s="19">
        <v>43983</v>
      </c>
      <c r="P60" s="26">
        <f t="shared" si="5"/>
        <v>1092</v>
      </c>
      <c r="Q60" s="30">
        <f t="shared" si="8"/>
        <v>21.419340659340662</v>
      </c>
      <c r="R60" s="30">
        <f t="shared" si="9"/>
        <v>23389.920000000002</v>
      </c>
      <c r="S60" s="31">
        <f t="shared" si="10"/>
        <v>42144</v>
      </c>
      <c r="T60" s="31">
        <v>0</v>
      </c>
      <c r="U60" s="31">
        <v>0</v>
      </c>
      <c r="V60" s="22">
        <v>599.74153846153843</v>
      </c>
      <c r="W60" s="23">
        <v>43437</v>
      </c>
    </row>
    <row r="61" spans="2:23" s="6" customFormat="1" x14ac:dyDescent="0.35">
      <c r="B61" s="12">
        <v>60</v>
      </c>
      <c r="C61" s="159" t="s">
        <v>92</v>
      </c>
      <c r="D61" s="65" t="s">
        <v>45</v>
      </c>
      <c r="E61" s="6" t="s">
        <v>27</v>
      </c>
      <c r="F61" s="50" t="s">
        <v>32</v>
      </c>
      <c r="G61" s="14">
        <v>157819</v>
      </c>
      <c r="H61" s="14">
        <v>157819</v>
      </c>
      <c r="I61" s="29">
        <v>364</v>
      </c>
      <c r="J61" s="29">
        <f t="shared" si="12"/>
        <v>1092</v>
      </c>
      <c r="K61" s="30">
        <f t="shared" si="3"/>
        <v>24.5</v>
      </c>
      <c r="L61" s="40">
        <v>0.245</v>
      </c>
      <c r="M61" s="23">
        <f t="shared" si="7"/>
        <v>42520</v>
      </c>
      <c r="N61" s="19">
        <v>42712</v>
      </c>
      <c r="O61" s="23">
        <v>43612</v>
      </c>
      <c r="P61" s="26">
        <f t="shared" si="5"/>
        <v>1092</v>
      </c>
      <c r="Q61" s="30">
        <f t="shared" si="8"/>
        <v>106.22432692307692</v>
      </c>
      <c r="R61" s="30">
        <f t="shared" si="9"/>
        <v>115996.965</v>
      </c>
      <c r="S61" s="31">
        <f t="shared" si="10"/>
        <v>157819</v>
      </c>
      <c r="T61" s="31">
        <v>0</v>
      </c>
      <c r="U61" s="31">
        <v>0</v>
      </c>
      <c r="V61" s="22">
        <v>3824.0757692307689</v>
      </c>
      <c r="W61" s="23">
        <v>43429</v>
      </c>
    </row>
    <row r="62" spans="2:23" s="6" customFormat="1" x14ac:dyDescent="0.35">
      <c r="B62" s="12">
        <v>61</v>
      </c>
      <c r="C62" s="159" t="s">
        <v>92</v>
      </c>
      <c r="D62" s="65" t="s">
        <v>45</v>
      </c>
      <c r="E62" s="6" t="s">
        <v>27</v>
      </c>
      <c r="F62" s="50" t="s">
        <v>32</v>
      </c>
      <c r="G62" s="14">
        <v>16346</v>
      </c>
      <c r="H62" s="14">
        <v>16346</v>
      </c>
      <c r="I62" s="29">
        <v>364</v>
      </c>
      <c r="J62" s="29">
        <f t="shared" si="12"/>
        <v>1092</v>
      </c>
      <c r="K62" s="30">
        <f t="shared" si="3"/>
        <v>24.5</v>
      </c>
      <c r="L62" s="40">
        <v>0.245</v>
      </c>
      <c r="M62" s="23">
        <f t="shared" si="7"/>
        <v>42485</v>
      </c>
      <c r="N62" s="19">
        <v>42724</v>
      </c>
      <c r="O62" s="23">
        <v>43577</v>
      </c>
      <c r="P62" s="26">
        <f t="shared" si="5"/>
        <v>1092</v>
      </c>
      <c r="Q62" s="30">
        <f t="shared" si="8"/>
        <v>11.002115384615385</v>
      </c>
      <c r="R62" s="30">
        <f t="shared" si="9"/>
        <v>12014.31</v>
      </c>
      <c r="S62" s="31">
        <f t="shared" si="10"/>
        <v>16346</v>
      </c>
      <c r="T62" s="31">
        <v>0</v>
      </c>
      <c r="U62" s="31">
        <v>0</v>
      </c>
      <c r="V62" s="22">
        <v>770.14807692307693</v>
      </c>
      <c r="W62" s="23">
        <v>43395</v>
      </c>
    </row>
    <row r="63" spans="2:23" s="6" customFormat="1" x14ac:dyDescent="0.35">
      <c r="B63" s="12">
        <v>62</v>
      </c>
      <c r="C63" s="159" t="s">
        <v>92</v>
      </c>
      <c r="D63" s="65" t="s">
        <v>45</v>
      </c>
      <c r="E63" s="6" t="s">
        <v>27</v>
      </c>
      <c r="F63" s="50" t="s">
        <v>32</v>
      </c>
      <c r="G63" s="14">
        <v>89968</v>
      </c>
      <c r="H63" s="14">
        <v>89968</v>
      </c>
      <c r="I63" s="29">
        <v>364</v>
      </c>
      <c r="J63" s="29">
        <f t="shared" si="12"/>
        <v>1092</v>
      </c>
      <c r="K63" s="30">
        <f t="shared" si="3"/>
        <v>24.5</v>
      </c>
      <c r="L63" s="40">
        <v>0.245</v>
      </c>
      <c r="M63" s="23">
        <f t="shared" si="7"/>
        <v>42520</v>
      </c>
      <c r="N63" s="19">
        <v>42731</v>
      </c>
      <c r="O63" s="23">
        <v>43612</v>
      </c>
      <c r="P63" s="26">
        <f t="shared" si="5"/>
        <v>1092</v>
      </c>
      <c r="Q63" s="30">
        <f t="shared" si="8"/>
        <v>60.555384615384611</v>
      </c>
      <c r="R63" s="30">
        <f t="shared" si="9"/>
        <v>66126.48</v>
      </c>
      <c r="S63" s="31">
        <f t="shared" si="10"/>
        <v>89968</v>
      </c>
      <c r="T63" s="31">
        <v>0</v>
      </c>
      <c r="U63" s="31">
        <v>0</v>
      </c>
      <c r="V63" s="22">
        <v>2179.9938461538459</v>
      </c>
      <c r="W63" s="23">
        <v>43429</v>
      </c>
    </row>
    <row r="64" spans="2:23" s="6" customFormat="1" x14ac:dyDescent="0.35">
      <c r="B64" s="12">
        <v>63</v>
      </c>
      <c r="C64" s="159" t="s">
        <v>92</v>
      </c>
      <c r="D64" s="65" t="s">
        <v>44</v>
      </c>
      <c r="E64" s="6" t="s">
        <v>27</v>
      </c>
      <c r="F64" s="50" t="s">
        <v>32</v>
      </c>
      <c r="G64" s="14">
        <v>55956</v>
      </c>
      <c r="H64" s="14">
        <v>55956</v>
      </c>
      <c r="I64" s="29">
        <v>364</v>
      </c>
      <c r="J64" s="29">
        <f>I64*2</f>
        <v>728</v>
      </c>
      <c r="K64" s="30">
        <f t="shared" si="3"/>
        <v>21.5</v>
      </c>
      <c r="L64" s="40">
        <v>0.215</v>
      </c>
      <c r="M64" s="23">
        <f t="shared" si="7"/>
        <v>42779</v>
      </c>
      <c r="N64" s="19">
        <v>42779</v>
      </c>
      <c r="O64" s="23">
        <v>43507</v>
      </c>
      <c r="P64" s="26">
        <f t="shared" si="5"/>
        <v>728</v>
      </c>
      <c r="Q64" s="30">
        <f t="shared" si="8"/>
        <v>33.050934065934065</v>
      </c>
      <c r="R64" s="30">
        <f t="shared" si="9"/>
        <v>24061.079999999998</v>
      </c>
      <c r="S64" s="31">
        <f t="shared" si="10"/>
        <v>55956</v>
      </c>
      <c r="T64" s="31">
        <v>0</v>
      </c>
      <c r="U64" s="31">
        <v>0</v>
      </c>
      <c r="V64" s="22">
        <v>4660.1817032967028</v>
      </c>
      <c r="W64" s="23">
        <v>43324</v>
      </c>
    </row>
    <row r="65" spans="1:23" s="6" customFormat="1" x14ac:dyDescent="0.35">
      <c r="B65" s="12">
        <v>64</v>
      </c>
      <c r="C65" s="159" t="s">
        <v>92</v>
      </c>
      <c r="D65" s="65" t="s">
        <v>44</v>
      </c>
      <c r="E65" s="6" t="s">
        <v>27</v>
      </c>
      <c r="F65" s="50" t="s">
        <v>32</v>
      </c>
      <c r="G65" s="14">
        <v>70959</v>
      </c>
      <c r="H65" s="14">
        <v>70959</v>
      </c>
      <c r="I65" s="29">
        <v>364</v>
      </c>
      <c r="J65" s="29">
        <f>I65*2</f>
        <v>728</v>
      </c>
      <c r="K65" s="30">
        <f t="shared" si="3"/>
        <v>21.33</v>
      </c>
      <c r="L65" s="40">
        <v>0.21329999999999999</v>
      </c>
      <c r="M65" s="23">
        <f t="shared" si="7"/>
        <v>42807</v>
      </c>
      <c r="N65" s="19">
        <v>42815</v>
      </c>
      <c r="O65" s="23">
        <v>43535</v>
      </c>
      <c r="P65" s="26">
        <f t="shared" si="5"/>
        <v>728</v>
      </c>
      <c r="Q65" s="30">
        <f t="shared" si="8"/>
        <v>41.581194230769228</v>
      </c>
      <c r="R65" s="30">
        <f t="shared" si="9"/>
        <v>30271.109399999998</v>
      </c>
      <c r="S65" s="31">
        <f t="shared" si="10"/>
        <v>70959</v>
      </c>
      <c r="T65" s="31">
        <v>0</v>
      </c>
      <c r="U65" s="31">
        <v>0</v>
      </c>
      <c r="V65" s="22">
        <v>4698.6749480769231</v>
      </c>
      <c r="W65" s="23">
        <v>43352</v>
      </c>
    </row>
    <row r="66" spans="1:23" s="27" customFormat="1" x14ac:dyDescent="0.35">
      <c r="B66" s="12">
        <v>65</v>
      </c>
      <c r="C66" s="159" t="s">
        <v>92</v>
      </c>
      <c r="D66" s="52" t="s">
        <v>44</v>
      </c>
      <c r="E66" s="27" t="s">
        <v>27</v>
      </c>
      <c r="F66" s="50" t="s">
        <v>32</v>
      </c>
      <c r="G66" s="14">
        <v>92504</v>
      </c>
      <c r="H66" s="14">
        <v>92504</v>
      </c>
      <c r="I66" s="29">
        <v>364</v>
      </c>
      <c r="J66" s="29">
        <f>I66*2</f>
        <v>728</v>
      </c>
      <c r="K66" s="30">
        <f t="shared" si="3"/>
        <v>21</v>
      </c>
      <c r="L66" s="40">
        <v>0.21</v>
      </c>
      <c r="M66" s="23">
        <f t="shared" si="7"/>
        <v>42835</v>
      </c>
      <c r="N66" s="19">
        <v>42835</v>
      </c>
      <c r="O66" s="23">
        <v>43563</v>
      </c>
      <c r="P66" s="26">
        <f t="shared" si="5"/>
        <v>728</v>
      </c>
      <c r="Q66" s="30">
        <f t="shared" si="8"/>
        <v>53.367692307692309</v>
      </c>
      <c r="R66" s="30">
        <f t="shared" si="9"/>
        <v>38851.68</v>
      </c>
      <c r="S66" s="31">
        <f t="shared" si="10"/>
        <v>92504</v>
      </c>
      <c r="T66" s="31">
        <v>0</v>
      </c>
      <c r="U66" s="31">
        <v>0</v>
      </c>
      <c r="V66" s="22">
        <v>4536.2538461538461</v>
      </c>
      <c r="W66" s="23">
        <v>43380</v>
      </c>
    </row>
    <row r="67" spans="1:23" s="27" customFormat="1" x14ac:dyDescent="0.35">
      <c r="B67" s="12">
        <v>66</v>
      </c>
      <c r="C67" s="159" t="s">
        <v>92</v>
      </c>
      <c r="D67" s="52" t="s">
        <v>45</v>
      </c>
      <c r="E67" s="27" t="s">
        <v>27</v>
      </c>
      <c r="F67" s="50" t="s">
        <v>32</v>
      </c>
      <c r="G67" s="14">
        <v>27555</v>
      </c>
      <c r="H67" s="14">
        <v>27555</v>
      </c>
      <c r="I67" s="29">
        <v>364</v>
      </c>
      <c r="J67" s="29">
        <f>I67*3</f>
        <v>1092</v>
      </c>
      <c r="K67" s="30">
        <f t="shared" ref="K67:K130" si="13">L67*100</f>
        <v>21.5</v>
      </c>
      <c r="L67" s="40">
        <v>0.215</v>
      </c>
      <c r="M67" s="23">
        <f t="shared" si="7"/>
        <v>42807</v>
      </c>
      <c r="N67" s="19">
        <v>42807</v>
      </c>
      <c r="O67" s="19">
        <v>43899</v>
      </c>
      <c r="P67" s="26">
        <f t="shared" ref="P67:P125" si="14">O67-M67</f>
        <v>1092</v>
      </c>
      <c r="Q67" s="30">
        <f t="shared" si="8"/>
        <v>16.275618131868132</v>
      </c>
      <c r="R67" s="30">
        <f t="shared" si="9"/>
        <v>17772.974999999999</v>
      </c>
      <c r="S67" s="31">
        <f t="shared" si="10"/>
        <v>27555</v>
      </c>
      <c r="T67" s="31">
        <v>0</v>
      </c>
      <c r="U67" s="31">
        <v>0</v>
      </c>
      <c r="V67" s="22">
        <v>1839.1448489010988</v>
      </c>
      <c r="W67" s="23">
        <v>43352</v>
      </c>
    </row>
    <row r="68" spans="1:23" s="27" customFormat="1" x14ac:dyDescent="0.35">
      <c r="A68" s="27" t="s">
        <v>36</v>
      </c>
      <c r="B68" s="12">
        <v>67</v>
      </c>
      <c r="C68" s="159" t="s">
        <v>92</v>
      </c>
      <c r="D68" s="52" t="s">
        <v>54</v>
      </c>
      <c r="E68" s="27" t="s">
        <v>27</v>
      </c>
      <c r="F68" s="50" t="s">
        <v>32</v>
      </c>
      <c r="G68" s="14">
        <v>152399</v>
      </c>
      <c r="H68" s="14">
        <v>152399</v>
      </c>
      <c r="I68" s="29">
        <v>364</v>
      </c>
      <c r="J68" s="29">
        <f>I68*10</f>
        <v>3640</v>
      </c>
      <c r="K68" s="30">
        <f t="shared" si="13"/>
        <v>19</v>
      </c>
      <c r="L68" s="40">
        <v>0.19</v>
      </c>
      <c r="M68" s="23">
        <f t="shared" si="7"/>
        <v>42688</v>
      </c>
      <c r="N68" s="19">
        <v>42975</v>
      </c>
      <c r="O68" s="19">
        <v>46328</v>
      </c>
      <c r="P68" s="26">
        <f t="shared" si="14"/>
        <v>3640</v>
      </c>
      <c r="Q68" s="30">
        <f t="shared" si="8"/>
        <v>79.548928571428576</v>
      </c>
      <c r="R68" s="30">
        <f t="shared" si="9"/>
        <v>289558.10000000003</v>
      </c>
      <c r="S68" s="31">
        <f t="shared" si="10"/>
        <v>152399</v>
      </c>
      <c r="T68" s="31">
        <v>0</v>
      </c>
      <c r="U68" s="31">
        <v>0</v>
      </c>
      <c r="V68" s="22">
        <v>3977.4464285714289</v>
      </c>
      <c r="W68" s="23">
        <v>43415</v>
      </c>
    </row>
    <row r="69" spans="1:23" s="27" customFormat="1" x14ac:dyDescent="0.35">
      <c r="B69" s="12">
        <v>68</v>
      </c>
      <c r="C69" s="159" t="s">
        <v>92</v>
      </c>
      <c r="D69" s="52" t="s">
        <v>45</v>
      </c>
      <c r="E69" s="27" t="s">
        <v>27</v>
      </c>
      <c r="F69" s="50" t="s">
        <v>32</v>
      </c>
      <c r="G69" s="14">
        <v>85859</v>
      </c>
      <c r="H69" s="14">
        <v>85859</v>
      </c>
      <c r="I69" s="29">
        <v>364</v>
      </c>
      <c r="J69" s="29">
        <f>I69*3</f>
        <v>1092</v>
      </c>
      <c r="K69" s="30">
        <f t="shared" si="13"/>
        <v>18.5</v>
      </c>
      <c r="L69" s="40">
        <v>0.185</v>
      </c>
      <c r="M69" s="23">
        <f t="shared" si="7"/>
        <v>42891</v>
      </c>
      <c r="N69" s="19">
        <v>42997</v>
      </c>
      <c r="O69" s="19">
        <v>43983</v>
      </c>
      <c r="P69" s="26">
        <f t="shared" si="14"/>
        <v>1092</v>
      </c>
      <c r="Q69" s="30">
        <f t="shared" si="8"/>
        <v>43.637129120879123</v>
      </c>
      <c r="R69" s="30">
        <f t="shared" si="9"/>
        <v>47651.745000000003</v>
      </c>
      <c r="S69" s="31">
        <f t="shared" si="10"/>
        <v>85859</v>
      </c>
      <c r="T69" s="31">
        <v>0</v>
      </c>
      <c r="U69" s="31">
        <v>0</v>
      </c>
      <c r="V69" s="22">
        <v>1221.8396153846154</v>
      </c>
      <c r="W69" s="23">
        <v>43437</v>
      </c>
    </row>
    <row r="70" spans="1:23" s="27" customFormat="1" x14ac:dyDescent="0.35">
      <c r="B70" s="12">
        <v>69</v>
      </c>
      <c r="C70" s="159" t="s">
        <v>92</v>
      </c>
      <c r="D70" s="52" t="s">
        <v>45</v>
      </c>
      <c r="E70" s="27" t="s">
        <v>27</v>
      </c>
      <c r="F70" s="50" t="s">
        <v>32</v>
      </c>
      <c r="G70" s="14">
        <v>94947</v>
      </c>
      <c r="H70" s="14">
        <v>94947</v>
      </c>
      <c r="I70" s="29">
        <v>364</v>
      </c>
      <c r="J70" s="29">
        <f>I70*3</f>
        <v>1092</v>
      </c>
      <c r="K70" s="30">
        <f t="shared" si="13"/>
        <v>18.25</v>
      </c>
      <c r="L70" s="40">
        <v>0.1825</v>
      </c>
      <c r="M70" s="23">
        <f t="shared" si="7"/>
        <v>42891</v>
      </c>
      <c r="N70" s="19">
        <v>43003</v>
      </c>
      <c r="O70" s="19">
        <v>43983</v>
      </c>
      <c r="P70" s="26">
        <f t="shared" si="14"/>
        <v>1092</v>
      </c>
      <c r="Q70" s="30">
        <f t="shared" si="8"/>
        <v>47.603921703296699</v>
      </c>
      <c r="R70" s="30">
        <f t="shared" si="9"/>
        <v>51983.482499999998</v>
      </c>
      <c r="S70" s="31">
        <f t="shared" si="10"/>
        <v>94947</v>
      </c>
      <c r="T70" s="31">
        <v>0</v>
      </c>
      <c r="U70" s="31">
        <v>0</v>
      </c>
      <c r="V70" s="22">
        <v>4712.7882486263725</v>
      </c>
      <c r="W70" s="23">
        <v>43366</v>
      </c>
    </row>
    <row r="71" spans="1:23" s="27" customFormat="1" x14ac:dyDescent="0.35">
      <c r="B71" s="12">
        <v>70</v>
      </c>
      <c r="C71" s="159" t="s">
        <v>92</v>
      </c>
      <c r="D71" s="52" t="s">
        <v>46</v>
      </c>
      <c r="E71" s="27" t="s">
        <v>27</v>
      </c>
      <c r="F71" s="50" t="s">
        <v>32</v>
      </c>
      <c r="G71" s="14">
        <v>248590</v>
      </c>
      <c r="H71" s="14">
        <v>248590</v>
      </c>
      <c r="I71" s="29">
        <v>364</v>
      </c>
      <c r="J71" s="29">
        <f>I71*5</f>
        <v>1820</v>
      </c>
      <c r="K71" s="30">
        <f t="shared" si="13"/>
        <v>18.25</v>
      </c>
      <c r="L71" s="40">
        <v>0.1825</v>
      </c>
      <c r="M71" s="23">
        <f t="shared" si="7"/>
        <v>42947</v>
      </c>
      <c r="N71" s="19">
        <v>43025</v>
      </c>
      <c r="O71" s="19">
        <v>44767</v>
      </c>
      <c r="P71" s="26">
        <f t="shared" si="14"/>
        <v>1820</v>
      </c>
      <c r="Q71" s="30">
        <f t="shared" si="8"/>
        <v>124.63646978021977</v>
      </c>
      <c r="R71" s="30">
        <f t="shared" si="9"/>
        <v>226838.37499999997</v>
      </c>
      <c r="S71" s="31">
        <f t="shared" si="10"/>
        <v>248590</v>
      </c>
      <c r="T71" s="31">
        <v>0</v>
      </c>
      <c r="U71" s="31">
        <v>0</v>
      </c>
      <c r="V71" s="22">
        <v>19318.652815934067</v>
      </c>
      <c r="W71" s="23">
        <v>43310</v>
      </c>
    </row>
    <row r="72" spans="1:23" s="27" customFormat="1" x14ac:dyDescent="0.35">
      <c r="B72" s="12">
        <v>71</v>
      </c>
      <c r="C72" s="159" t="s">
        <v>92</v>
      </c>
      <c r="D72" s="52" t="s">
        <v>53</v>
      </c>
      <c r="E72" s="27" t="s">
        <v>52</v>
      </c>
      <c r="F72" s="50" t="s">
        <v>32</v>
      </c>
      <c r="G72" s="14">
        <v>188632</v>
      </c>
      <c r="H72" s="14">
        <v>188632</v>
      </c>
      <c r="I72" s="29">
        <v>364</v>
      </c>
      <c r="J72" s="29">
        <f>I72*7</f>
        <v>2548</v>
      </c>
      <c r="K72" s="30">
        <f t="shared" si="13"/>
        <v>19</v>
      </c>
      <c r="L72" s="40">
        <v>0.19</v>
      </c>
      <c r="M72" s="23">
        <f t="shared" si="7"/>
        <v>43040</v>
      </c>
      <c r="N72" s="19">
        <v>43040</v>
      </c>
      <c r="O72" s="19">
        <v>45588</v>
      </c>
      <c r="P72" s="26">
        <f t="shared" si="14"/>
        <v>2548</v>
      </c>
      <c r="Q72" s="30">
        <f t="shared" si="8"/>
        <v>98.461758241758247</v>
      </c>
      <c r="R72" s="30">
        <f t="shared" si="9"/>
        <v>250880.56</v>
      </c>
      <c r="S72" s="31">
        <f t="shared" si="10"/>
        <v>188632</v>
      </c>
      <c r="T72" s="31">
        <v>0</v>
      </c>
      <c r="U72" s="31">
        <v>0</v>
      </c>
      <c r="V72" s="22">
        <v>6006.167252747252</v>
      </c>
      <c r="W72" s="23">
        <v>43404</v>
      </c>
    </row>
    <row r="73" spans="1:23" s="27" customFormat="1" x14ac:dyDescent="0.35">
      <c r="B73" s="12">
        <v>72</v>
      </c>
      <c r="C73" s="159" t="s">
        <v>92</v>
      </c>
      <c r="D73" s="52" t="s">
        <v>45</v>
      </c>
      <c r="E73" s="27" t="s">
        <v>27</v>
      </c>
      <c r="F73" s="50" t="s">
        <v>32</v>
      </c>
      <c r="G73" s="14">
        <v>241439</v>
      </c>
      <c r="H73" s="14">
        <v>241439</v>
      </c>
      <c r="I73" s="29">
        <v>364</v>
      </c>
      <c r="J73" s="29">
        <f>I73*3</f>
        <v>1092</v>
      </c>
      <c r="K73" s="30">
        <f t="shared" si="13"/>
        <v>16.5</v>
      </c>
      <c r="L73" s="40">
        <v>0.16500000000000001</v>
      </c>
      <c r="M73" s="23">
        <f t="shared" si="7"/>
        <v>43192</v>
      </c>
      <c r="N73" s="19">
        <v>43185</v>
      </c>
      <c r="O73" s="19">
        <v>44284</v>
      </c>
      <c r="P73" s="26">
        <f t="shared" si="14"/>
        <v>1092</v>
      </c>
      <c r="Q73" s="30">
        <f t="shared" si="8"/>
        <v>109.44350274725275</v>
      </c>
      <c r="R73" s="30">
        <f t="shared" si="9"/>
        <v>119512.30500000001</v>
      </c>
      <c r="S73" s="31">
        <f t="shared" si="10"/>
        <v>241439</v>
      </c>
      <c r="T73" s="31">
        <v>0</v>
      </c>
      <c r="U73" s="31">
        <v>0</v>
      </c>
      <c r="V73" s="22">
        <v>10834.906771978021</v>
      </c>
      <c r="W73" s="23">
        <v>43366</v>
      </c>
    </row>
    <row r="74" spans="1:23" s="27" customFormat="1" x14ac:dyDescent="0.35">
      <c r="B74" s="12">
        <v>73</v>
      </c>
      <c r="C74" s="159" t="s">
        <v>92</v>
      </c>
      <c r="D74" s="52" t="s">
        <v>47</v>
      </c>
      <c r="E74" s="27" t="s">
        <v>27</v>
      </c>
      <c r="F74" s="50" t="s">
        <v>32</v>
      </c>
      <c r="G74" s="14">
        <v>324345</v>
      </c>
      <c r="H74" s="14">
        <v>324345</v>
      </c>
      <c r="I74" s="29">
        <v>364</v>
      </c>
      <c r="J74" s="29">
        <f>I74*7</f>
        <v>2548</v>
      </c>
      <c r="K74" s="30">
        <f t="shared" si="13"/>
        <v>16.25</v>
      </c>
      <c r="L74" s="40">
        <v>0.16250000000000001</v>
      </c>
      <c r="M74" s="23">
        <f t="shared" si="7"/>
        <v>43206</v>
      </c>
      <c r="N74" s="19">
        <v>43206</v>
      </c>
      <c r="O74" s="19">
        <v>45754</v>
      </c>
      <c r="P74" s="26">
        <f t="shared" si="14"/>
        <v>2548</v>
      </c>
      <c r="Q74" s="30">
        <f t="shared" si="8"/>
        <v>144.796875</v>
      </c>
      <c r="R74" s="30">
        <f t="shared" si="9"/>
        <v>368942.4375</v>
      </c>
      <c r="S74" s="31">
        <f t="shared" si="10"/>
        <v>324345</v>
      </c>
      <c r="T74" s="31">
        <v>0</v>
      </c>
      <c r="U74" s="31">
        <v>0</v>
      </c>
      <c r="V74" s="22">
        <v>11149.359375000002</v>
      </c>
      <c r="W74" s="19">
        <v>43388</v>
      </c>
    </row>
    <row r="75" spans="1:23" s="27" customFormat="1" x14ac:dyDescent="0.35">
      <c r="B75" s="12">
        <v>74</v>
      </c>
      <c r="C75" s="159" t="s">
        <v>92</v>
      </c>
      <c r="D75" s="52" t="s">
        <v>44</v>
      </c>
      <c r="E75" s="27" t="s">
        <v>27</v>
      </c>
      <c r="F75" s="50" t="s">
        <v>32</v>
      </c>
      <c r="G75" s="44">
        <v>299797</v>
      </c>
      <c r="H75" s="44">
        <v>299797</v>
      </c>
      <c r="I75" s="29">
        <v>364</v>
      </c>
      <c r="J75" s="29">
        <f>I75*2</f>
        <v>728</v>
      </c>
      <c r="K75" s="30">
        <f t="shared" si="13"/>
        <v>16</v>
      </c>
      <c r="L75" s="49">
        <v>0.16</v>
      </c>
      <c r="M75" s="23">
        <f t="shared" si="7"/>
        <v>43234</v>
      </c>
      <c r="N75" s="19">
        <v>43234</v>
      </c>
      <c r="O75" s="21">
        <v>43962</v>
      </c>
      <c r="P75" s="26">
        <f t="shared" si="14"/>
        <v>728</v>
      </c>
      <c r="Q75" s="30">
        <f t="shared" si="8"/>
        <v>131.77890109890112</v>
      </c>
      <c r="R75" s="30">
        <f t="shared" si="9"/>
        <v>95935.040000000008</v>
      </c>
      <c r="S75" s="31">
        <f t="shared" si="10"/>
        <v>299797</v>
      </c>
      <c r="T75" s="31">
        <v>0</v>
      </c>
      <c r="U75" s="31">
        <v>0</v>
      </c>
      <c r="V75" s="22">
        <v>6588.9450549450557</v>
      </c>
      <c r="W75" s="21">
        <v>43415</v>
      </c>
    </row>
    <row r="76" spans="1:23" s="27" customFormat="1" x14ac:dyDescent="0.35">
      <c r="B76" s="12">
        <v>75</v>
      </c>
      <c r="C76" s="159" t="s">
        <v>92</v>
      </c>
      <c r="D76" s="52" t="s">
        <v>45</v>
      </c>
      <c r="E76" s="27" t="s">
        <v>27</v>
      </c>
      <c r="F76" s="50" t="s">
        <v>32</v>
      </c>
      <c r="G76" s="44">
        <v>30255.79</v>
      </c>
      <c r="H76" s="44">
        <v>30255.79</v>
      </c>
      <c r="I76" s="29">
        <v>364</v>
      </c>
      <c r="J76" s="29">
        <f>I76*3</f>
        <v>1092</v>
      </c>
      <c r="K76" s="30">
        <f t="shared" si="13"/>
        <v>16.25</v>
      </c>
      <c r="L76" s="49">
        <v>0.16250000000000001</v>
      </c>
      <c r="M76" s="23">
        <f t="shared" si="7"/>
        <v>43241</v>
      </c>
      <c r="N76" s="19">
        <v>43248</v>
      </c>
      <c r="O76" s="21">
        <v>44333</v>
      </c>
      <c r="P76" s="26">
        <f t="shared" si="14"/>
        <v>1092</v>
      </c>
      <c r="Q76" s="30">
        <f t="shared" si="8"/>
        <v>13.50704910714286</v>
      </c>
      <c r="R76" s="30">
        <f t="shared" si="9"/>
        <v>14749.697625000003</v>
      </c>
      <c r="S76" s="31">
        <f t="shared" si="10"/>
        <v>30255.79</v>
      </c>
      <c r="T76" s="31">
        <v>0</v>
      </c>
      <c r="U76" s="31">
        <v>0</v>
      </c>
      <c r="V76" s="22">
        <v>580.80311160714291</v>
      </c>
      <c r="W76" s="21">
        <v>43422</v>
      </c>
    </row>
    <row r="77" spans="1:23" s="27" customFormat="1" x14ac:dyDescent="0.35">
      <c r="B77" s="12">
        <v>76</v>
      </c>
      <c r="C77" s="159" t="s">
        <v>92</v>
      </c>
      <c r="D77" s="52" t="s">
        <v>54</v>
      </c>
      <c r="E77" s="27" t="s">
        <v>27</v>
      </c>
      <c r="F77" s="50" t="s">
        <v>32</v>
      </c>
      <c r="G77" s="44">
        <v>116746</v>
      </c>
      <c r="H77" s="44">
        <v>116746</v>
      </c>
      <c r="I77" s="29">
        <v>364</v>
      </c>
      <c r="J77" s="29">
        <f>I77*10</f>
        <v>3640</v>
      </c>
      <c r="K77" s="30">
        <f t="shared" si="13"/>
        <v>17.5</v>
      </c>
      <c r="L77" s="49">
        <v>0.17499999999999999</v>
      </c>
      <c r="M77" s="23">
        <f t="shared" si="7"/>
        <v>43275</v>
      </c>
      <c r="N77" s="19">
        <v>43262</v>
      </c>
      <c r="O77" s="21">
        <v>46915</v>
      </c>
      <c r="P77" s="26">
        <f t="shared" si="14"/>
        <v>3640</v>
      </c>
      <c r="Q77" s="30">
        <f t="shared" si="8"/>
        <v>56.127884615384616</v>
      </c>
      <c r="R77" s="30">
        <f t="shared" si="9"/>
        <v>204305.5</v>
      </c>
      <c r="S77" s="31">
        <f t="shared" si="10"/>
        <v>116746</v>
      </c>
      <c r="T77" s="31">
        <v>0</v>
      </c>
      <c r="U77" s="31">
        <v>0</v>
      </c>
      <c r="V77" s="22">
        <v>1234.8134615384615</v>
      </c>
      <c r="W77" s="21">
        <v>43443</v>
      </c>
    </row>
    <row r="78" spans="1:23" s="27" customFormat="1" x14ac:dyDescent="0.35">
      <c r="B78" s="12">
        <v>77</v>
      </c>
      <c r="C78" s="159" t="s">
        <v>92</v>
      </c>
      <c r="D78" s="52" t="s">
        <v>45</v>
      </c>
      <c r="E78" s="27" t="s">
        <v>27</v>
      </c>
      <c r="F78" s="50" t="s">
        <v>32</v>
      </c>
      <c r="G78" s="44">
        <v>109658.42</v>
      </c>
      <c r="H78" s="44">
        <v>109658.42</v>
      </c>
      <c r="I78" s="29">
        <v>364</v>
      </c>
      <c r="J78" s="29">
        <f>I78*3</f>
        <v>1092</v>
      </c>
      <c r="K78" s="30">
        <f t="shared" si="13"/>
        <v>17.5</v>
      </c>
      <c r="L78" s="49">
        <v>0.17499999999999999</v>
      </c>
      <c r="M78" s="23">
        <f t="shared" si="7"/>
        <v>43283</v>
      </c>
      <c r="N78" s="19">
        <v>43291</v>
      </c>
      <c r="O78" s="21">
        <v>44375</v>
      </c>
      <c r="P78" s="26">
        <f t="shared" si="14"/>
        <v>1092</v>
      </c>
      <c r="Q78" s="30">
        <f t="shared" si="8"/>
        <v>52.72039423076923</v>
      </c>
      <c r="R78" s="30">
        <f t="shared" si="9"/>
        <v>57570.6705</v>
      </c>
      <c r="S78" s="31">
        <f t="shared" si="10"/>
        <v>109658.42</v>
      </c>
      <c r="T78" s="31">
        <v>0</v>
      </c>
      <c r="U78" s="31">
        <v>0</v>
      </c>
      <c r="V78" s="22">
        <v>52.720394230769237</v>
      </c>
      <c r="W78" s="21">
        <v>43464</v>
      </c>
    </row>
    <row r="79" spans="1:23" s="27" customFormat="1" x14ac:dyDescent="0.35">
      <c r="B79" s="12">
        <v>78</v>
      </c>
      <c r="C79" s="159" t="s">
        <v>92</v>
      </c>
      <c r="D79" s="52" t="s">
        <v>49</v>
      </c>
      <c r="E79" s="27" t="s">
        <v>27</v>
      </c>
      <c r="F79" s="50" t="s">
        <v>32</v>
      </c>
      <c r="G79" s="44">
        <v>49999.59</v>
      </c>
      <c r="H79" s="44">
        <v>49999.59</v>
      </c>
      <c r="I79" s="29">
        <v>364</v>
      </c>
      <c r="J79" s="29">
        <v>182</v>
      </c>
      <c r="K79" s="30">
        <f t="shared" si="13"/>
        <v>15.18</v>
      </c>
      <c r="L79" s="49">
        <v>0.15179999999999999</v>
      </c>
      <c r="M79" s="23">
        <f t="shared" si="7"/>
        <v>43343</v>
      </c>
      <c r="N79" s="19">
        <v>43297</v>
      </c>
      <c r="O79" s="21">
        <v>43525</v>
      </c>
      <c r="P79" s="26">
        <f t="shared" si="14"/>
        <v>182</v>
      </c>
      <c r="Q79" s="30">
        <f t="shared" si="8"/>
        <v>20.851477368131864</v>
      </c>
      <c r="R79" s="30">
        <f t="shared" si="9"/>
        <v>3794.9688809999989</v>
      </c>
      <c r="S79" s="31">
        <f t="shared" si="10"/>
        <v>49999.59</v>
      </c>
      <c r="T79" s="31">
        <v>0</v>
      </c>
      <c r="U79" s="31">
        <v>0</v>
      </c>
      <c r="V79" s="22">
        <v>3732.414448895604</v>
      </c>
      <c r="W79" s="21">
        <v>43286</v>
      </c>
    </row>
    <row r="80" spans="1:23" s="27" customFormat="1" x14ac:dyDescent="0.35">
      <c r="B80" s="12">
        <v>79</v>
      </c>
      <c r="C80" s="159" t="s">
        <v>92</v>
      </c>
      <c r="D80" s="52" t="s">
        <v>53</v>
      </c>
      <c r="E80" s="27" t="s">
        <v>52</v>
      </c>
      <c r="F80" s="50" t="s">
        <v>32</v>
      </c>
      <c r="G80" s="44">
        <v>99989.38</v>
      </c>
      <c r="H80" s="44">
        <v>99989.38</v>
      </c>
      <c r="I80" s="29">
        <v>364</v>
      </c>
      <c r="J80" s="29">
        <f>I80*7</f>
        <v>2548</v>
      </c>
      <c r="K80" s="30">
        <f t="shared" si="13"/>
        <v>19</v>
      </c>
      <c r="L80" s="49">
        <v>0.19</v>
      </c>
      <c r="M80" s="23">
        <f t="shared" si="7"/>
        <v>43040</v>
      </c>
      <c r="N80" s="19">
        <v>43329</v>
      </c>
      <c r="O80" s="21">
        <v>45588</v>
      </c>
      <c r="P80" s="26">
        <f t="shared" si="14"/>
        <v>2548</v>
      </c>
      <c r="Q80" s="30">
        <f t="shared" si="8"/>
        <v>52.192258791208801</v>
      </c>
      <c r="R80" s="30">
        <f t="shared" si="9"/>
        <v>132985.87540000002</v>
      </c>
      <c r="S80" s="31">
        <f t="shared" si="10"/>
        <v>99989.38</v>
      </c>
      <c r="T80" s="31">
        <v>0</v>
      </c>
      <c r="U80" s="31">
        <v>0</v>
      </c>
      <c r="V80" s="22">
        <v>3183.7277862637361</v>
      </c>
      <c r="W80" s="21">
        <v>43404</v>
      </c>
    </row>
    <row r="81" spans="1:23" s="27" customFormat="1" x14ac:dyDescent="0.35">
      <c r="B81" s="12">
        <v>80</v>
      </c>
      <c r="C81" s="159" t="s">
        <v>92</v>
      </c>
      <c r="D81" s="52" t="s">
        <v>44</v>
      </c>
      <c r="E81" s="27" t="s">
        <v>27</v>
      </c>
      <c r="F81" s="50" t="s">
        <v>32</v>
      </c>
      <c r="G81" s="45">
        <v>29300</v>
      </c>
      <c r="H81" s="45">
        <v>29300</v>
      </c>
      <c r="I81" s="29">
        <v>364</v>
      </c>
      <c r="J81" s="29">
        <f>I81*2</f>
        <v>728</v>
      </c>
      <c r="K81" s="30">
        <f t="shared" si="13"/>
        <v>18</v>
      </c>
      <c r="L81" s="49">
        <v>0.18</v>
      </c>
      <c r="M81" s="23">
        <f t="shared" si="7"/>
        <v>43339</v>
      </c>
      <c r="N81" s="19">
        <v>43339</v>
      </c>
      <c r="O81" s="21">
        <v>44067</v>
      </c>
      <c r="P81" s="26">
        <f t="shared" si="14"/>
        <v>728</v>
      </c>
      <c r="Q81" s="30">
        <f t="shared" si="8"/>
        <v>14.489010989010989</v>
      </c>
      <c r="R81" s="30">
        <f t="shared" si="9"/>
        <v>10548</v>
      </c>
      <c r="S81" s="31">
        <f t="shared" si="10"/>
        <v>29300</v>
      </c>
      <c r="T81" s="31">
        <v>0</v>
      </c>
      <c r="U81" s="31">
        <v>0</v>
      </c>
      <c r="V81" s="22">
        <v>1825.6153846153843</v>
      </c>
      <c r="W81" s="48">
        <v>43339</v>
      </c>
    </row>
    <row r="82" spans="1:23" s="27" customFormat="1" x14ac:dyDescent="0.35">
      <c r="B82" s="12">
        <v>81</v>
      </c>
      <c r="C82" s="159" t="s">
        <v>92</v>
      </c>
      <c r="D82" s="52" t="s">
        <v>44</v>
      </c>
      <c r="E82" s="27" t="s">
        <v>27</v>
      </c>
      <c r="F82" s="50" t="s">
        <v>32</v>
      </c>
      <c r="G82" s="45">
        <v>79651.55</v>
      </c>
      <c r="H82" s="45">
        <v>79651.55</v>
      </c>
      <c r="I82" s="29">
        <v>364</v>
      </c>
      <c r="J82" s="29">
        <f>I82*2</f>
        <v>728</v>
      </c>
      <c r="K82" s="30">
        <f t="shared" si="13"/>
        <v>17.5</v>
      </c>
      <c r="L82" s="49">
        <v>0.17499999999999999</v>
      </c>
      <c r="M82" s="23">
        <f t="shared" si="7"/>
        <v>43080</v>
      </c>
      <c r="N82" s="19">
        <v>43453</v>
      </c>
      <c r="O82" s="21">
        <v>43808</v>
      </c>
      <c r="P82" s="26">
        <f t="shared" si="14"/>
        <v>728</v>
      </c>
      <c r="Q82" s="30">
        <f t="shared" si="8"/>
        <v>38.294014423076931</v>
      </c>
      <c r="R82" s="30">
        <f t="shared" si="9"/>
        <v>27878.042500000003</v>
      </c>
      <c r="S82" s="31">
        <f t="shared" si="10"/>
        <v>79651.55</v>
      </c>
      <c r="T82" s="31">
        <v>0</v>
      </c>
      <c r="U82" s="31">
        <v>0</v>
      </c>
      <c r="V82" s="22">
        <v>804.17430288461537</v>
      </c>
      <c r="W82" s="48">
        <v>43444</v>
      </c>
    </row>
    <row r="83" spans="1:23" s="27" customFormat="1" x14ac:dyDescent="0.35">
      <c r="B83" s="12">
        <v>82</v>
      </c>
      <c r="C83" s="159" t="s">
        <v>92</v>
      </c>
      <c r="D83" s="52" t="s">
        <v>46</v>
      </c>
      <c r="E83" s="27" t="s">
        <v>27</v>
      </c>
      <c r="F83" s="50" t="s">
        <v>32</v>
      </c>
      <c r="G83" s="45">
        <v>835084.71</v>
      </c>
      <c r="H83" s="45">
        <v>835084.71</v>
      </c>
      <c r="I83" s="29">
        <v>364</v>
      </c>
      <c r="J83" s="29">
        <f>I83*5</f>
        <v>1820</v>
      </c>
      <c r="K83" s="30">
        <f t="shared" si="13"/>
        <v>24.55</v>
      </c>
      <c r="L83" s="49">
        <v>0.2455</v>
      </c>
      <c r="M83" s="23">
        <f t="shared" si="7"/>
        <v>42576</v>
      </c>
      <c r="N83" s="19">
        <v>43452</v>
      </c>
      <c r="O83" s="21">
        <v>44396</v>
      </c>
      <c r="P83" s="26">
        <f t="shared" si="14"/>
        <v>1820</v>
      </c>
      <c r="Q83" s="30">
        <f t="shared" si="8"/>
        <v>563.2233414972527</v>
      </c>
      <c r="R83" s="30">
        <f t="shared" si="9"/>
        <v>1025066.481525</v>
      </c>
      <c r="S83" s="31">
        <f t="shared" si="10"/>
        <v>835084.71</v>
      </c>
      <c r="T83" s="31">
        <v>0</v>
      </c>
      <c r="U83" s="31">
        <v>0</v>
      </c>
      <c r="V83" s="46">
        <v>91242.181322554941</v>
      </c>
      <c r="W83" s="48">
        <v>43303</v>
      </c>
    </row>
    <row r="84" spans="1:23" s="27" customFormat="1" x14ac:dyDescent="0.35">
      <c r="B84" s="12">
        <v>83</v>
      </c>
      <c r="C84" s="159" t="s">
        <v>92</v>
      </c>
      <c r="D84" s="52" t="s">
        <v>46</v>
      </c>
      <c r="E84" s="27" t="s">
        <v>27</v>
      </c>
      <c r="F84" s="50" t="s">
        <v>32</v>
      </c>
      <c r="G84" s="45">
        <v>108118.41</v>
      </c>
      <c r="H84" s="45">
        <v>108118.41</v>
      </c>
      <c r="I84" s="29">
        <v>364</v>
      </c>
      <c r="J84" s="29">
        <f>I84*5</f>
        <v>1820</v>
      </c>
      <c r="K84" s="30">
        <f t="shared" si="13"/>
        <v>16.5</v>
      </c>
      <c r="L84" s="49">
        <v>0.16500000000000001</v>
      </c>
      <c r="M84" s="23">
        <f t="shared" si="7"/>
        <v>43143</v>
      </c>
      <c r="N84" s="19">
        <v>43350</v>
      </c>
      <c r="O84" s="21">
        <v>44963</v>
      </c>
      <c r="P84" s="26">
        <f t="shared" si="14"/>
        <v>1820</v>
      </c>
      <c r="Q84" s="30">
        <f t="shared" si="8"/>
        <v>49.009718818681321</v>
      </c>
      <c r="R84" s="30">
        <f t="shared" si="9"/>
        <v>89197.688250000007</v>
      </c>
      <c r="S84" s="31">
        <f t="shared" si="10"/>
        <v>108118.41</v>
      </c>
      <c r="T84" s="31">
        <v>0</v>
      </c>
      <c r="U84" s="31">
        <v>0</v>
      </c>
      <c r="V84" s="22">
        <v>7400.4675416208793</v>
      </c>
      <c r="W84" s="48">
        <v>43314</v>
      </c>
    </row>
    <row r="85" spans="1:23" s="27" customFormat="1" x14ac:dyDescent="0.35">
      <c r="B85" s="12">
        <v>84</v>
      </c>
      <c r="C85" s="159" t="s">
        <v>92</v>
      </c>
      <c r="D85" s="52" t="s">
        <v>46</v>
      </c>
      <c r="E85" s="27" t="s">
        <v>27</v>
      </c>
      <c r="F85" s="50" t="s">
        <v>32</v>
      </c>
      <c r="G85" s="45">
        <v>9360.14</v>
      </c>
      <c r="H85" s="45">
        <v>9360.14</v>
      </c>
      <c r="I85" s="29">
        <v>364</v>
      </c>
      <c r="J85" s="29">
        <f>I85*5</f>
        <v>1820</v>
      </c>
      <c r="K85" s="30">
        <f t="shared" si="13"/>
        <v>24.5</v>
      </c>
      <c r="L85" s="49">
        <v>0.245</v>
      </c>
      <c r="M85" s="23">
        <f t="shared" si="7"/>
        <v>42548</v>
      </c>
      <c r="N85" s="19">
        <v>43465</v>
      </c>
      <c r="O85" s="21">
        <v>44368</v>
      </c>
      <c r="P85" s="26">
        <f t="shared" si="14"/>
        <v>1820</v>
      </c>
      <c r="Q85" s="30">
        <f t="shared" ref="Q85:Q120" si="15">R85/J85</f>
        <v>6.30009423076923</v>
      </c>
      <c r="R85" s="30">
        <f t="shared" ref="R85:R120" si="16">H85*L85*J85/I85</f>
        <v>11466.171499999999</v>
      </c>
      <c r="S85" s="31">
        <f t="shared" ref="S85:S120" si="17">H85</f>
        <v>9360.14</v>
      </c>
      <c r="T85" s="31">
        <v>0</v>
      </c>
      <c r="U85" s="31">
        <v>0</v>
      </c>
      <c r="V85" s="22">
        <v>44.100659615384615</v>
      </c>
      <c r="W85" s="48">
        <v>43458</v>
      </c>
    </row>
    <row r="86" spans="1:23" s="27" customFormat="1" x14ac:dyDescent="0.35">
      <c r="B86" s="12">
        <v>85</v>
      </c>
      <c r="C86" s="159" t="s">
        <v>92</v>
      </c>
      <c r="D86" s="52" t="s">
        <v>44</v>
      </c>
      <c r="E86" s="27" t="s">
        <v>27</v>
      </c>
      <c r="F86" s="50" t="s">
        <v>32</v>
      </c>
      <c r="G86" s="45">
        <v>240222.33</v>
      </c>
      <c r="H86" s="45">
        <v>240222.33</v>
      </c>
      <c r="I86" s="29">
        <v>364</v>
      </c>
      <c r="J86" s="29">
        <f>I86*2</f>
        <v>728</v>
      </c>
      <c r="K86" s="30">
        <f t="shared" si="13"/>
        <v>21</v>
      </c>
      <c r="L86" s="49">
        <v>0.21</v>
      </c>
      <c r="M86" s="23">
        <f t="shared" si="7"/>
        <v>42744</v>
      </c>
      <c r="N86" s="19">
        <v>42872</v>
      </c>
      <c r="O86" s="21">
        <v>43472</v>
      </c>
      <c r="P86" s="26">
        <f t="shared" si="14"/>
        <v>728</v>
      </c>
      <c r="Q86" s="30">
        <f t="shared" si="15"/>
        <v>138.58980576923079</v>
      </c>
      <c r="R86" s="30">
        <f t="shared" si="16"/>
        <v>100893.37860000001</v>
      </c>
      <c r="S86" s="31">
        <f t="shared" si="17"/>
        <v>240222.33</v>
      </c>
      <c r="T86" s="31">
        <v>0</v>
      </c>
      <c r="U86" s="31">
        <v>0</v>
      </c>
      <c r="V86" s="22">
        <v>25084.754844230767</v>
      </c>
      <c r="W86" s="48">
        <v>43284</v>
      </c>
    </row>
    <row r="87" spans="1:23" s="27" customFormat="1" x14ac:dyDescent="0.35">
      <c r="B87" s="12">
        <v>86</v>
      </c>
      <c r="C87" s="159" t="s">
        <v>92</v>
      </c>
      <c r="D87" s="52" t="s">
        <v>44</v>
      </c>
      <c r="E87" s="27" t="s">
        <v>27</v>
      </c>
      <c r="F87" s="50" t="s">
        <v>32</v>
      </c>
      <c r="G87" s="45">
        <v>49000</v>
      </c>
      <c r="H87" s="45">
        <v>49000</v>
      </c>
      <c r="I87" s="29">
        <v>364</v>
      </c>
      <c r="J87" s="29">
        <f>I87*2</f>
        <v>728</v>
      </c>
      <c r="K87" s="30">
        <f t="shared" si="13"/>
        <v>19.5</v>
      </c>
      <c r="L87" s="49">
        <v>0.19500000000000001</v>
      </c>
      <c r="M87" s="23">
        <f t="shared" si="7"/>
        <v>43444</v>
      </c>
      <c r="N87" s="19">
        <v>43444</v>
      </c>
      <c r="O87" s="21">
        <v>44172</v>
      </c>
      <c r="P87" s="26">
        <f t="shared" si="14"/>
        <v>728</v>
      </c>
      <c r="Q87" s="30">
        <f t="shared" si="15"/>
        <v>26.25</v>
      </c>
      <c r="R87" s="30">
        <f t="shared" si="16"/>
        <v>19110</v>
      </c>
      <c r="S87" s="31">
        <f t="shared" si="17"/>
        <v>49000</v>
      </c>
      <c r="T87" s="31">
        <v>0</v>
      </c>
      <c r="U87" s="31">
        <v>0</v>
      </c>
      <c r="V87" s="22">
        <v>577.5</v>
      </c>
      <c r="W87" s="48">
        <v>43443</v>
      </c>
    </row>
    <row r="88" spans="1:23" s="27" customFormat="1" x14ac:dyDescent="0.35">
      <c r="B88" s="12">
        <v>87</v>
      </c>
      <c r="C88" s="159" t="s">
        <v>92</v>
      </c>
      <c r="D88" s="52" t="s">
        <v>48</v>
      </c>
      <c r="E88" s="27" t="s">
        <v>27</v>
      </c>
      <c r="F88" s="50" t="s">
        <v>32</v>
      </c>
      <c r="G88" s="45">
        <v>95959.27</v>
      </c>
      <c r="H88" s="45">
        <v>95959.27</v>
      </c>
      <c r="I88" s="29">
        <v>364</v>
      </c>
      <c r="J88" s="29">
        <f>I88*1</f>
        <v>364</v>
      </c>
      <c r="K88" s="30">
        <f t="shared" si="13"/>
        <v>18.329999999999998</v>
      </c>
      <c r="L88" s="49">
        <v>0.18329999999999999</v>
      </c>
      <c r="M88" s="23">
        <f t="shared" si="7"/>
        <v>43146</v>
      </c>
      <c r="N88" s="19">
        <v>43229</v>
      </c>
      <c r="O88" s="21">
        <v>43510</v>
      </c>
      <c r="P88" s="26">
        <f t="shared" si="14"/>
        <v>364</v>
      </c>
      <c r="Q88" s="30">
        <f t="shared" si="15"/>
        <v>48.322346678571421</v>
      </c>
      <c r="R88" s="30">
        <f t="shared" si="16"/>
        <v>17589.334190999998</v>
      </c>
      <c r="S88" s="31">
        <f t="shared" si="17"/>
        <v>95959.27</v>
      </c>
      <c r="T88" s="31">
        <v>0</v>
      </c>
      <c r="U88" s="31">
        <v>0</v>
      </c>
      <c r="V88" s="47">
        <v>6620.1614949642862</v>
      </c>
      <c r="W88" s="48">
        <v>43328</v>
      </c>
    </row>
    <row r="89" spans="1:23" s="27" customFormat="1" x14ac:dyDescent="0.35">
      <c r="B89" s="12">
        <v>88</v>
      </c>
      <c r="C89" s="159" t="s">
        <v>92</v>
      </c>
      <c r="D89" s="52" t="s">
        <v>46</v>
      </c>
      <c r="E89" s="27" t="s">
        <v>27</v>
      </c>
      <c r="F89" s="5" t="s">
        <v>30</v>
      </c>
      <c r="G89" s="42">
        <v>34000</v>
      </c>
      <c r="H89" s="42">
        <v>34000</v>
      </c>
      <c r="I89" s="29">
        <v>364</v>
      </c>
      <c r="J89" s="29">
        <f t="shared" ref="J89:J95" si="18">I89*5</f>
        <v>1820</v>
      </c>
      <c r="K89" s="30">
        <f t="shared" si="13"/>
        <v>24</v>
      </c>
      <c r="L89" s="39">
        <v>0.24</v>
      </c>
      <c r="M89" s="23">
        <f t="shared" si="7"/>
        <v>42345</v>
      </c>
      <c r="N89" s="35">
        <v>42338</v>
      </c>
      <c r="O89" s="35">
        <v>44165</v>
      </c>
      <c r="P89" s="26">
        <f t="shared" si="14"/>
        <v>1820</v>
      </c>
      <c r="Q89" s="30">
        <f t="shared" si="15"/>
        <v>22.417582417582416</v>
      </c>
      <c r="R89" s="30">
        <f t="shared" si="16"/>
        <v>40800</v>
      </c>
      <c r="S89" s="31">
        <f t="shared" si="17"/>
        <v>34000</v>
      </c>
      <c r="T89" s="31">
        <v>0</v>
      </c>
      <c r="U89" s="31">
        <v>0</v>
      </c>
      <c r="V89" s="47">
        <v>784.61538461538464</v>
      </c>
      <c r="W89" s="37">
        <v>43430</v>
      </c>
    </row>
    <row r="90" spans="1:23" s="27" customFormat="1" x14ac:dyDescent="0.35">
      <c r="B90" s="12">
        <v>89</v>
      </c>
      <c r="C90" s="159" t="s">
        <v>92</v>
      </c>
      <c r="D90" s="52" t="s">
        <v>46</v>
      </c>
      <c r="E90" s="27" t="s">
        <v>27</v>
      </c>
      <c r="F90" s="5" t="s">
        <v>30</v>
      </c>
      <c r="G90" s="14">
        <v>166864</v>
      </c>
      <c r="H90" s="14">
        <v>166864</v>
      </c>
      <c r="I90" s="29">
        <v>364</v>
      </c>
      <c r="J90" s="29">
        <f t="shared" si="18"/>
        <v>1820</v>
      </c>
      <c r="K90" s="30">
        <f t="shared" si="13"/>
        <v>18.75</v>
      </c>
      <c r="L90" s="40">
        <v>0.1875</v>
      </c>
      <c r="M90" s="23">
        <f t="shared" ref="M90:M125" si="19">O90-J90</f>
        <v>42765</v>
      </c>
      <c r="N90" s="19">
        <v>42765</v>
      </c>
      <c r="O90" s="19">
        <v>44585</v>
      </c>
      <c r="P90" s="26">
        <f t="shared" si="14"/>
        <v>1820</v>
      </c>
      <c r="Q90" s="30">
        <f t="shared" si="15"/>
        <v>85.953296703296701</v>
      </c>
      <c r="R90" s="30">
        <f t="shared" si="16"/>
        <v>156435</v>
      </c>
      <c r="S90" s="31">
        <f t="shared" si="17"/>
        <v>166864</v>
      </c>
      <c r="T90" s="31">
        <v>0</v>
      </c>
      <c r="U90" s="31">
        <v>0</v>
      </c>
      <c r="V90" s="47">
        <v>13236.807692307691</v>
      </c>
      <c r="W90" s="23">
        <v>43311</v>
      </c>
    </row>
    <row r="91" spans="1:23" s="27" customFormat="1" x14ac:dyDescent="0.35">
      <c r="A91" s="27" t="s">
        <v>37</v>
      </c>
      <c r="B91" s="12">
        <v>90</v>
      </c>
      <c r="C91" s="159" t="s">
        <v>92</v>
      </c>
      <c r="D91" s="52" t="s">
        <v>46</v>
      </c>
      <c r="E91" s="27" t="s">
        <v>27</v>
      </c>
      <c r="F91" s="5" t="s">
        <v>30</v>
      </c>
      <c r="G91" s="14">
        <v>144000</v>
      </c>
      <c r="H91" s="14">
        <v>144000</v>
      </c>
      <c r="I91" s="29">
        <v>364</v>
      </c>
      <c r="J91" s="29">
        <f t="shared" si="18"/>
        <v>1820</v>
      </c>
      <c r="K91" s="30">
        <f t="shared" si="13"/>
        <v>18.75</v>
      </c>
      <c r="L91" s="40">
        <v>0.1875</v>
      </c>
      <c r="M91" s="23">
        <f t="shared" si="19"/>
        <v>42765</v>
      </c>
      <c r="N91" s="19">
        <v>42765</v>
      </c>
      <c r="O91" s="19">
        <v>44585</v>
      </c>
      <c r="P91" s="26">
        <f t="shared" si="14"/>
        <v>1820</v>
      </c>
      <c r="Q91" s="30">
        <f t="shared" si="15"/>
        <v>74.175824175824175</v>
      </c>
      <c r="R91" s="30">
        <f t="shared" si="16"/>
        <v>135000</v>
      </c>
      <c r="S91" s="31">
        <f t="shared" si="17"/>
        <v>144000</v>
      </c>
      <c r="T91" s="31">
        <v>0</v>
      </c>
      <c r="U91" s="31">
        <v>0</v>
      </c>
      <c r="V91" s="47">
        <v>11423.076923076922</v>
      </c>
      <c r="W91" s="23">
        <v>43311</v>
      </c>
    </row>
    <row r="92" spans="1:23" s="27" customFormat="1" x14ac:dyDescent="0.35">
      <c r="B92" s="12">
        <v>91</v>
      </c>
      <c r="C92" s="159" t="s">
        <v>92</v>
      </c>
      <c r="D92" s="52" t="s">
        <v>46</v>
      </c>
      <c r="E92" s="27" t="s">
        <v>27</v>
      </c>
      <c r="F92" s="5" t="s">
        <v>30</v>
      </c>
      <c r="G92" s="14">
        <v>118000</v>
      </c>
      <c r="H92" s="14">
        <v>118000</v>
      </c>
      <c r="I92" s="29">
        <v>364</v>
      </c>
      <c r="J92" s="29">
        <f t="shared" si="18"/>
        <v>1820</v>
      </c>
      <c r="K92" s="30">
        <f t="shared" si="13"/>
        <v>24.5</v>
      </c>
      <c r="L92" s="40">
        <v>0.245</v>
      </c>
      <c r="M92" s="23">
        <f t="shared" si="19"/>
        <v>42548</v>
      </c>
      <c r="N92" s="19">
        <v>42548</v>
      </c>
      <c r="O92" s="19">
        <v>44368</v>
      </c>
      <c r="P92" s="26">
        <f t="shared" si="14"/>
        <v>1820</v>
      </c>
      <c r="Q92" s="30">
        <f t="shared" si="15"/>
        <v>79.42307692307692</v>
      </c>
      <c r="R92" s="30">
        <f t="shared" si="16"/>
        <v>144550</v>
      </c>
      <c r="S92" s="31">
        <f t="shared" si="17"/>
        <v>118000</v>
      </c>
      <c r="T92" s="31">
        <v>0</v>
      </c>
      <c r="U92" s="31">
        <v>0</v>
      </c>
      <c r="V92" s="22">
        <v>555.96153846153857</v>
      </c>
      <c r="W92" s="23">
        <v>43458</v>
      </c>
    </row>
    <row r="93" spans="1:23" s="27" customFormat="1" x14ac:dyDescent="0.35">
      <c r="A93" s="27" t="s">
        <v>34</v>
      </c>
      <c r="B93" s="12">
        <v>92</v>
      </c>
      <c r="C93" s="159" t="s">
        <v>92</v>
      </c>
      <c r="D93" s="52" t="s">
        <v>46</v>
      </c>
      <c r="E93" s="27" t="s">
        <v>27</v>
      </c>
      <c r="F93" s="5" t="s">
        <v>30</v>
      </c>
      <c r="G93" s="14">
        <v>15000</v>
      </c>
      <c r="H93" s="14">
        <v>15000</v>
      </c>
      <c r="I93" s="29">
        <v>364</v>
      </c>
      <c r="J93" s="29">
        <f t="shared" si="18"/>
        <v>1820</v>
      </c>
      <c r="K93" s="30">
        <f t="shared" si="13"/>
        <v>18.25</v>
      </c>
      <c r="L93" s="40">
        <v>0.1825</v>
      </c>
      <c r="M93" s="23">
        <f t="shared" si="19"/>
        <v>42947</v>
      </c>
      <c r="N93" s="19">
        <v>42947</v>
      </c>
      <c r="O93" s="19">
        <v>44767</v>
      </c>
      <c r="P93" s="26">
        <f t="shared" si="14"/>
        <v>1820</v>
      </c>
      <c r="Q93" s="30">
        <f t="shared" si="15"/>
        <v>7.520604395604396</v>
      </c>
      <c r="R93" s="30">
        <f t="shared" si="16"/>
        <v>13687.5</v>
      </c>
      <c r="S93" s="31">
        <f t="shared" si="17"/>
        <v>15000</v>
      </c>
      <c r="T93" s="31">
        <v>0</v>
      </c>
      <c r="U93" s="31">
        <v>0</v>
      </c>
      <c r="V93" s="22">
        <v>1158.1730769230769</v>
      </c>
      <c r="W93" s="23">
        <v>43311</v>
      </c>
    </row>
    <row r="94" spans="1:23" s="27" customFormat="1" x14ac:dyDescent="0.35">
      <c r="B94" s="12">
        <v>93</v>
      </c>
      <c r="C94" s="159" t="s">
        <v>92</v>
      </c>
      <c r="D94" s="52" t="s">
        <v>46</v>
      </c>
      <c r="E94" s="27" t="s">
        <v>27</v>
      </c>
      <c r="F94" s="5" t="s">
        <v>30</v>
      </c>
      <c r="G94" s="14">
        <v>20000</v>
      </c>
      <c r="H94" s="14">
        <v>20000</v>
      </c>
      <c r="I94" s="29">
        <v>364</v>
      </c>
      <c r="J94" s="29">
        <f t="shared" si="18"/>
        <v>1820</v>
      </c>
      <c r="K94" s="30">
        <f t="shared" si="13"/>
        <v>24.5</v>
      </c>
      <c r="L94" s="40">
        <v>0.245</v>
      </c>
      <c r="M94" s="23">
        <f t="shared" si="19"/>
        <v>42548</v>
      </c>
      <c r="N94" s="19">
        <v>42548</v>
      </c>
      <c r="O94" s="19">
        <v>44368</v>
      </c>
      <c r="P94" s="26">
        <f t="shared" si="14"/>
        <v>1820</v>
      </c>
      <c r="Q94" s="30">
        <f t="shared" si="15"/>
        <v>13.461538461538462</v>
      </c>
      <c r="R94" s="30">
        <f t="shared" si="16"/>
        <v>24500</v>
      </c>
      <c r="S94" s="31">
        <f t="shared" si="17"/>
        <v>20000</v>
      </c>
      <c r="T94" s="31">
        <v>0</v>
      </c>
      <c r="U94" s="31">
        <v>0</v>
      </c>
      <c r="V94" s="22">
        <v>94.230769230769241</v>
      </c>
      <c r="W94" s="23">
        <v>43458</v>
      </c>
    </row>
    <row r="95" spans="1:23" s="27" customFormat="1" x14ac:dyDescent="0.35">
      <c r="B95" s="12">
        <v>94</v>
      </c>
      <c r="C95" s="159" t="s">
        <v>92</v>
      </c>
      <c r="D95" s="52" t="s">
        <v>46</v>
      </c>
      <c r="E95" s="27" t="s">
        <v>27</v>
      </c>
      <c r="F95" s="5" t="s">
        <v>30</v>
      </c>
      <c r="G95" s="14">
        <v>35480</v>
      </c>
      <c r="H95" s="14">
        <v>35480</v>
      </c>
      <c r="I95" s="29">
        <v>364</v>
      </c>
      <c r="J95" s="29">
        <f t="shared" si="18"/>
        <v>1820</v>
      </c>
      <c r="K95" s="30">
        <f t="shared" si="13"/>
        <v>24.75</v>
      </c>
      <c r="L95" s="40">
        <v>0.2475</v>
      </c>
      <c r="M95" s="23">
        <f t="shared" si="19"/>
        <v>42436</v>
      </c>
      <c r="N95" s="19">
        <v>42590</v>
      </c>
      <c r="O95" s="19">
        <v>44256</v>
      </c>
      <c r="P95" s="26">
        <f t="shared" si="14"/>
        <v>1820</v>
      </c>
      <c r="Q95" s="30">
        <f t="shared" si="15"/>
        <v>24.124450549450547</v>
      </c>
      <c r="R95" s="30">
        <f t="shared" si="16"/>
        <v>43906.499999999993</v>
      </c>
      <c r="S95" s="31">
        <f t="shared" si="17"/>
        <v>35480</v>
      </c>
      <c r="T95" s="31">
        <v>0</v>
      </c>
      <c r="U95" s="31">
        <v>0</v>
      </c>
      <c r="V95" s="22">
        <v>2870.8096153846154</v>
      </c>
      <c r="W95" s="23">
        <v>43346</v>
      </c>
    </row>
    <row r="96" spans="1:23" s="27" customFormat="1" x14ac:dyDescent="0.35">
      <c r="A96" s="27" t="s">
        <v>36</v>
      </c>
      <c r="B96" s="12">
        <v>95</v>
      </c>
      <c r="C96" s="159" t="s">
        <v>92</v>
      </c>
      <c r="D96" s="52" t="s">
        <v>45</v>
      </c>
      <c r="E96" s="27" t="s">
        <v>27</v>
      </c>
      <c r="F96" s="5" t="s">
        <v>30</v>
      </c>
      <c r="G96" s="14">
        <v>163834</v>
      </c>
      <c r="H96" s="14">
        <v>163834</v>
      </c>
      <c r="I96" s="29">
        <v>364</v>
      </c>
      <c r="J96" s="29">
        <f>I96*3</f>
        <v>1092</v>
      </c>
      <c r="K96" s="30">
        <f t="shared" si="13"/>
        <v>24.5</v>
      </c>
      <c r="L96" s="40">
        <v>0.245</v>
      </c>
      <c r="M96" s="23">
        <f t="shared" si="19"/>
        <v>42520</v>
      </c>
      <c r="N96" s="19">
        <v>42642</v>
      </c>
      <c r="O96" s="19">
        <v>43612</v>
      </c>
      <c r="P96" s="26">
        <f t="shared" si="14"/>
        <v>1092</v>
      </c>
      <c r="Q96" s="30">
        <f t="shared" si="15"/>
        <v>110.27288461538463</v>
      </c>
      <c r="R96" s="30">
        <f t="shared" si="16"/>
        <v>120417.99</v>
      </c>
      <c r="S96" s="31">
        <f t="shared" si="17"/>
        <v>163834</v>
      </c>
      <c r="T96" s="31">
        <v>0</v>
      </c>
      <c r="U96" s="31">
        <v>0</v>
      </c>
      <c r="V96" s="22">
        <v>3859.5509615384617</v>
      </c>
      <c r="W96" s="23">
        <v>43430</v>
      </c>
    </row>
    <row r="97" spans="1:23" s="27" customFormat="1" x14ac:dyDescent="0.35">
      <c r="A97" s="27" t="s">
        <v>35</v>
      </c>
      <c r="B97" s="12">
        <v>96</v>
      </c>
      <c r="C97" s="159" t="s">
        <v>92</v>
      </c>
      <c r="D97" s="52" t="s">
        <v>45</v>
      </c>
      <c r="E97" s="27" t="s">
        <v>27</v>
      </c>
      <c r="F97" s="5" t="s">
        <v>30</v>
      </c>
      <c r="G97" s="14">
        <v>59177</v>
      </c>
      <c r="H97" s="14">
        <v>59177</v>
      </c>
      <c r="I97" s="29">
        <v>364</v>
      </c>
      <c r="J97" s="29">
        <f>I97*3</f>
        <v>1092</v>
      </c>
      <c r="K97" s="30">
        <f t="shared" si="13"/>
        <v>21.5</v>
      </c>
      <c r="L97" s="40">
        <v>0.215</v>
      </c>
      <c r="M97" s="23">
        <f t="shared" si="19"/>
        <v>42807</v>
      </c>
      <c r="N97" s="19">
        <v>42836</v>
      </c>
      <c r="O97" s="19">
        <v>43899</v>
      </c>
      <c r="P97" s="26">
        <f t="shared" si="14"/>
        <v>1092</v>
      </c>
      <c r="Q97" s="30">
        <f t="shared" si="15"/>
        <v>34.9534478021978</v>
      </c>
      <c r="R97" s="30">
        <f t="shared" si="16"/>
        <v>38169.165000000001</v>
      </c>
      <c r="S97" s="31">
        <f t="shared" si="17"/>
        <v>59177</v>
      </c>
      <c r="T97" s="31">
        <v>0</v>
      </c>
      <c r="U97" s="31">
        <v>0</v>
      </c>
      <c r="V97" s="22">
        <v>3914.7861538461543</v>
      </c>
      <c r="W97" s="23">
        <v>43353</v>
      </c>
    </row>
    <row r="98" spans="1:23" s="6" customFormat="1" x14ac:dyDescent="0.35">
      <c r="B98" s="12">
        <v>97</v>
      </c>
      <c r="C98" s="159" t="s">
        <v>92</v>
      </c>
      <c r="D98" s="65" t="s">
        <v>47</v>
      </c>
      <c r="E98" s="27" t="s">
        <v>27</v>
      </c>
      <c r="F98" s="5" t="s">
        <v>30</v>
      </c>
      <c r="G98" s="43">
        <v>18132</v>
      </c>
      <c r="H98" s="43">
        <v>18132</v>
      </c>
      <c r="I98" s="29">
        <v>364</v>
      </c>
      <c r="J98" s="29">
        <f>I98*7</f>
        <v>2548</v>
      </c>
      <c r="K98" s="30">
        <f t="shared" si="13"/>
        <v>19.75</v>
      </c>
      <c r="L98" s="41">
        <v>0.19750000000000001</v>
      </c>
      <c r="M98" s="23">
        <f t="shared" si="19"/>
        <v>42828</v>
      </c>
      <c r="N98" s="36">
        <v>42881</v>
      </c>
      <c r="O98" s="36">
        <v>45376</v>
      </c>
      <c r="P98" s="26">
        <f t="shared" si="14"/>
        <v>2548</v>
      </c>
      <c r="Q98" s="30">
        <f t="shared" si="15"/>
        <v>9.8381043956043985</v>
      </c>
      <c r="R98" s="30">
        <f t="shared" si="16"/>
        <v>25067.490000000005</v>
      </c>
      <c r="S98" s="31">
        <f t="shared" si="17"/>
        <v>18132</v>
      </c>
      <c r="T98" s="31">
        <v>0</v>
      </c>
      <c r="U98" s="31">
        <v>0</v>
      </c>
      <c r="V98" s="22">
        <v>895.26750000000004</v>
      </c>
      <c r="W98" s="23">
        <v>43374</v>
      </c>
    </row>
    <row r="99" spans="1:23" s="27" customFormat="1" x14ac:dyDescent="0.35">
      <c r="B99" s="12">
        <v>98</v>
      </c>
      <c r="C99" s="159" t="s">
        <v>92</v>
      </c>
      <c r="D99" s="52" t="s">
        <v>46</v>
      </c>
      <c r="E99" s="27" t="s">
        <v>27</v>
      </c>
      <c r="F99" s="5" t="s">
        <v>30</v>
      </c>
      <c r="G99" s="14">
        <f>146352-111000</f>
        <v>35352</v>
      </c>
      <c r="H99" s="14">
        <f>146352-111000</f>
        <v>35352</v>
      </c>
      <c r="I99" s="29">
        <v>364</v>
      </c>
      <c r="J99" s="29">
        <f>I99*5</f>
        <v>1820</v>
      </c>
      <c r="K99" s="30">
        <f t="shared" si="13"/>
        <v>18.25</v>
      </c>
      <c r="L99" s="40">
        <v>0.1825</v>
      </c>
      <c r="M99" s="23">
        <f t="shared" si="19"/>
        <v>42947</v>
      </c>
      <c r="N99" s="19">
        <v>42968</v>
      </c>
      <c r="O99" s="19">
        <v>44767</v>
      </c>
      <c r="P99" s="26">
        <f t="shared" si="14"/>
        <v>1820</v>
      </c>
      <c r="Q99" s="30">
        <f t="shared" si="15"/>
        <v>17.724560439560438</v>
      </c>
      <c r="R99" s="30">
        <f t="shared" si="16"/>
        <v>32258.699999999997</v>
      </c>
      <c r="S99" s="31">
        <f t="shared" si="17"/>
        <v>35352</v>
      </c>
      <c r="T99" s="31">
        <v>0</v>
      </c>
      <c r="U99" s="31">
        <v>0</v>
      </c>
      <c r="V99" s="22">
        <v>2729.5823076923075</v>
      </c>
      <c r="W99" s="23">
        <v>43311</v>
      </c>
    </row>
    <row r="100" spans="1:23" s="27" customFormat="1" x14ac:dyDescent="0.35">
      <c r="B100" s="12">
        <v>99</v>
      </c>
      <c r="C100" s="159" t="s">
        <v>92</v>
      </c>
      <c r="D100" s="52" t="s">
        <v>46</v>
      </c>
      <c r="E100" s="27" t="s">
        <v>27</v>
      </c>
      <c r="F100" s="5" t="s">
        <v>30</v>
      </c>
      <c r="G100" s="14">
        <v>54998</v>
      </c>
      <c r="H100" s="14">
        <v>54998</v>
      </c>
      <c r="I100" s="29">
        <v>364</v>
      </c>
      <c r="J100" s="29">
        <f>I100*5</f>
        <v>1820</v>
      </c>
      <c r="K100" s="30">
        <f t="shared" si="13"/>
        <v>18.25</v>
      </c>
      <c r="L100" s="40">
        <v>0.1825</v>
      </c>
      <c r="M100" s="23">
        <f t="shared" si="19"/>
        <v>42947</v>
      </c>
      <c r="N100" s="19">
        <v>42996</v>
      </c>
      <c r="O100" s="19">
        <v>44767</v>
      </c>
      <c r="P100" s="26">
        <f t="shared" si="14"/>
        <v>1820</v>
      </c>
      <c r="Q100" s="30">
        <f t="shared" si="15"/>
        <v>27.574546703296701</v>
      </c>
      <c r="R100" s="30">
        <f t="shared" si="16"/>
        <v>50185.674999999996</v>
      </c>
      <c r="S100" s="31">
        <f t="shared" si="17"/>
        <v>54998</v>
      </c>
      <c r="T100" s="31">
        <v>0</v>
      </c>
      <c r="U100" s="31">
        <v>0</v>
      </c>
      <c r="V100" s="22">
        <v>4246.4801923076921</v>
      </c>
      <c r="W100" s="23">
        <v>43311</v>
      </c>
    </row>
    <row r="101" spans="1:23" s="27" customFormat="1" x14ac:dyDescent="0.35">
      <c r="B101" s="12">
        <v>100</v>
      </c>
      <c r="C101" s="159" t="s">
        <v>92</v>
      </c>
      <c r="D101" s="52" t="s">
        <v>55</v>
      </c>
      <c r="E101" s="27" t="s">
        <v>27</v>
      </c>
      <c r="F101" s="5" t="s">
        <v>30</v>
      </c>
      <c r="G101" s="14">
        <v>129327</v>
      </c>
      <c r="H101" s="14">
        <v>129327</v>
      </c>
      <c r="I101" s="29">
        <v>364</v>
      </c>
      <c r="J101" s="29">
        <f>I101*10</f>
        <v>3640</v>
      </c>
      <c r="K101" s="30">
        <f t="shared" si="13"/>
        <v>19.5</v>
      </c>
      <c r="L101" s="40">
        <v>0.19500000000000001</v>
      </c>
      <c r="M101" s="23">
        <f t="shared" si="19"/>
        <v>43047</v>
      </c>
      <c r="N101" s="19">
        <v>43047</v>
      </c>
      <c r="O101" s="19">
        <v>46687</v>
      </c>
      <c r="P101" s="26">
        <f t="shared" si="14"/>
        <v>3640</v>
      </c>
      <c r="Q101" s="30">
        <f t="shared" si="15"/>
        <v>69.282321428571422</v>
      </c>
      <c r="R101" s="30">
        <f t="shared" si="16"/>
        <v>252187.65</v>
      </c>
      <c r="S101" s="31">
        <f t="shared" si="17"/>
        <v>129327</v>
      </c>
      <c r="T101" s="31">
        <v>0</v>
      </c>
      <c r="U101" s="31">
        <v>0</v>
      </c>
      <c r="V101" s="22">
        <v>3741.2453571428578</v>
      </c>
      <c r="W101" s="23">
        <v>43411</v>
      </c>
    </row>
    <row r="102" spans="1:23" s="27" customFormat="1" x14ac:dyDescent="0.35">
      <c r="B102" s="12">
        <v>101</v>
      </c>
      <c r="C102" s="159" t="s">
        <v>92</v>
      </c>
      <c r="D102" s="52" t="s">
        <v>53</v>
      </c>
      <c r="E102" s="27" t="s">
        <v>27</v>
      </c>
      <c r="F102" s="5" t="s">
        <v>30</v>
      </c>
      <c r="G102" s="14">
        <v>10751</v>
      </c>
      <c r="H102" s="14">
        <v>10751</v>
      </c>
      <c r="I102" s="29">
        <v>364</v>
      </c>
      <c r="J102" s="29">
        <f>I102*7</f>
        <v>2548</v>
      </c>
      <c r="K102" s="30">
        <f t="shared" si="13"/>
        <v>19</v>
      </c>
      <c r="L102" s="40">
        <v>0.19</v>
      </c>
      <c r="M102" s="23">
        <f t="shared" si="19"/>
        <v>43040</v>
      </c>
      <c r="N102" s="19">
        <v>43040</v>
      </c>
      <c r="O102" s="19">
        <v>45588</v>
      </c>
      <c r="P102" s="26">
        <f t="shared" si="14"/>
        <v>2548</v>
      </c>
      <c r="Q102" s="30">
        <f t="shared" si="15"/>
        <v>5.6117857142857144</v>
      </c>
      <c r="R102" s="30">
        <f t="shared" si="16"/>
        <v>14298.83</v>
      </c>
      <c r="S102" s="31">
        <f t="shared" si="17"/>
        <v>10751</v>
      </c>
      <c r="T102" s="31">
        <v>0</v>
      </c>
      <c r="U102" s="31">
        <v>0</v>
      </c>
      <c r="V102" s="22">
        <v>347.93071428571432</v>
      </c>
      <c r="W102" s="23">
        <v>43403</v>
      </c>
    </row>
    <row r="103" spans="1:23" s="27" customFormat="1" x14ac:dyDescent="0.35">
      <c r="A103" s="27" t="s">
        <v>37</v>
      </c>
      <c r="B103" s="12">
        <v>102</v>
      </c>
      <c r="C103" s="159" t="s">
        <v>92</v>
      </c>
      <c r="D103" s="52" t="s">
        <v>46</v>
      </c>
      <c r="E103" s="27" t="s">
        <v>27</v>
      </c>
      <c r="F103" s="5" t="s">
        <v>30</v>
      </c>
      <c r="G103" s="14">
        <v>235000</v>
      </c>
      <c r="H103" s="14">
        <v>235000</v>
      </c>
      <c r="I103" s="29">
        <v>364</v>
      </c>
      <c r="J103" s="29">
        <f>I103*5</f>
        <v>1820</v>
      </c>
      <c r="K103" s="30">
        <f t="shared" si="13"/>
        <v>16.5</v>
      </c>
      <c r="L103" s="40">
        <v>0.16500000000000001</v>
      </c>
      <c r="M103" s="23">
        <f t="shared" si="19"/>
        <v>43143</v>
      </c>
      <c r="N103" s="19">
        <v>43143</v>
      </c>
      <c r="O103" s="19">
        <v>44963</v>
      </c>
      <c r="P103" s="26">
        <f t="shared" si="14"/>
        <v>1820</v>
      </c>
      <c r="Q103" s="30">
        <f t="shared" si="15"/>
        <v>106.52472527472527</v>
      </c>
      <c r="R103" s="30">
        <f t="shared" si="16"/>
        <v>193875</v>
      </c>
      <c r="S103" s="31">
        <f t="shared" si="17"/>
        <v>235000</v>
      </c>
      <c r="T103" s="31">
        <v>0</v>
      </c>
      <c r="U103" s="31">
        <v>0</v>
      </c>
      <c r="V103" s="22">
        <v>14913.461538461541</v>
      </c>
      <c r="W103" s="23">
        <v>43325</v>
      </c>
    </row>
    <row r="104" spans="1:23" s="27" customFormat="1" x14ac:dyDescent="0.35">
      <c r="B104" s="12">
        <v>103</v>
      </c>
      <c r="C104" s="159" t="s">
        <v>92</v>
      </c>
      <c r="D104" s="52" t="s">
        <v>46</v>
      </c>
      <c r="E104" s="27" t="s">
        <v>27</v>
      </c>
      <c r="F104" s="5" t="s">
        <v>30</v>
      </c>
      <c r="G104" s="14">
        <v>19172</v>
      </c>
      <c r="H104" s="14">
        <v>19172</v>
      </c>
      <c r="I104" s="29">
        <v>364</v>
      </c>
      <c r="J104" s="29">
        <f>I104*5</f>
        <v>1820</v>
      </c>
      <c r="K104" s="30">
        <f t="shared" si="13"/>
        <v>16.5</v>
      </c>
      <c r="L104" s="40">
        <v>0.16500000000000001</v>
      </c>
      <c r="M104" s="23">
        <f t="shared" si="19"/>
        <v>43143</v>
      </c>
      <c r="N104" s="19">
        <v>43145</v>
      </c>
      <c r="O104" s="19">
        <v>44963</v>
      </c>
      <c r="P104" s="26">
        <f t="shared" si="14"/>
        <v>1820</v>
      </c>
      <c r="Q104" s="30">
        <f t="shared" si="15"/>
        <v>8.6906043956043959</v>
      </c>
      <c r="R104" s="30">
        <f t="shared" si="16"/>
        <v>15816.900000000001</v>
      </c>
      <c r="S104" s="31">
        <f t="shared" si="17"/>
        <v>19172</v>
      </c>
      <c r="T104" s="31">
        <v>0</v>
      </c>
      <c r="U104" s="31">
        <v>0</v>
      </c>
      <c r="V104" s="51">
        <v>1216.6846153846154</v>
      </c>
      <c r="W104" s="23">
        <v>43325</v>
      </c>
    </row>
    <row r="105" spans="1:23" s="27" customFormat="1" x14ac:dyDescent="0.35">
      <c r="B105" s="12">
        <v>104</v>
      </c>
      <c r="C105" s="159" t="s">
        <v>92</v>
      </c>
      <c r="D105" s="52" t="s">
        <v>48</v>
      </c>
      <c r="E105" s="27" t="s">
        <v>27</v>
      </c>
      <c r="F105" s="5" t="s">
        <v>30</v>
      </c>
      <c r="G105" s="14">
        <v>27000</v>
      </c>
      <c r="H105" s="14">
        <v>27000</v>
      </c>
      <c r="I105" s="29">
        <v>364</v>
      </c>
      <c r="J105" s="29">
        <f t="shared" ref="J105:J140" si="20">I105*1</f>
        <v>364</v>
      </c>
      <c r="K105" s="30">
        <f t="shared" si="13"/>
        <v>18.329999999999998</v>
      </c>
      <c r="L105" s="40">
        <v>0.18329999999999999</v>
      </c>
      <c r="M105" s="23">
        <f t="shared" si="19"/>
        <v>43146</v>
      </c>
      <c r="N105" s="19">
        <v>43146</v>
      </c>
      <c r="O105" s="19">
        <v>43510</v>
      </c>
      <c r="P105" s="26">
        <f t="shared" si="14"/>
        <v>364</v>
      </c>
      <c r="Q105" s="30">
        <f t="shared" si="15"/>
        <v>13.59642857142857</v>
      </c>
      <c r="R105" s="30">
        <f t="shared" si="16"/>
        <v>4949.0999999999995</v>
      </c>
      <c r="S105" s="31">
        <f t="shared" si="17"/>
        <v>27000</v>
      </c>
      <c r="T105" s="31">
        <v>0</v>
      </c>
      <c r="U105" s="31">
        <v>0</v>
      </c>
      <c r="V105" s="51">
        <v>1862.7107142857144</v>
      </c>
      <c r="W105" s="23">
        <v>43328</v>
      </c>
    </row>
    <row r="106" spans="1:23" s="27" customFormat="1" x14ac:dyDescent="0.35">
      <c r="B106" s="12">
        <v>105</v>
      </c>
      <c r="C106" s="159" t="s">
        <v>92</v>
      </c>
      <c r="D106" s="52" t="s">
        <v>45</v>
      </c>
      <c r="E106" s="27" t="s">
        <v>27</v>
      </c>
      <c r="F106" s="5" t="s">
        <v>30</v>
      </c>
      <c r="G106" s="14">
        <v>850000</v>
      </c>
      <c r="H106" s="14">
        <v>850000</v>
      </c>
      <c r="I106" s="29">
        <v>364</v>
      </c>
      <c r="J106" s="29">
        <f>I106*3</f>
        <v>1092</v>
      </c>
      <c r="K106" s="30">
        <f t="shared" si="13"/>
        <v>16.5</v>
      </c>
      <c r="L106" s="40">
        <v>0.16500000000000001</v>
      </c>
      <c r="M106" s="23">
        <f t="shared" si="19"/>
        <v>43185</v>
      </c>
      <c r="N106" s="19">
        <v>43185</v>
      </c>
      <c r="O106" s="19">
        <v>44277</v>
      </c>
      <c r="P106" s="26">
        <f t="shared" si="14"/>
        <v>1092</v>
      </c>
      <c r="Q106" s="30">
        <f t="shared" si="15"/>
        <v>385.30219780219778</v>
      </c>
      <c r="R106" s="30">
        <f t="shared" si="16"/>
        <v>420750</v>
      </c>
      <c r="S106" s="31">
        <f t="shared" si="17"/>
        <v>850000</v>
      </c>
      <c r="T106" s="31">
        <v>0</v>
      </c>
      <c r="U106" s="31">
        <v>0</v>
      </c>
      <c r="V106" s="51">
        <v>37759.615384615383</v>
      </c>
      <c r="W106" s="23">
        <v>43367</v>
      </c>
    </row>
    <row r="107" spans="1:23" s="27" customFormat="1" x14ac:dyDescent="0.35">
      <c r="B107" s="12">
        <v>106</v>
      </c>
      <c r="C107" s="159" t="s">
        <v>92</v>
      </c>
      <c r="D107" s="52" t="s">
        <v>45</v>
      </c>
      <c r="E107" s="27" t="s">
        <v>27</v>
      </c>
      <c r="F107" s="5" t="s">
        <v>30</v>
      </c>
      <c r="G107" s="14">
        <v>91000</v>
      </c>
      <c r="H107" s="14">
        <v>91000</v>
      </c>
      <c r="I107" s="29">
        <v>364</v>
      </c>
      <c r="J107" s="29">
        <f>I107*3</f>
        <v>1092</v>
      </c>
      <c r="K107" s="30">
        <f t="shared" si="13"/>
        <v>16.5</v>
      </c>
      <c r="L107" s="40">
        <v>0.16500000000000001</v>
      </c>
      <c r="M107" s="23">
        <f t="shared" si="19"/>
        <v>43185</v>
      </c>
      <c r="N107" s="19">
        <v>43185</v>
      </c>
      <c r="O107" s="19">
        <v>44277</v>
      </c>
      <c r="P107" s="26">
        <f t="shared" si="14"/>
        <v>1092</v>
      </c>
      <c r="Q107" s="30">
        <f t="shared" si="15"/>
        <v>41.25</v>
      </c>
      <c r="R107" s="30">
        <f t="shared" si="16"/>
        <v>45045</v>
      </c>
      <c r="S107" s="31">
        <f t="shared" si="17"/>
        <v>91000</v>
      </c>
      <c r="T107" s="31">
        <v>0</v>
      </c>
      <c r="U107" s="31">
        <v>0</v>
      </c>
      <c r="V107" s="51">
        <v>4042.5</v>
      </c>
      <c r="W107" s="23">
        <v>43367</v>
      </c>
    </row>
    <row r="108" spans="1:23" s="27" customFormat="1" x14ac:dyDescent="0.35">
      <c r="B108" s="12">
        <v>107</v>
      </c>
      <c r="C108" s="159" t="s">
        <v>92</v>
      </c>
      <c r="D108" s="52" t="s">
        <v>55</v>
      </c>
      <c r="E108" s="27" t="s">
        <v>27</v>
      </c>
      <c r="F108" s="5" t="s">
        <v>30</v>
      </c>
      <c r="G108" s="42">
        <v>248571</v>
      </c>
      <c r="H108" s="42">
        <v>248571</v>
      </c>
      <c r="I108" s="29">
        <v>364</v>
      </c>
      <c r="J108" s="29">
        <f>I108*10</f>
        <v>3640</v>
      </c>
      <c r="K108" s="30">
        <f t="shared" si="13"/>
        <v>19.5</v>
      </c>
      <c r="L108" s="39">
        <v>0.19500000000000001</v>
      </c>
      <c r="M108" s="23">
        <f t="shared" si="19"/>
        <v>43047</v>
      </c>
      <c r="N108" s="19">
        <v>43237</v>
      </c>
      <c r="O108" s="35">
        <v>46687</v>
      </c>
      <c r="P108" s="26">
        <f t="shared" si="14"/>
        <v>3640</v>
      </c>
      <c r="Q108" s="30">
        <f t="shared" si="15"/>
        <v>133.16303571428571</v>
      </c>
      <c r="R108" s="30">
        <f t="shared" si="16"/>
        <v>484713.45</v>
      </c>
      <c r="S108" s="31">
        <f t="shared" si="17"/>
        <v>248571</v>
      </c>
      <c r="T108" s="31">
        <v>0</v>
      </c>
      <c r="U108" s="31">
        <v>0</v>
      </c>
      <c r="V108" s="51">
        <v>7190.8039285714294</v>
      </c>
      <c r="W108" s="37">
        <v>43411</v>
      </c>
    </row>
    <row r="109" spans="1:23" s="27" customFormat="1" x14ac:dyDescent="0.35">
      <c r="B109" s="12">
        <v>108</v>
      </c>
      <c r="C109" s="159" t="s">
        <v>92</v>
      </c>
      <c r="D109" s="52" t="s">
        <v>45</v>
      </c>
      <c r="E109" s="27" t="s">
        <v>27</v>
      </c>
      <c r="F109" s="5" t="s">
        <v>30</v>
      </c>
      <c r="G109" s="42">
        <v>55469</v>
      </c>
      <c r="H109" s="42">
        <v>55469</v>
      </c>
      <c r="I109" s="29">
        <v>364</v>
      </c>
      <c r="J109" s="29">
        <f>I109*3</f>
        <v>1092</v>
      </c>
      <c r="K109" s="30">
        <f t="shared" si="13"/>
        <v>18.8</v>
      </c>
      <c r="L109" s="39">
        <v>0.188</v>
      </c>
      <c r="M109" s="23">
        <f t="shared" si="19"/>
        <v>43003</v>
      </c>
      <c r="N109" s="19">
        <v>43343</v>
      </c>
      <c r="O109" s="35">
        <v>44095</v>
      </c>
      <c r="P109" s="26">
        <f t="shared" si="14"/>
        <v>1092</v>
      </c>
      <c r="Q109" s="30">
        <f t="shared" si="15"/>
        <v>28.648824175824178</v>
      </c>
      <c r="R109" s="30">
        <f t="shared" si="16"/>
        <v>31284.516000000003</v>
      </c>
      <c r="S109" s="31">
        <f t="shared" si="17"/>
        <v>55469</v>
      </c>
      <c r="T109" s="31">
        <v>0</v>
      </c>
      <c r="U109" s="31">
        <v>0</v>
      </c>
      <c r="V109" s="51">
        <v>2807.5847692307689</v>
      </c>
      <c r="W109" s="37">
        <v>43367</v>
      </c>
    </row>
    <row r="110" spans="1:23" s="27" customFormat="1" x14ac:dyDescent="0.35">
      <c r="B110" s="12">
        <v>109</v>
      </c>
      <c r="C110" s="159" t="s">
        <v>92</v>
      </c>
      <c r="D110" s="52" t="s">
        <v>45</v>
      </c>
      <c r="E110" s="27" t="s">
        <v>27</v>
      </c>
      <c r="F110" s="5" t="s">
        <v>30</v>
      </c>
      <c r="G110" s="42">
        <v>230000</v>
      </c>
      <c r="H110" s="42">
        <v>230000</v>
      </c>
      <c r="I110" s="29">
        <v>364</v>
      </c>
      <c r="J110" s="29">
        <f>I110*13</f>
        <v>4732</v>
      </c>
      <c r="K110" s="30">
        <f t="shared" si="13"/>
        <v>19.5</v>
      </c>
      <c r="L110" s="39">
        <v>0.19500000000000001</v>
      </c>
      <c r="M110" s="23">
        <f t="shared" si="19"/>
        <v>39759</v>
      </c>
      <c r="N110" s="19">
        <v>43395</v>
      </c>
      <c r="O110" s="35">
        <v>44491</v>
      </c>
      <c r="P110" s="26">
        <f t="shared" si="14"/>
        <v>4732</v>
      </c>
      <c r="Q110" s="30">
        <f t="shared" si="15"/>
        <v>123.21428571428571</v>
      </c>
      <c r="R110" s="30">
        <f t="shared" si="16"/>
        <v>583050</v>
      </c>
      <c r="S110" s="31">
        <f t="shared" si="17"/>
        <v>230000</v>
      </c>
      <c r="T110" s="31">
        <v>0</v>
      </c>
      <c r="U110" s="31">
        <v>0</v>
      </c>
      <c r="V110" s="51">
        <v>8625.0000000000018</v>
      </c>
      <c r="W110" s="37">
        <v>43395</v>
      </c>
    </row>
    <row r="111" spans="1:23" s="27" customFormat="1" x14ac:dyDescent="0.35">
      <c r="B111" s="12">
        <v>110</v>
      </c>
      <c r="C111" s="159" t="s">
        <v>92</v>
      </c>
      <c r="D111" s="52" t="s">
        <v>54</v>
      </c>
      <c r="E111" s="27" t="s">
        <v>27</v>
      </c>
      <c r="F111" s="5" t="s">
        <v>30</v>
      </c>
      <c r="G111" s="42">
        <v>110865</v>
      </c>
      <c r="H111" s="42">
        <v>110865</v>
      </c>
      <c r="I111" s="29">
        <v>364</v>
      </c>
      <c r="J111" s="29">
        <f>I111*10</f>
        <v>3640</v>
      </c>
      <c r="K111" s="30">
        <f t="shared" si="13"/>
        <v>19</v>
      </c>
      <c r="L111" s="39">
        <v>0.19</v>
      </c>
      <c r="M111" s="23">
        <f t="shared" si="19"/>
        <v>42688</v>
      </c>
      <c r="N111" s="19">
        <v>43458</v>
      </c>
      <c r="O111" s="35">
        <v>46328</v>
      </c>
      <c r="P111" s="26">
        <f t="shared" si="14"/>
        <v>3640</v>
      </c>
      <c r="Q111" s="30">
        <f t="shared" si="15"/>
        <v>57.869093406593407</v>
      </c>
      <c r="R111" s="30">
        <f t="shared" si="16"/>
        <v>210643.5</v>
      </c>
      <c r="S111" s="31">
        <f t="shared" si="17"/>
        <v>110865</v>
      </c>
      <c r="T111" s="31">
        <v>0</v>
      </c>
      <c r="U111" s="31">
        <v>0</v>
      </c>
      <c r="V111" s="51">
        <v>2835.585576923077</v>
      </c>
      <c r="W111" s="37">
        <v>43416</v>
      </c>
    </row>
    <row r="112" spans="1:23" s="27" customFormat="1" x14ac:dyDescent="0.35">
      <c r="B112" s="12">
        <v>111</v>
      </c>
      <c r="C112" s="159" t="s">
        <v>92</v>
      </c>
      <c r="D112" s="52" t="s">
        <v>45</v>
      </c>
      <c r="E112" s="27" t="s">
        <v>27</v>
      </c>
      <c r="F112" s="5" t="s">
        <v>30</v>
      </c>
      <c r="G112" s="42">
        <v>41531</v>
      </c>
      <c r="H112" s="42">
        <v>41531</v>
      </c>
      <c r="I112" s="29">
        <v>364</v>
      </c>
      <c r="J112" s="29">
        <f>I112*3</f>
        <v>1092</v>
      </c>
      <c r="K112" s="30">
        <f t="shared" si="13"/>
        <v>18.25</v>
      </c>
      <c r="L112" s="39">
        <v>0.1825</v>
      </c>
      <c r="M112" s="23">
        <f t="shared" si="19"/>
        <v>43003</v>
      </c>
      <c r="N112" s="19">
        <v>43003</v>
      </c>
      <c r="O112" s="35">
        <v>44095</v>
      </c>
      <c r="P112" s="26">
        <f t="shared" si="14"/>
        <v>1092</v>
      </c>
      <c r="Q112" s="30">
        <f t="shared" si="15"/>
        <v>20.822548076923077</v>
      </c>
      <c r="R112" s="30">
        <f t="shared" si="16"/>
        <v>22738.2225</v>
      </c>
      <c r="S112" s="31">
        <f t="shared" si="17"/>
        <v>41531</v>
      </c>
      <c r="T112" s="31">
        <v>0</v>
      </c>
      <c r="U112" s="31">
        <v>0</v>
      </c>
      <c r="V112" s="51">
        <v>2040.6097115384614</v>
      </c>
      <c r="W112" s="37">
        <v>43367</v>
      </c>
    </row>
    <row r="113" spans="2:23" s="27" customFormat="1" x14ac:dyDescent="0.35">
      <c r="B113" s="12">
        <v>112</v>
      </c>
      <c r="C113" s="159" t="s">
        <v>92</v>
      </c>
      <c r="D113" s="52" t="s">
        <v>48</v>
      </c>
      <c r="E113" s="27" t="s">
        <v>27</v>
      </c>
      <c r="F113" s="5" t="s">
        <v>30</v>
      </c>
      <c r="G113" s="42">
        <v>358797</v>
      </c>
      <c r="H113" s="42">
        <v>358797</v>
      </c>
      <c r="I113" s="29">
        <v>364</v>
      </c>
      <c r="J113" s="29">
        <f t="shared" si="20"/>
        <v>364</v>
      </c>
      <c r="K113" s="30">
        <f t="shared" si="13"/>
        <v>19.75</v>
      </c>
      <c r="L113" s="39">
        <v>0.19750000000000001</v>
      </c>
      <c r="M113" s="23">
        <f t="shared" si="19"/>
        <v>45012</v>
      </c>
      <c r="N113" s="19">
        <v>42865</v>
      </c>
      <c r="O113" s="35">
        <v>45376</v>
      </c>
      <c r="P113" s="26">
        <f t="shared" si="14"/>
        <v>364</v>
      </c>
      <c r="Q113" s="30">
        <f t="shared" si="15"/>
        <v>194.67694368131868</v>
      </c>
      <c r="R113" s="30">
        <f t="shared" si="16"/>
        <v>70862.407500000001</v>
      </c>
      <c r="S113" s="31">
        <f t="shared" si="17"/>
        <v>358797</v>
      </c>
      <c r="T113" s="31">
        <v>0</v>
      </c>
      <c r="U113" s="31">
        <v>0</v>
      </c>
      <c r="V113" s="51">
        <v>17715.601875</v>
      </c>
      <c r="W113" s="37">
        <v>43374</v>
      </c>
    </row>
    <row r="114" spans="2:23" s="27" customFormat="1" x14ac:dyDescent="0.35">
      <c r="B114" s="12">
        <v>113</v>
      </c>
      <c r="C114" s="159" t="s">
        <v>92</v>
      </c>
      <c r="D114" s="52" t="s">
        <v>48</v>
      </c>
      <c r="E114" s="27" t="s">
        <v>27</v>
      </c>
      <c r="F114" s="5" t="s">
        <v>30</v>
      </c>
      <c r="G114" s="42">
        <v>20000</v>
      </c>
      <c r="H114" s="42">
        <v>20000</v>
      </c>
      <c r="I114" s="29">
        <v>364</v>
      </c>
      <c r="J114" s="29">
        <f t="shared" si="20"/>
        <v>364</v>
      </c>
      <c r="K114" s="30">
        <f t="shared" si="13"/>
        <v>19.5</v>
      </c>
      <c r="L114" s="39">
        <v>0.19500000000000001</v>
      </c>
      <c r="M114" s="23">
        <f t="shared" si="19"/>
        <v>43780</v>
      </c>
      <c r="N114" s="19">
        <v>43439</v>
      </c>
      <c r="O114" s="35">
        <v>44144</v>
      </c>
      <c r="P114" s="26">
        <f t="shared" si="14"/>
        <v>364</v>
      </c>
      <c r="Q114" s="30">
        <f t="shared" si="15"/>
        <v>10.714285714285714</v>
      </c>
      <c r="R114" s="30">
        <f t="shared" si="16"/>
        <v>3900</v>
      </c>
      <c r="S114" s="31">
        <f t="shared" si="17"/>
        <v>20000</v>
      </c>
      <c r="T114" s="31">
        <v>0</v>
      </c>
      <c r="U114" s="31">
        <v>0</v>
      </c>
      <c r="V114" s="51">
        <v>525</v>
      </c>
      <c r="W114" s="37">
        <v>43416</v>
      </c>
    </row>
    <row r="115" spans="2:23" s="27" customFormat="1" x14ac:dyDescent="0.35">
      <c r="B115" s="12">
        <v>114</v>
      </c>
      <c r="C115" s="159" t="s">
        <v>92</v>
      </c>
      <c r="D115" s="52" t="s">
        <v>48</v>
      </c>
      <c r="E115" s="27" t="s">
        <v>27</v>
      </c>
      <c r="F115" s="5" t="s">
        <v>30</v>
      </c>
      <c r="G115" s="42">
        <v>17400</v>
      </c>
      <c r="H115" s="42">
        <v>17400</v>
      </c>
      <c r="I115" s="29">
        <v>364</v>
      </c>
      <c r="J115" s="29">
        <f t="shared" si="20"/>
        <v>364</v>
      </c>
      <c r="K115" s="30">
        <f t="shared" si="13"/>
        <v>21.5</v>
      </c>
      <c r="L115" s="39">
        <v>0.215</v>
      </c>
      <c r="M115" s="23">
        <f t="shared" si="19"/>
        <v>43535</v>
      </c>
      <c r="N115" s="19">
        <v>42807</v>
      </c>
      <c r="O115" s="35">
        <v>43899</v>
      </c>
      <c r="P115" s="26">
        <f t="shared" si="14"/>
        <v>364</v>
      </c>
      <c r="Q115" s="30">
        <f t="shared" si="15"/>
        <v>10.277472527472527</v>
      </c>
      <c r="R115" s="30">
        <f t="shared" si="16"/>
        <v>3741</v>
      </c>
      <c r="S115" s="31">
        <f t="shared" si="17"/>
        <v>17400</v>
      </c>
      <c r="T115" s="31">
        <v>0</v>
      </c>
      <c r="U115" s="31">
        <v>0</v>
      </c>
      <c r="V115" s="51">
        <v>1151.0769230769231</v>
      </c>
      <c r="W115" s="37">
        <v>43353</v>
      </c>
    </row>
    <row r="116" spans="2:23" s="3" customFormat="1" x14ac:dyDescent="0.35">
      <c r="B116" s="12">
        <v>115</v>
      </c>
      <c r="C116" s="159" t="s">
        <v>92</v>
      </c>
      <c r="D116" s="75" t="s">
        <v>56</v>
      </c>
      <c r="E116" s="3" t="s">
        <v>57</v>
      </c>
      <c r="F116" s="55" t="s">
        <v>28</v>
      </c>
      <c r="G116" s="55">
        <v>90000</v>
      </c>
      <c r="H116" s="56">
        <v>90000</v>
      </c>
      <c r="I116" s="73">
        <v>364</v>
      </c>
      <c r="J116" s="57">
        <f>I116*5</f>
        <v>1820</v>
      </c>
      <c r="K116" s="30">
        <f t="shared" si="13"/>
        <v>20</v>
      </c>
      <c r="L116" s="58">
        <v>0.2</v>
      </c>
      <c r="M116" s="64">
        <f t="shared" si="19"/>
        <v>42976</v>
      </c>
      <c r="N116" s="59">
        <v>42969</v>
      </c>
      <c r="O116" s="59">
        <v>44796</v>
      </c>
      <c r="P116" s="60">
        <f t="shared" si="14"/>
        <v>1820</v>
      </c>
      <c r="Q116" s="61">
        <f t="shared" si="15"/>
        <v>49.450549450549453</v>
      </c>
      <c r="R116" s="61">
        <f t="shared" si="16"/>
        <v>90000</v>
      </c>
      <c r="S116" s="62">
        <f t="shared" si="17"/>
        <v>90000</v>
      </c>
      <c r="T116" s="62">
        <v>0</v>
      </c>
      <c r="U116" s="62">
        <v>0</v>
      </c>
      <c r="V116" s="66">
        <v>6428.5714285714294</v>
      </c>
      <c r="W116" s="59">
        <v>43335</v>
      </c>
    </row>
    <row r="117" spans="2:23" s="3" customFormat="1" x14ac:dyDescent="0.35">
      <c r="B117" s="12">
        <v>116</v>
      </c>
      <c r="C117" s="159" t="s">
        <v>92</v>
      </c>
      <c r="D117" s="75" t="s">
        <v>64</v>
      </c>
      <c r="E117" s="3" t="s">
        <v>63</v>
      </c>
      <c r="F117" s="55" t="s">
        <v>28</v>
      </c>
      <c r="G117" s="55">
        <v>50000</v>
      </c>
      <c r="H117" s="56">
        <v>50000</v>
      </c>
      <c r="I117" s="73">
        <v>364</v>
      </c>
      <c r="J117" s="57">
        <f>I117*5</f>
        <v>1820</v>
      </c>
      <c r="K117" s="30">
        <f t="shared" si="13"/>
        <v>19.869999999999997</v>
      </c>
      <c r="L117" s="58">
        <v>0.19869999999999999</v>
      </c>
      <c r="M117" s="64">
        <f t="shared" si="19"/>
        <v>42933</v>
      </c>
      <c r="N117" s="70">
        <v>42927</v>
      </c>
      <c r="O117" s="59">
        <v>44753</v>
      </c>
      <c r="P117" s="60">
        <f t="shared" si="14"/>
        <v>1820</v>
      </c>
      <c r="Q117" s="61">
        <f t="shared" si="15"/>
        <v>27.293956043956044</v>
      </c>
      <c r="R117" s="61">
        <f t="shared" si="16"/>
        <v>49675</v>
      </c>
      <c r="S117" s="62">
        <f t="shared" si="17"/>
        <v>50000</v>
      </c>
      <c r="T117" s="62">
        <v>0</v>
      </c>
      <c r="U117" s="62">
        <v>0</v>
      </c>
      <c r="V117" s="66">
        <v>4749.1483516483522</v>
      </c>
      <c r="W117" s="76">
        <v>43291</v>
      </c>
    </row>
    <row r="118" spans="2:23" s="3" customFormat="1" x14ac:dyDescent="0.35">
      <c r="B118" s="12">
        <v>117</v>
      </c>
      <c r="C118" s="159" t="s">
        <v>92</v>
      </c>
      <c r="D118" s="75" t="s">
        <v>65</v>
      </c>
      <c r="E118" s="3" t="s">
        <v>57</v>
      </c>
      <c r="F118" s="55" t="s">
        <v>28</v>
      </c>
      <c r="G118" s="55">
        <v>160000</v>
      </c>
      <c r="H118" s="56">
        <v>160000</v>
      </c>
      <c r="I118" s="73">
        <v>364</v>
      </c>
      <c r="J118" s="57">
        <f>I118*3</f>
        <v>1092</v>
      </c>
      <c r="K118" s="30">
        <f t="shared" si="13"/>
        <v>23</v>
      </c>
      <c r="L118" s="58">
        <v>0.23</v>
      </c>
      <c r="M118" s="64">
        <f t="shared" si="19"/>
        <v>43437</v>
      </c>
      <c r="N118" s="70">
        <v>43433</v>
      </c>
      <c r="O118" s="59">
        <v>44529</v>
      </c>
      <c r="P118" s="60">
        <f t="shared" si="14"/>
        <v>1092</v>
      </c>
      <c r="Q118" s="61">
        <f t="shared" si="15"/>
        <v>101.09890109890109</v>
      </c>
      <c r="R118" s="61">
        <f t="shared" si="16"/>
        <v>110400</v>
      </c>
      <c r="S118" s="62">
        <f t="shared" si="17"/>
        <v>160000</v>
      </c>
      <c r="T118" s="62">
        <v>0</v>
      </c>
      <c r="U118" s="62">
        <v>0</v>
      </c>
      <c r="V118" s="66">
        <v>3235.1648351648355</v>
      </c>
      <c r="W118" s="76">
        <v>43433</v>
      </c>
    </row>
    <row r="119" spans="2:23" s="3" customFormat="1" x14ac:dyDescent="0.35">
      <c r="B119" s="12">
        <v>118</v>
      </c>
      <c r="C119" s="159" t="s">
        <v>92</v>
      </c>
      <c r="D119" s="75" t="s">
        <v>64</v>
      </c>
      <c r="E119" s="3" t="s">
        <v>63</v>
      </c>
      <c r="F119" s="55" t="s">
        <v>32</v>
      </c>
      <c r="G119" s="55">
        <v>90000</v>
      </c>
      <c r="H119" s="67">
        <v>90000</v>
      </c>
      <c r="I119" s="73">
        <v>364</v>
      </c>
      <c r="J119" s="57">
        <f>I119*5</f>
        <v>1820</v>
      </c>
      <c r="K119" s="30">
        <f t="shared" si="13"/>
        <v>19.86</v>
      </c>
      <c r="L119" s="68">
        <v>0.1986</v>
      </c>
      <c r="M119" s="64">
        <f t="shared" si="19"/>
        <v>42933</v>
      </c>
      <c r="N119" s="59">
        <v>42927</v>
      </c>
      <c r="O119" s="71">
        <v>44753</v>
      </c>
      <c r="P119" s="60">
        <f t="shared" si="14"/>
        <v>1820</v>
      </c>
      <c r="Q119" s="61">
        <f t="shared" si="15"/>
        <v>49.104395604395606</v>
      </c>
      <c r="R119" s="61">
        <f t="shared" si="16"/>
        <v>89370</v>
      </c>
      <c r="S119" s="62">
        <f t="shared" si="17"/>
        <v>90000</v>
      </c>
      <c r="T119" s="62">
        <v>0</v>
      </c>
      <c r="U119" s="62">
        <v>0</v>
      </c>
      <c r="V119" s="66">
        <v>8544.1648351648346</v>
      </c>
      <c r="W119" s="59">
        <v>43291</v>
      </c>
    </row>
    <row r="120" spans="2:23" s="3" customFormat="1" x14ac:dyDescent="0.35">
      <c r="B120" s="12">
        <v>119</v>
      </c>
      <c r="C120" s="159" t="s">
        <v>92</v>
      </c>
      <c r="D120" s="75" t="s">
        <v>66</v>
      </c>
      <c r="E120" s="3" t="s">
        <v>57</v>
      </c>
      <c r="F120" s="55" t="s">
        <v>32</v>
      </c>
      <c r="G120" s="55">
        <v>20000</v>
      </c>
      <c r="H120" s="67">
        <v>20000</v>
      </c>
      <c r="I120" s="73">
        <v>364</v>
      </c>
      <c r="J120" s="57">
        <f>I120*3</f>
        <v>1092</v>
      </c>
      <c r="K120" s="30">
        <f t="shared" si="13"/>
        <v>19.5</v>
      </c>
      <c r="L120" s="68">
        <v>0.19500000000000001</v>
      </c>
      <c r="M120" s="64">
        <f t="shared" si="19"/>
        <v>42974</v>
      </c>
      <c r="N120" s="59">
        <v>42970</v>
      </c>
      <c r="O120" s="71">
        <v>44066</v>
      </c>
      <c r="P120" s="60">
        <f t="shared" si="14"/>
        <v>1092</v>
      </c>
      <c r="Q120" s="61">
        <f t="shared" si="15"/>
        <v>10.714285714285714</v>
      </c>
      <c r="R120" s="61">
        <f t="shared" si="16"/>
        <v>11700</v>
      </c>
      <c r="S120" s="62">
        <f t="shared" si="17"/>
        <v>20000</v>
      </c>
      <c r="T120" s="62">
        <v>0</v>
      </c>
      <c r="U120" s="62">
        <v>0</v>
      </c>
      <c r="V120" s="66">
        <v>1392.8571428571429</v>
      </c>
      <c r="W120" s="77">
        <v>43335</v>
      </c>
    </row>
    <row r="121" spans="2:23" s="3" customFormat="1" x14ac:dyDescent="0.35">
      <c r="B121" s="12">
        <v>120</v>
      </c>
      <c r="C121" s="159" t="s">
        <v>92</v>
      </c>
      <c r="D121" s="75" t="s">
        <v>66</v>
      </c>
      <c r="E121" s="3" t="s">
        <v>57</v>
      </c>
      <c r="F121" s="55" t="s">
        <v>32</v>
      </c>
      <c r="G121" s="55">
        <v>30000</v>
      </c>
      <c r="H121" s="67">
        <v>30000</v>
      </c>
      <c r="I121" s="73">
        <v>364</v>
      </c>
      <c r="J121" s="57">
        <f>I121*3</f>
        <v>1092</v>
      </c>
      <c r="K121" s="30">
        <f t="shared" si="13"/>
        <v>23</v>
      </c>
      <c r="L121" s="68">
        <v>0.23</v>
      </c>
      <c r="M121" s="64">
        <f t="shared" si="19"/>
        <v>42365</v>
      </c>
      <c r="N121" s="59">
        <v>42239</v>
      </c>
      <c r="O121" s="71">
        <v>43457</v>
      </c>
      <c r="P121" s="60">
        <f t="shared" si="14"/>
        <v>1092</v>
      </c>
      <c r="Q121" s="61">
        <f t="shared" ref="Q121:Q173" si="21">R121/J121</f>
        <v>18.956043956043956</v>
      </c>
      <c r="R121" s="61">
        <f t="shared" ref="R121:R173" si="22">H121*L121*J121/I121</f>
        <v>20700</v>
      </c>
      <c r="S121" s="62">
        <f t="shared" ref="S121:S173" si="23">H121</f>
        <v>30000</v>
      </c>
      <c r="T121" s="62">
        <v>0</v>
      </c>
      <c r="U121" s="62">
        <v>0</v>
      </c>
      <c r="V121" s="66">
        <v>132.69230769230771</v>
      </c>
      <c r="W121" s="78">
        <v>43458</v>
      </c>
    </row>
    <row r="122" spans="2:23" s="3" customFormat="1" x14ac:dyDescent="0.35">
      <c r="B122" s="12">
        <v>121</v>
      </c>
      <c r="C122" s="159" t="s">
        <v>92</v>
      </c>
      <c r="D122" s="75" t="s">
        <v>64</v>
      </c>
      <c r="E122" s="3" t="s">
        <v>63</v>
      </c>
      <c r="F122" s="55" t="s">
        <v>32</v>
      </c>
      <c r="G122" s="55">
        <v>54600</v>
      </c>
      <c r="H122" s="67">
        <v>54600</v>
      </c>
      <c r="I122" s="73">
        <v>364</v>
      </c>
      <c r="J122" s="57">
        <f>I122*5</f>
        <v>1820</v>
      </c>
      <c r="K122" s="30">
        <f t="shared" si="13"/>
        <v>18.579999999999998</v>
      </c>
      <c r="L122" s="69">
        <v>0.18579999999999999</v>
      </c>
      <c r="M122" s="64">
        <f t="shared" si="19"/>
        <v>43248</v>
      </c>
      <c r="N122" s="59">
        <v>43242</v>
      </c>
      <c r="O122" s="72">
        <v>45068</v>
      </c>
      <c r="P122" s="60">
        <f t="shared" si="14"/>
        <v>1820</v>
      </c>
      <c r="Q122" s="61">
        <f t="shared" si="21"/>
        <v>27.87</v>
      </c>
      <c r="R122" s="61">
        <f t="shared" si="22"/>
        <v>50723.4</v>
      </c>
      <c r="S122" s="62">
        <f t="shared" si="23"/>
        <v>54600</v>
      </c>
      <c r="T122" s="62">
        <v>0</v>
      </c>
      <c r="U122" s="62">
        <v>0</v>
      </c>
      <c r="V122" s="66">
        <v>1170.54</v>
      </c>
      <c r="W122" s="77">
        <v>43423</v>
      </c>
    </row>
    <row r="123" spans="2:23" s="3" customFormat="1" x14ac:dyDescent="0.35">
      <c r="B123" s="12">
        <v>122</v>
      </c>
      <c r="C123" s="159" t="s">
        <v>92</v>
      </c>
      <c r="D123" s="75" t="s">
        <v>65</v>
      </c>
      <c r="E123" s="3" t="s">
        <v>57</v>
      </c>
      <c r="F123" s="55" t="s">
        <v>32</v>
      </c>
      <c r="G123" s="55">
        <v>150000</v>
      </c>
      <c r="H123" s="67">
        <v>150000</v>
      </c>
      <c r="I123" s="73">
        <v>364</v>
      </c>
      <c r="J123" s="57">
        <f>I123*3</f>
        <v>1092</v>
      </c>
      <c r="K123" s="30">
        <f t="shared" si="13"/>
        <v>23</v>
      </c>
      <c r="L123" s="69">
        <v>0.23</v>
      </c>
      <c r="M123" s="64">
        <f t="shared" si="19"/>
        <v>43437</v>
      </c>
      <c r="N123" s="59">
        <v>43433</v>
      </c>
      <c r="O123" s="72">
        <v>44529</v>
      </c>
      <c r="P123" s="60">
        <f t="shared" si="14"/>
        <v>1092</v>
      </c>
      <c r="Q123" s="61">
        <f t="shared" si="21"/>
        <v>94.780219780219781</v>
      </c>
      <c r="R123" s="61">
        <f t="shared" si="22"/>
        <v>103500</v>
      </c>
      <c r="S123" s="62">
        <f t="shared" si="23"/>
        <v>150000</v>
      </c>
      <c r="T123" s="62">
        <v>0</v>
      </c>
      <c r="U123" s="62">
        <v>0</v>
      </c>
      <c r="V123" s="66">
        <v>3032.9670329670334</v>
      </c>
      <c r="W123" s="79">
        <v>43433</v>
      </c>
    </row>
    <row r="124" spans="2:23" s="3" customFormat="1" x14ac:dyDescent="0.35">
      <c r="B124" s="12">
        <v>123</v>
      </c>
      <c r="C124" s="159" t="s">
        <v>92</v>
      </c>
      <c r="D124" s="75" t="s">
        <v>68</v>
      </c>
      <c r="E124" s="3" t="s">
        <v>67</v>
      </c>
      <c r="F124" s="55" t="s">
        <v>31</v>
      </c>
      <c r="G124" s="55">
        <v>33507</v>
      </c>
      <c r="H124" s="56">
        <v>33507</v>
      </c>
      <c r="I124" s="73">
        <v>364</v>
      </c>
      <c r="J124" s="57">
        <f>I124*3</f>
        <v>1092</v>
      </c>
      <c r="K124" s="30">
        <f t="shared" si="13"/>
        <v>19.5</v>
      </c>
      <c r="L124" s="74">
        <v>0.19500000000000001</v>
      </c>
      <c r="M124" s="64">
        <f t="shared" si="19"/>
        <v>42970</v>
      </c>
      <c r="N124" s="59">
        <v>42986</v>
      </c>
      <c r="O124" s="64">
        <v>44062</v>
      </c>
      <c r="P124" s="60">
        <f t="shared" si="14"/>
        <v>1092</v>
      </c>
      <c r="Q124" s="61">
        <f t="shared" si="21"/>
        <v>17.950178571428573</v>
      </c>
      <c r="R124" s="61">
        <f t="shared" si="22"/>
        <v>19601.595000000001</v>
      </c>
      <c r="S124" s="62">
        <f t="shared" si="23"/>
        <v>33507</v>
      </c>
      <c r="T124" s="62">
        <v>0</v>
      </c>
      <c r="U124" s="62">
        <v>0</v>
      </c>
      <c r="V124" s="66">
        <v>2351.4733928571432</v>
      </c>
      <c r="W124" s="59">
        <v>43334</v>
      </c>
    </row>
    <row r="125" spans="2:23" s="3" customFormat="1" x14ac:dyDescent="0.35">
      <c r="B125" s="12">
        <v>124</v>
      </c>
      <c r="C125" s="159" t="s">
        <v>92</v>
      </c>
      <c r="D125" s="75" t="s">
        <v>66</v>
      </c>
      <c r="E125" s="3" t="s">
        <v>67</v>
      </c>
      <c r="F125" s="53" t="s">
        <v>31</v>
      </c>
      <c r="G125" s="53">
        <v>100000</v>
      </c>
      <c r="H125" s="82">
        <v>100000</v>
      </c>
      <c r="I125" s="73">
        <v>364</v>
      </c>
      <c r="J125" s="57">
        <f>I125*3</f>
        <v>1092</v>
      </c>
      <c r="K125" s="30">
        <f t="shared" si="13"/>
        <v>20.010000000000002</v>
      </c>
      <c r="L125" s="81">
        <v>0.2001</v>
      </c>
      <c r="M125" s="64">
        <f t="shared" si="19"/>
        <v>43382</v>
      </c>
      <c r="N125" s="80">
        <v>43378</v>
      </c>
      <c r="O125" s="80">
        <v>44474</v>
      </c>
      <c r="P125" s="60">
        <f t="shared" si="14"/>
        <v>1092</v>
      </c>
      <c r="Q125" s="61">
        <f t="shared" si="21"/>
        <v>54.972527472527474</v>
      </c>
      <c r="R125" s="61">
        <f t="shared" si="22"/>
        <v>60030</v>
      </c>
      <c r="S125" s="62">
        <f t="shared" si="23"/>
        <v>100000</v>
      </c>
      <c r="T125" s="62">
        <v>0</v>
      </c>
      <c r="U125" s="62">
        <v>0</v>
      </c>
      <c r="V125" s="66">
        <v>3408.2967032967035</v>
      </c>
      <c r="W125" s="83">
        <v>43403</v>
      </c>
    </row>
    <row r="126" spans="2:23" s="90" customFormat="1" x14ac:dyDescent="0.35">
      <c r="B126" s="12">
        <v>125</v>
      </c>
      <c r="C126" s="159" t="s">
        <v>95</v>
      </c>
      <c r="D126" s="151" t="s">
        <v>87</v>
      </c>
      <c r="E126" s="90" t="s">
        <v>19</v>
      </c>
      <c r="F126" s="91" t="s">
        <v>28</v>
      </c>
      <c r="G126" s="91">
        <v>38000</v>
      </c>
      <c r="H126" s="88">
        <v>38000</v>
      </c>
      <c r="I126" s="9">
        <v>365</v>
      </c>
      <c r="J126" s="8">
        <f t="shared" si="20"/>
        <v>365</v>
      </c>
      <c r="K126" s="30">
        <f t="shared" si="13"/>
        <v>17</v>
      </c>
      <c r="L126" s="86">
        <v>0.17</v>
      </c>
      <c r="M126" s="155">
        <v>43170</v>
      </c>
      <c r="N126" s="84">
        <v>43170</v>
      </c>
      <c r="O126" s="84">
        <v>43536</v>
      </c>
      <c r="P126" s="92"/>
      <c r="Q126" s="93">
        <f t="shared" si="21"/>
        <v>17.698630136986303</v>
      </c>
      <c r="R126" s="93">
        <f t="shared" si="22"/>
        <v>6460.0000000000009</v>
      </c>
      <c r="S126" s="1">
        <f t="shared" si="23"/>
        <v>38000</v>
      </c>
      <c r="T126" s="1">
        <v>0</v>
      </c>
      <c r="U126" s="7">
        <v>0</v>
      </c>
      <c r="V126" s="2">
        <v>372.69230769230774</v>
      </c>
      <c r="W126" s="7"/>
    </row>
    <row r="127" spans="2:23" s="90" customFormat="1" x14ac:dyDescent="0.35">
      <c r="B127" s="12">
        <v>126</v>
      </c>
      <c r="C127" s="159" t="s">
        <v>95</v>
      </c>
      <c r="D127" s="151" t="s">
        <v>87</v>
      </c>
      <c r="E127" s="90" t="s">
        <v>25</v>
      </c>
      <c r="F127" s="91" t="s">
        <v>28</v>
      </c>
      <c r="G127" s="91">
        <v>185700</v>
      </c>
      <c r="H127" s="88">
        <v>185700</v>
      </c>
      <c r="I127" s="9">
        <v>365</v>
      </c>
      <c r="J127" s="8">
        <f t="shared" si="20"/>
        <v>365</v>
      </c>
      <c r="K127" s="30">
        <f t="shared" si="13"/>
        <v>16.5</v>
      </c>
      <c r="L127" s="86">
        <v>0.16500000000000001</v>
      </c>
      <c r="M127" s="155">
        <v>43223</v>
      </c>
      <c r="N127" s="84">
        <v>43223</v>
      </c>
      <c r="O127" s="84">
        <v>43588</v>
      </c>
      <c r="P127" s="92"/>
      <c r="Q127" s="93">
        <f t="shared" si="21"/>
        <v>83.946575342465749</v>
      </c>
      <c r="R127" s="93">
        <f t="shared" si="22"/>
        <v>30640.5</v>
      </c>
      <c r="S127" s="1">
        <f t="shared" si="23"/>
        <v>185700</v>
      </c>
      <c r="T127" s="1">
        <v>0</v>
      </c>
      <c r="U127" s="7">
        <v>0</v>
      </c>
      <c r="V127" s="2">
        <v>5134.809065934066</v>
      </c>
      <c r="W127" s="7"/>
    </row>
    <row r="128" spans="2:23" s="90" customFormat="1" x14ac:dyDescent="0.35">
      <c r="B128" s="12">
        <v>127</v>
      </c>
      <c r="C128" s="159" t="s">
        <v>95</v>
      </c>
      <c r="D128" s="151" t="s">
        <v>87</v>
      </c>
      <c r="E128" s="90" t="s">
        <v>69</v>
      </c>
      <c r="F128" s="91" t="s">
        <v>28</v>
      </c>
      <c r="G128" s="91">
        <v>155000</v>
      </c>
      <c r="H128" s="89">
        <v>155000</v>
      </c>
      <c r="I128" s="9">
        <v>365</v>
      </c>
      <c r="J128" s="8">
        <f t="shared" si="20"/>
        <v>365</v>
      </c>
      <c r="K128" s="30">
        <f t="shared" si="13"/>
        <v>16.5</v>
      </c>
      <c r="L128" s="87">
        <v>0.16500000000000001</v>
      </c>
      <c r="M128" s="155">
        <v>43193</v>
      </c>
      <c r="N128" s="84">
        <v>43193</v>
      </c>
      <c r="O128" s="85">
        <v>43559</v>
      </c>
      <c r="P128" s="92"/>
      <c r="Q128" s="93">
        <f t="shared" si="21"/>
        <v>70.06849315068493</v>
      </c>
      <c r="R128" s="93">
        <f t="shared" si="22"/>
        <v>25575</v>
      </c>
      <c r="S128" s="1">
        <f t="shared" si="23"/>
        <v>155000</v>
      </c>
      <c r="T128" s="1">
        <v>0</v>
      </c>
      <c r="U128" s="7">
        <v>0</v>
      </c>
      <c r="V128" s="2">
        <v>19058.630136986303</v>
      </c>
      <c r="W128" s="7"/>
    </row>
    <row r="129" spans="2:23" s="90" customFormat="1" x14ac:dyDescent="0.35">
      <c r="B129" s="12">
        <v>128</v>
      </c>
      <c r="C129" s="159" t="s">
        <v>95</v>
      </c>
      <c r="D129" s="151" t="s">
        <v>87</v>
      </c>
      <c r="E129" s="90" t="s">
        <v>69</v>
      </c>
      <c r="F129" s="91" t="s">
        <v>28</v>
      </c>
      <c r="G129" s="91">
        <v>125000</v>
      </c>
      <c r="H129" s="89">
        <v>125000</v>
      </c>
      <c r="I129" s="9">
        <v>365</v>
      </c>
      <c r="J129" s="8">
        <f t="shared" si="20"/>
        <v>365</v>
      </c>
      <c r="K129" s="30">
        <f t="shared" si="13"/>
        <v>16.5</v>
      </c>
      <c r="L129" s="87">
        <v>0.16500000000000001</v>
      </c>
      <c r="M129" s="155">
        <v>43205</v>
      </c>
      <c r="N129" s="84">
        <v>43205</v>
      </c>
      <c r="O129" s="85">
        <v>43571</v>
      </c>
      <c r="P129" s="92"/>
      <c r="Q129" s="93">
        <f t="shared" si="21"/>
        <v>56.506849315068493</v>
      </c>
      <c r="R129" s="93">
        <f t="shared" si="22"/>
        <v>20625</v>
      </c>
      <c r="S129" s="1">
        <f t="shared" si="23"/>
        <v>125000</v>
      </c>
      <c r="T129" s="1">
        <v>0</v>
      </c>
      <c r="U129" s="7">
        <v>0</v>
      </c>
      <c r="V129" s="2">
        <v>14691.780821917808</v>
      </c>
      <c r="W129" s="7"/>
    </row>
    <row r="130" spans="2:23" s="90" customFormat="1" x14ac:dyDescent="0.35">
      <c r="B130" s="12">
        <v>129</v>
      </c>
      <c r="C130" s="159" t="s">
        <v>95</v>
      </c>
      <c r="D130" s="151" t="s">
        <v>87</v>
      </c>
      <c r="E130" s="90" t="s">
        <v>21</v>
      </c>
      <c r="F130" s="91" t="s">
        <v>31</v>
      </c>
      <c r="G130" s="91">
        <v>69010</v>
      </c>
      <c r="H130" s="97">
        <v>69010</v>
      </c>
      <c r="I130" s="9">
        <v>365</v>
      </c>
      <c r="J130" s="8">
        <f t="shared" si="20"/>
        <v>365</v>
      </c>
      <c r="K130" s="30">
        <f t="shared" si="13"/>
        <v>17</v>
      </c>
      <c r="L130" s="95">
        <v>0.17</v>
      </c>
      <c r="M130" s="155">
        <v>43147</v>
      </c>
      <c r="N130" s="94">
        <v>43147</v>
      </c>
      <c r="O130" s="94">
        <v>43512</v>
      </c>
      <c r="P130" s="92"/>
      <c r="Q130" s="93">
        <f t="shared" si="21"/>
        <v>32.141643835616442</v>
      </c>
      <c r="R130" s="93">
        <f t="shared" si="22"/>
        <v>11731.7</v>
      </c>
      <c r="S130" s="1">
        <f t="shared" si="23"/>
        <v>69010</v>
      </c>
      <c r="T130" s="1">
        <v>0</v>
      </c>
      <c r="U130" s="7">
        <v>0</v>
      </c>
      <c r="V130" s="2">
        <v>10221.042739726028</v>
      </c>
      <c r="W130" s="7"/>
    </row>
    <row r="131" spans="2:23" s="90" customFormat="1" x14ac:dyDescent="0.35">
      <c r="B131" s="12">
        <v>130</v>
      </c>
      <c r="C131" s="159" t="s">
        <v>95</v>
      </c>
      <c r="D131" s="151" t="s">
        <v>87</v>
      </c>
      <c r="E131" s="90" t="s">
        <v>18</v>
      </c>
      <c r="F131" s="91" t="s">
        <v>31</v>
      </c>
      <c r="G131" s="91">
        <v>550000</v>
      </c>
      <c r="H131" s="97">
        <v>550000</v>
      </c>
      <c r="I131" s="9">
        <v>365</v>
      </c>
      <c r="J131" s="8">
        <f t="shared" si="20"/>
        <v>365</v>
      </c>
      <c r="K131" s="30">
        <f t="shared" ref="K131:K173" si="24">L131*100</f>
        <v>16</v>
      </c>
      <c r="L131" s="95">
        <v>0.16</v>
      </c>
      <c r="M131" s="155">
        <v>43187</v>
      </c>
      <c r="N131" s="94">
        <v>43187</v>
      </c>
      <c r="O131" s="94">
        <v>43552</v>
      </c>
      <c r="P131" s="92"/>
      <c r="Q131" s="93">
        <f t="shared" si="21"/>
        <v>241.0958904109589</v>
      </c>
      <c r="R131" s="93">
        <f t="shared" si="22"/>
        <v>88000</v>
      </c>
      <c r="S131" s="1">
        <f t="shared" si="23"/>
        <v>550000</v>
      </c>
      <c r="T131" s="1">
        <v>0</v>
      </c>
      <c r="U131" s="7">
        <v>0</v>
      </c>
      <c r="V131" s="2">
        <v>67024.657534246566</v>
      </c>
      <c r="W131" s="7"/>
    </row>
    <row r="132" spans="2:23" s="90" customFormat="1" x14ac:dyDescent="0.35">
      <c r="B132" s="12">
        <v>131</v>
      </c>
      <c r="C132" s="159" t="s">
        <v>95</v>
      </c>
      <c r="D132" s="151" t="s">
        <v>87</v>
      </c>
      <c r="E132" s="90" t="s">
        <v>25</v>
      </c>
      <c r="F132" s="91" t="s">
        <v>31</v>
      </c>
      <c r="G132" s="91">
        <v>50336</v>
      </c>
      <c r="H132" s="97">
        <v>50336</v>
      </c>
      <c r="I132" s="9">
        <v>365</v>
      </c>
      <c r="J132" s="8">
        <f t="shared" si="20"/>
        <v>365</v>
      </c>
      <c r="K132" s="30">
        <f t="shared" si="24"/>
        <v>15</v>
      </c>
      <c r="L132" s="95">
        <v>0.15</v>
      </c>
      <c r="M132" s="155">
        <v>43301</v>
      </c>
      <c r="N132" s="94">
        <v>43301</v>
      </c>
      <c r="O132" s="94">
        <v>43666</v>
      </c>
      <c r="P132" s="92"/>
      <c r="Q132" s="93">
        <f t="shared" si="21"/>
        <v>20.686027397260272</v>
      </c>
      <c r="R132" s="93">
        <f t="shared" si="22"/>
        <v>7550.4</v>
      </c>
      <c r="S132" s="1">
        <f t="shared" si="23"/>
        <v>50336</v>
      </c>
      <c r="T132" s="1">
        <v>0</v>
      </c>
      <c r="U132" s="7">
        <v>0</v>
      </c>
      <c r="V132" s="2">
        <v>3392.5084931506844</v>
      </c>
      <c r="W132" s="7"/>
    </row>
    <row r="133" spans="2:23" s="90" customFormat="1" x14ac:dyDescent="0.35">
      <c r="B133" s="12">
        <v>132</v>
      </c>
      <c r="C133" s="159" t="s">
        <v>95</v>
      </c>
      <c r="D133" s="151" t="s">
        <v>87</v>
      </c>
      <c r="E133" s="90" t="s">
        <v>25</v>
      </c>
      <c r="F133" s="91" t="s">
        <v>31</v>
      </c>
      <c r="G133" s="91">
        <v>112200.6</v>
      </c>
      <c r="H133" s="97">
        <v>112200.6</v>
      </c>
      <c r="I133" s="9">
        <v>365</v>
      </c>
      <c r="J133" s="8">
        <f t="shared" si="20"/>
        <v>365</v>
      </c>
      <c r="K133" s="30">
        <f t="shared" si="24"/>
        <v>15</v>
      </c>
      <c r="L133" s="95">
        <v>0.15</v>
      </c>
      <c r="M133" s="155">
        <v>43242</v>
      </c>
      <c r="N133" s="94">
        <v>43242</v>
      </c>
      <c r="O133" s="94">
        <v>43607</v>
      </c>
      <c r="P133" s="92"/>
      <c r="Q133" s="93">
        <f t="shared" si="21"/>
        <v>46.109835616438353</v>
      </c>
      <c r="R133" s="93">
        <f t="shared" si="22"/>
        <v>16830.09</v>
      </c>
      <c r="S133" s="1">
        <f t="shared" si="23"/>
        <v>112200.6</v>
      </c>
      <c r="T133" s="1">
        <v>0</v>
      </c>
      <c r="U133" s="7">
        <v>0</v>
      </c>
      <c r="V133" s="2">
        <v>10282.493342465756</v>
      </c>
      <c r="W133" s="7"/>
    </row>
    <row r="134" spans="2:23" s="90" customFormat="1" x14ac:dyDescent="0.35">
      <c r="B134" s="12">
        <v>133</v>
      </c>
      <c r="C134" s="159" t="s">
        <v>95</v>
      </c>
      <c r="D134" s="151" t="s">
        <v>87</v>
      </c>
      <c r="E134" s="90" t="s">
        <v>26</v>
      </c>
      <c r="F134" s="91" t="s">
        <v>31</v>
      </c>
      <c r="G134" s="91">
        <v>148996.32999999999</v>
      </c>
      <c r="H134" s="97">
        <v>148996.32999999999</v>
      </c>
      <c r="I134" s="9">
        <v>365</v>
      </c>
      <c r="J134" s="8">
        <f t="shared" si="20"/>
        <v>365</v>
      </c>
      <c r="K134" s="30">
        <f t="shared" si="24"/>
        <v>15</v>
      </c>
      <c r="L134" s="95">
        <v>0.15</v>
      </c>
      <c r="M134" s="155">
        <v>43346</v>
      </c>
      <c r="N134" s="94">
        <v>43346</v>
      </c>
      <c r="O134" s="94">
        <v>43711</v>
      </c>
      <c r="P134" s="92"/>
      <c r="Q134" s="93">
        <f t="shared" si="21"/>
        <v>61.231368493150683</v>
      </c>
      <c r="R134" s="93">
        <f t="shared" si="22"/>
        <v>22349.449499999999</v>
      </c>
      <c r="S134" s="1">
        <f t="shared" si="23"/>
        <v>148996.32999999999</v>
      </c>
      <c r="T134" s="1">
        <v>0</v>
      </c>
      <c r="U134" s="7">
        <v>0</v>
      </c>
      <c r="V134" s="2">
        <v>7286.532850684931</v>
      </c>
      <c r="W134" s="7"/>
    </row>
    <row r="135" spans="2:23" s="90" customFormat="1" x14ac:dyDescent="0.35">
      <c r="B135" s="12">
        <v>134</v>
      </c>
      <c r="C135" s="159" t="s">
        <v>95</v>
      </c>
      <c r="D135" s="151" t="s">
        <v>88</v>
      </c>
      <c r="E135" s="90" t="s">
        <v>26</v>
      </c>
      <c r="F135" s="91" t="s">
        <v>31</v>
      </c>
      <c r="G135" s="91">
        <v>40043.53</v>
      </c>
      <c r="H135" s="97">
        <v>40043.53</v>
      </c>
      <c r="I135" s="9">
        <v>365</v>
      </c>
      <c r="J135" s="8">
        <v>91</v>
      </c>
      <c r="K135" s="30">
        <f t="shared" si="24"/>
        <v>15.25</v>
      </c>
      <c r="L135" s="95">
        <v>0.1525</v>
      </c>
      <c r="M135" s="155">
        <v>43381</v>
      </c>
      <c r="N135" s="94">
        <v>43381</v>
      </c>
      <c r="O135" s="94">
        <v>43472</v>
      </c>
      <c r="P135" s="92"/>
      <c r="Q135" s="93">
        <f t="shared" si="21"/>
        <v>16.73051595890411</v>
      </c>
      <c r="R135" s="93">
        <f t="shared" si="22"/>
        <v>1522.4769522602739</v>
      </c>
      <c r="S135" s="1">
        <f t="shared" si="23"/>
        <v>40043.53</v>
      </c>
      <c r="T135" s="1">
        <v>0</v>
      </c>
      <c r="U135" s="7">
        <v>0</v>
      </c>
      <c r="V135" s="96">
        <v>1405.3633405479452</v>
      </c>
      <c r="W135" s="7"/>
    </row>
    <row r="136" spans="2:23" s="90" customFormat="1" x14ac:dyDescent="0.35">
      <c r="B136" s="12">
        <v>135</v>
      </c>
      <c r="C136" s="159" t="s">
        <v>95</v>
      </c>
      <c r="D136" s="151" t="s">
        <v>86</v>
      </c>
      <c r="E136" s="90" t="s">
        <v>25</v>
      </c>
      <c r="F136" s="91" t="s">
        <v>31</v>
      </c>
      <c r="G136" s="91">
        <v>45396.31</v>
      </c>
      <c r="H136" s="97">
        <v>45396.31</v>
      </c>
      <c r="I136" s="9">
        <v>365</v>
      </c>
      <c r="J136" s="8">
        <v>182</v>
      </c>
      <c r="K136" s="30">
        <f t="shared" si="24"/>
        <v>18</v>
      </c>
      <c r="L136" s="95">
        <v>0.18</v>
      </c>
      <c r="M136" s="155">
        <v>43420</v>
      </c>
      <c r="N136" s="94">
        <v>43420</v>
      </c>
      <c r="O136" s="94">
        <v>43602</v>
      </c>
      <c r="P136" s="92"/>
      <c r="Q136" s="93">
        <f t="shared" si="21"/>
        <v>22.387221369863013</v>
      </c>
      <c r="R136" s="93">
        <f t="shared" si="22"/>
        <v>4074.4742893150683</v>
      </c>
      <c r="S136" s="1">
        <f t="shared" si="23"/>
        <v>45396.31</v>
      </c>
      <c r="T136" s="1">
        <v>0</v>
      </c>
      <c r="U136" s="7">
        <v>0</v>
      </c>
      <c r="V136" s="2">
        <v>1007.4249616438354</v>
      </c>
      <c r="W136" s="7"/>
    </row>
    <row r="137" spans="2:23" s="90" customFormat="1" x14ac:dyDescent="0.35">
      <c r="B137" s="12">
        <v>136</v>
      </c>
      <c r="C137" s="159" t="s">
        <v>95</v>
      </c>
      <c r="D137" s="151" t="s">
        <v>88</v>
      </c>
      <c r="E137" s="90" t="s">
        <v>19</v>
      </c>
      <c r="F137" s="91" t="s">
        <v>31</v>
      </c>
      <c r="G137" s="91">
        <v>23165.01</v>
      </c>
      <c r="H137" s="97">
        <v>23165.01</v>
      </c>
      <c r="I137" s="9">
        <v>365</v>
      </c>
      <c r="J137" s="8">
        <v>91</v>
      </c>
      <c r="K137" s="30">
        <f t="shared" si="24"/>
        <v>15.25</v>
      </c>
      <c r="L137" s="95">
        <v>0.1525</v>
      </c>
      <c r="M137" s="155">
        <v>43440</v>
      </c>
      <c r="N137" s="94">
        <v>43440</v>
      </c>
      <c r="O137" s="94">
        <v>43531</v>
      </c>
      <c r="P137" s="92"/>
      <c r="Q137" s="93">
        <f t="shared" si="21"/>
        <v>9.6785315753424648</v>
      </c>
      <c r="R137" s="93">
        <f t="shared" si="22"/>
        <v>880.74637335616433</v>
      </c>
      <c r="S137" s="1">
        <f t="shared" si="23"/>
        <v>23165.01</v>
      </c>
      <c r="T137" s="1">
        <v>0</v>
      </c>
      <c r="U137" s="7">
        <v>0</v>
      </c>
      <c r="V137" s="2">
        <v>241.9632893835616</v>
      </c>
      <c r="W137" s="7"/>
    </row>
    <row r="138" spans="2:23" s="90" customFormat="1" x14ac:dyDescent="0.35">
      <c r="B138" s="12">
        <v>137</v>
      </c>
      <c r="C138" s="159" t="s">
        <v>95</v>
      </c>
      <c r="D138" s="151" t="s">
        <v>88</v>
      </c>
      <c r="E138" s="90" t="s">
        <v>21</v>
      </c>
      <c r="F138" s="91" t="s">
        <v>31</v>
      </c>
      <c r="G138" s="91">
        <v>68425.09</v>
      </c>
      <c r="H138" s="97">
        <v>68425.09</v>
      </c>
      <c r="I138" s="9">
        <v>365</v>
      </c>
      <c r="J138" s="8">
        <v>91</v>
      </c>
      <c r="K138" s="30">
        <f t="shared" si="24"/>
        <v>16</v>
      </c>
      <c r="L138" s="95">
        <v>0.16</v>
      </c>
      <c r="M138" s="155">
        <v>43440</v>
      </c>
      <c r="N138" s="94">
        <v>43440</v>
      </c>
      <c r="O138" s="94">
        <v>43531</v>
      </c>
      <c r="P138" s="92"/>
      <c r="Q138" s="93">
        <f t="shared" si="21"/>
        <v>29.994559999999996</v>
      </c>
      <c r="R138" s="93">
        <f t="shared" si="22"/>
        <v>2729.5049599999998</v>
      </c>
      <c r="S138" s="1">
        <f t="shared" si="23"/>
        <v>68425.09</v>
      </c>
      <c r="T138" s="1">
        <v>0</v>
      </c>
      <c r="U138" s="7">
        <v>0</v>
      </c>
      <c r="V138" s="2">
        <v>749.86399999999992</v>
      </c>
      <c r="W138" s="7"/>
    </row>
    <row r="139" spans="2:23" s="90" customFormat="1" x14ac:dyDescent="0.35">
      <c r="B139" s="12">
        <v>138</v>
      </c>
      <c r="C139" s="159" t="s">
        <v>95</v>
      </c>
      <c r="D139" s="151" t="s">
        <v>88</v>
      </c>
      <c r="E139" s="90" t="s">
        <v>25</v>
      </c>
      <c r="F139" s="91" t="s">
        <v>31</v>
      </c>
      <c r="G139" s="91">
        <v>150000</v>
      </c>
      <c r="H139" s="97">
        <v>150000</v>
      </c>
      <c r="I139" s="9">
        <v>365</v>
      </c>
      <c r="J139" s="8">
        <v>91</v>
      </c>
      <c r="K139" s="30">
        <f t="shared" si="24"/>
        <v>15.5</v>
      </c>
      <c r="L139" s="95">
        <v>0.155</v>
      </c>
      <c r="M139" s="155">
        <v>43453</v>
      </c>
      <c r="N139" s="94">
        <v>43453</v>
      </c>
      <c r="O139" s="94">
        <v>43544</v>
      </c>
      <c r="P139" s="92"/>
      <c r="Q139" s="93">
        <f t="shared" si="21"/>
        <v>63.698630136986303</v>
      </c>
      <c r="R139" s="93">
        <f t="shared" si="22"/>
        <v>5796.5753424657532</v>
      </c>
      <c r="S139" s="1">
        <f t="shared" si="23"/>
        <v>150000</v>
      </c>
      <c r="T139" s="1">
        <v>0</v>
      </c>
      <c r="U139" s="7">
        <v>0</v>
      </c>
      <c r="V139" s="2">
        <v>764.38356164383561</v>
      </c>
      <c r="W139" s="7"/>
    </row>
    <row r="140" spans="2:23" s="90" customFormat="1" x14ac:dyDescent="0.35">
      <c r="B140" s="12">
        <v>139</v>
      </c>
      <c r="C140" s="159" t="s">
        <v>95</v>
      </c>
      <c r="D140" s="151" t="s">
        <v>87</v>
      </c>
      <c r="E140" s="90" t="s">
        <v>25</v>
      </c>
      <c r="F140" s="91" t="s">
        <v>31</v>
      </c>
      <c r="G140" s="91">
        <v>53875</v>
      </c>
      <c r="H140" s="88">
        <v>53875</v>
      </c>
      <c r="I140" s="9">
        <v>365</v>
      </c>
      <c r="J140" s="8">
        <f t="shared" si="20"/>
        <v>365</v>
      </c>
      <c r="K140" s="30">
        <f t="shared" si="24"/>
        <v>17</v>
      </c>
      <c r="L140" s="86">
        <v>0.17</v>
      </c>
      <c r="M140" s="155">
        <v>43147</v>
      </c>
      <c r="N140" s="84">
        <v>43147</v>
      </c>
      <c r="O140" s="84">
        <v>43512</v>
      </c>
      <c r="P140" s="92"/>
      <c r="Q140" s="93">
        <f t="shared" si="21"/>
        <v>25.092465753424658</v>
      </c>
      <c r="R140" s="93">
        <f t="shared" si="22"/>
        <v>9158.75</v>
      </c>
      <c r="S140" s="1">
        <f t="shared" si="23"/>
        <v>53875</v>
      </c>
      <c r="T140" s="1">
        <v>0</v>
      </c>
      <c r="U140" s="7">
        <v>0</v>
      </c>
      <c r="V140" s="100">
        <v>7979.4041095890407</v>
      </c>
      <c r="W140" s="7"/>
    </row>
    <row r="141" spans="2:23" s="90" customFormat="1" x14ac:dyDescent="0.35">
      <c r="B141" s="12">
        <v>140</v>
      </c>
      <c r="C141" s="159" t="s">
        <v>95</v>
      </c>
      <c r="D141" s="151" t="s">
        <v>86</v>
      </c>
      <c r="E141" s="90" t="s">
        <v>23</v>
      </c>
      <c r="F141" s="91" t="s">
        <v>31</v>
      </c>
      <c r="G141" s="91">
        <v>1374.83</v>
      </c>
      <c r="H141" s="98">
        <v>1374.83</v>
      </c>
      <c r="I141" s="9">
        <v>365</v>
      </c>
      <c r="J141" s="8">
        <v>182</v>
      </c>
      <c r="K141" s="30">
        <f t="shared" si="24"/>
        <v>18</v>
      </c>
      <c r="L141" s="87">
        <v>0.18</v>
      </c>
      <c r="M141" s="156">
        <v>43308</v>
      </c>
      <c r="N141" s="84">
        <v>43308</v>
      </c>
      <c r="O141" s="85">
        <v>43490</v>
      </c>
      <c r="P141" s="103"/>
      <c r="Q141" s="93">
        <f t="shared" si="21"/>
        <v>0.67799835616438353</v>
      </c>
      <c r="R141" s="93">
        <f t="shared" si="22"/>
        <v>123.3957008219178</v>
      </c>
      <c r="S141" s="1">
        <f t="shared" si="23"/>
        <v>1374.83</v>
      </c>
      <c r="T141" s="1">
        <v>0</v>
      </c>
      <c r="U141" s="7">
        <v>0</v>
      </c>
      <c r="V141" s="100">
        <v>106.44574191780821</v>
      </c>
      <c r="W141" s="7"/>
    </row>
    <row r="142" spans="2:23" s="90" customFormat="1" x14ac:dyDescent="0.35">
      <c r="B142" s="12">
        <v>141</v>
      </c>
      <c r="C142" s="159" t="s">
        <v>95</v>
      </c>
      <c r="D142" s="151" t="s">
        <v>86</v>
      </c>
      <c r="E142" s="90" t="s">
        <v>23</v>
      </c>
      <c r="F142" s="91" t="s">
        <v>31</v>
      </c>
      <c r="G142" s="104">
        <v>6905.2</v>
      </c>
      <c r="H142" s="99">
        <v>6905.2</v>
      </c>
      <c r="I142" s="9">
        <v>365</v>
      </c>
      <c r="J142" s="8">
        <v>182</v>
      </c>
      <c r="K142" s="30">
        <f t="shared" si="24"/>
        <v>18</v>
      </c>
      <c r="L142" s="87">
        <v>0.18</v>
      </c>
      <c r="M142" s="156">
        <v>43340</v>
      </c>
      <c r="N142" s="84">
        <v>43340</v>
      </c>
      <c r="O142" s="85">
        <v>43522</v>
      </c>
      <c r="P142" s="103"/>
      <c r="Q142" s="93">
        <f t="shared" si="21"/>
        <v>3.4053041095890411</v>
      </c>
      <c r="R142" s="93">
        <f t="shared" si="22"/>
        <v>619.76534794520546</v>
      </c>
      <c r="S142" s="1">
        <f t="shared" si="23"/>
        <v>6905.2</v>
      </c>
      <c r="T142" s="1">
        <v>0</v>
      </c>
      <c r="U142" s="7">
        <v>0</v>
      </c>
      <c r="V142" s="100">
        <v>425.6630136986301</v>
      </c>
      <c r="W142" s="7"/>
    </row>
    <row r="143" spans="2:23" s="90" customFormat="1" x14ac:dyDescent="0.35">
      <c r="B143" s="12">
        <v>142</v>
      </c>
      <c r="C143" s="159" t="s">
        <v>95</v>
      </c>
      <c r="D143" s="151" t="s">
        <v>88</v>
      </c>
      <c r="E143" s="90" t="s">
        <v>25</v>
      </c>
      <c r="F143" s="91" t="s">
        <v>31</v>
      </c>
      <c r="G143" s="91">
        <v>1638</v>
      </c>
      <c r="H143" s="99">
        <v>1638</v>
      </c>
      <c r="I143" s="9">
        <v>365</v>
      </c>
      <c r="J143" s="8">
        <v>91</v>
      </c>
      <c r="K143" s="30">
        <f t="shared" si="24"/>
        <v>15.25</v>
      </c>
      <c r="L143" s="87">
        <v>0.1525</v>
      </c>
      <c r="M143" s="156">
        <v>43378</v>
      </c>
      <c r="N143" s="84">
        <v>43378</v>
      </c>
      <c r="O143" s="85">
        <v>43469</v>
      </c>
      <c r="P143" s="103"/>
      <c r="Q143" s="93">
        <f t="shared" si="21"/>
        <v>0.68436986301369862</v>
      </c>
      <c r="R143" s="93">
        <f t="shared" si="22"/>
        <v>62.277657534246572</v>
      </c>
      <c r="S143" s="1">
        <f t="shared" si="23"/>
        <v>1638</v>
      </c>
      <c r="T143" s="1">
        <v>0</v>
      </c>
      <c r="U143" s="7">
        <v>0</v>
      </c>
      <c r="V143" s="100">
        <v>59.54017808219178</v>
      </c>
      <c r="W143" s="1"/>
    </row>
    <row r="144" spans="2:23" s="90" customFormat="1" x14ac:dyDescent="0.35">
      <c r="B144" s="12">
        <v>143</v>
      </c>
      <c r="C144" s="159" t="s">
        <v>95</v>
      </c>
      <c r="D144" s="151" t="s">
        <v>88</v>
      </c>
      <c r="E144" s="90" t="s">
        <v>20</v>
      </c>
      <c r="F144" s="91" t="s">
        <v>31</v>
      </c>
      <c r="G144" s="91">
        <v>1453.23</v>
      </c>
      <c r="H144" s="99">
        <v>1453.23</v>
      </c>
      <c r="I144" s="9">
        <v>365</v>
      </c>
      <c r="J144" s="8">
        <v>91</v>
      </c>
      <c r="K144" s="30">
        <f t="shared" si="24"/>
        <v>15.25</v>
      </c>
      <c r="L144" s="87">
        <v>0.1525</v>
      </c>
      <c r="M144" s="155">
        <v>43420</v>
      </c>
      <c r="N144" s="84">
        <v>43420</v>
      </c>
      <c r="O144" s="85">
        <v>43511</v>
      </c>
      <c r="P144" s="92"/>
      <c r="Q144" s="93">
        <f t="shared" si="21"/>
        <v>0.60717143835616427</v>
      </c>
      <c r="R144" s="93">
        <f t="shared" si="22"/>
        <v>55.252600890410953</v>
      </c>
      <c r="S144" s="1">
        <f t="shared" si="23"/>
        <v>1453.23</v>
      </c>
      <c r="T144" s="1">
        <v>0</v>
      </c>
      <c r="U144" s="7">
        <v>0</v>
      </c>
      <c r="V144" s="100">
        <v>27.322714726027396</v>
      </c>
      <c r="W144" s="1"/>
    </row>
    <row r="145" spans="2:24" s="90" customFormat="1" x14ac:dyDescent="0.35">
      <c r="B145" s="12">
        <v>144</v>
      </c>
      <c r="C145" s="159" t="s">
        <v>95</v>
      </c>
      <c r="D145" s="151" t="s">
        <v>88</v>
      </c>
      <c r="E145" s="90" t="s">
        <v>25</v>
      </c>
      <c r="F145" s="91" t="s">
        <v>31</v>
      </c>
      <c r="G145" s="91">
        <v>1476</v>
      </c>
      <c r="H145" s="99">
        <v>1476</v>
      </c>
      <c r="I145" s="9">
        <v>365</v>
      </c>
      <c r="J145" s="8">
        <v>91</v>
      </c>
      <c r="K145" s="30">
        <f t="shared" si="24"/>
        <v>15.25</v>
      </c>
      <c r="L145" s="87">
        <v>0.1525</v>
      </c>
      <c r="M145" s="155">
        <v>43440</v>
      </c>
      <c r="N145" s="84">
        <v>43440</v>
      </c>
      <c r="O145" s="85">
        <v>43531</v>
      </c>
      <c r="P145" s="92"/>
      <c r="Q145" s="93">
        <f t="shared" si="21"/>
        <v>0.61668493150684933</v>
      </c>
      <c r="R145" s="93">
        <f t="shared" si="22"/>
        <v>56.118328767123288</v>
      </c>
      <c r="S145" s="1">
        <f t="shared" si="23"/>
        <v>1476</v>
      </c>
      <c r="T145" s="1">
        <v>0</v>
      </c>
      <c r="U145" s="7">
        <v>0</v>
      </c>
      <c r="V145" s="100">
        <v>15.417123287671231</v>
      </c>
      <c r="W145" s="1"/>
    </row>
    <row r="146" spans="2:24" s="90" customFormat="1" x14ac:dyDescent="0.35">
      <c r="B146" s="12">
        <v>145</v>
      </c>
      <c r="C146" s="159" t="s">
        <v>95</v>
      </c>
      <c r="D146" s="151" t="s">
        <v>86</v>
      </c>
      <c r="E146" s="90" t="s">
        <v>21</v>
      </c>
      <c r="F146" s="91" t="s">
        <v>32</v>
      </c>
      <c r="G146" s="91">
        <v>78900</v>
      </c>
      <c r="H146" s="88">
        <v>78900</v>
      </c>
      <c r="I146" s="9">
        <v>365</v>
      </c>
      <c r="J146" s="8">
        <v>182</v>
      </c>
      <c r="K146" s="30">
        <f t="shared" si="24"/>
        <v>15</v>
      </c>
      <c r="L146" s="86">
        <v>0.15</v>
      </c>
      <c r="M146" s="155">
        <v>43303</v>
      </c>
      <c r="N146" s="84">
        <v>43303</v>
      </c>
      <c r="O146" s="84">
        <v>43486</v>
      </c>
      <c r="P146" s="92"/>
      <c r="Q146" s="93">
        <f t="shared" si="21"/>
        <v>32.424657534246577</v>
      </c>
      <c r="R146" s="93">
        <f t="shared" si="22"/>
        <v>5901.2876712328771</v>
      </c>
      <c r="S146" s="1">
        <f t="shared" si="23"/>
        <v>78900</v>
      </c>
      <c r="T146" s="1">
        <v>0</v>
      </c>
      <c r="U146" s="7">
        <v>0</v>
      </c>
      <c r="V146" s="100">
        <v>5252.7945205479446</v>
      </c>
      <c r="W146" s="1"/>
    </row>
    <row r="147" spans="2:24" s="90" customFormat="1" x14ac:dyDescent="0.35">
      <c r="B147" s="12">
        <v>146</v>
      </c>
      <c r="C147" s="159" t="s">
        <v>95</v>
      </c>
      <c r="D147" s="151" t="s">
        <v>86</v>
      </c>
      <c r="E147" s="90" t="s">
        <v>21</v>
      </c>
      <c r="F147" s="91" t="s">
        <v>32</v>
      </c>
      <c r="G147" s="91">
        <v>68015</v>
      </c>
      <c r="H147" s="88">
        <v>68015</v>
      </c>
      <c r="I147" s="9">
        <v>365</v>
      </c>
      <c r="J147" s="8">
        <v>182</v>
      </c>
      <c r="K147" s="30">
        <f t="shared" si="24"/>
        <v>15</v>
      </c>
      <c r="L147" s="86">
        <v>0.15</v>
      </c>
      <c r="M147" s="155">
        <v>43320</v>
      </c>
      <c r="N147" s="84">
        <v>43320</v>
      </c>
      <c r="O147" s="84">
        <v>43502</v>
      </c>
      <c r="P147" s="92"/>
      <c r="Q147" s="93">
        <f t="shared" si="21"/>
        <v>27.951369863013696</v>
      </c>
      <c r="R147" s="93">
        <f t="shared" si="22"/>
        <v>5087.1493150684928</v>
      </c>
      <c r="S147" s="1">
        <f t="shared" si="23"/>
        <v>68015</v>
      </c>
      <c r="T147" s="1">
        <v>0</v>
      </c>
      <c r="U147" s="7">
        <v>0</v>
      </c>
      <c r="V147" s="100">
        <v>4052.9486301369857</v>
      </c>
      <c r="W147" s="1"/>
      <c r="X147" s="105"/>
    </row>
    <row r="148" spans="2:24" s="90" customFormat="1" x14ac:dyDescent="0.35">
      <c r="B148" s="12">
        <v>147</v>
      </c>
      <c r="C148" s="159" t="s">
        <v>95</v>
      </c>
      <c r="D148" s="151" t="s">
        <v>86</v>
      </c>
      <c r="E148" s="90" t="s">
        <v>20</v>
      </c>
      <c r="F148" s="91" t="s">
        <v>32</v>
      </c>
      <c r="G148" s="91">
        <v>56000</v>
      </c>
      <c r="H148" s="88">
        <v>56000</v>
      </c>
      <c r="I148" s="9">
        <v>365</v>
      </c>
      <c r="J148" s="8">
        <v>182</v>
      </c>
      <c r="K148" s="30">
        <f t="shared" si="24"/>
        <v>14.75</v>
      </c>
      <c r="L148" s="86">
        <v>0.14749999999999999</v>
      </c>
      <c r="M148" s="155">
        <v>43334</v>
      </c>
      <c r="N148" s="84">
        <v>43334</v>
      </c>
      <c r="O148" s="84">
        <v>43516</v>
      </c>
      <c r="P148" s="92"/>
      <c r="Q148" s="93">
        <f t="shared" si="21"/>
        <v>22.63013698630137</v>
      </c>
      <c r="R148" s="93">
        <f t="shared" si="22"/>
        <v>4118.6849315068494</v>
      </c>
      <c r="S148" s="1">
        <f t="shared" si="23"/>
        <v>56000</v>
      </c>
      <c r="T148" s="1">
        <v>0</v>
      </c>
      <c r="U148" s="7">
        <v>0</v>
      </c>
      <c r="V148" s="100">
        <v>2964.5479452054792</v>
      </c>
      <c r="W148" s="1"/>
      <c r="X148" s="105"/>
    </row>
    <row r="149" spans="2:24" s="90" customFormat="1" x14ac:dyDescent="0.35">
      <c r="B149" s="12">
        <v>148</v>
      </c>
      <c r="C149" s="159" t="s">
        <v>95</v>
      </c>
      <c r="D149" s="151" t="s">
        <v>86</v>
      </c>
      <c r="E149" s="90" t="s">
        <v>20</v>
      </c>
      <c r="F149" s="91" t="s">
        <v>32</v>
      </c>
      <c r="G149" s="91">
        <v>82500</v>
      </c>
      <c r="H149" s="88">
        <v>82500</v>
      </c>
      <c r="I149" s="9">
        <v>365</v>
      </c>
      <c r="J149" s="8">
        <v>182</v>
      </c>
      <c r="K149" s="30">
        <f t="shared" si="24"/>
        <v>14.75</v>
      </c>
      <c r="L149" s="86">
        <v>0.14749999999999999</v>
      </c>
      <c r="M149" s="155">
        <v>43342</v>
      </c>
      <c r="N149" s="84">
        <v>43342</v>
      </c>
      <c r="O149" s="84">
        <v>43524</v>
      </c>
      <c r="P149" s="92"/>
      <c r="Q149" s="93">
        <f t="shared" si="21"/>
        <v>33.339041095890408</v>
      </c>
      <c r="R149" s="93">
        <f t="shared" si="22"/>
        <v>6067.7054794520545</v>
      </c>
      <c r="S149" s="1">
        <f t="shared" si="23"/>
        <v>82500</v>
      </c>
      <c r="T149" s="1">
        <v>0</v>
      </c>
      <c r="U149" s="7">
        <v>0</v>
      </c>
      <c r="V149" s="100">
        <v>4100.7020547945203</v>
      </c>
      <c r="W149" s="1"/>
      <c r="X149" s="105"/>
    </row>
    <row r="150" spans="2:24" s="90" customFormat="1" x14ac:dyDescent="0.35">
      <c r="B150" s="12">
        <v>149</v>
      </c>
      <c r="C150" s="159" t="s">
        <v>95</v>
      </c>
      <c r="D150" s="151" t="s">
        <v>86</v>
      </c>
      <c r="E150" s="90" t="s">
        <v>22</v>
      </c>
      <c r="F150" s="91" t="s">
        <v>32</v>
      </c>
      <c r="G150" s="91">
        <v>150000</v>
      </c>
      <c r="H150" s="88">
        <v>150000</v>
      </c>
      <c r="I150" s="9">
        <v>365</v>
      </c>
      <c r="J150" s="8">
        <v>182</v>
      </c>
      <c r="K150" s="30">
        <f t="shared" si="24"/>
        <v>15</v>
      </c>
      <c r="L150" s="86">
        <v>0.15</v>
      </c>
      <c r="M150" s="155">
        <v>43397</v>
      </c>
      <c r="N150" s="84">
        <v>43397</v>
      </c>
      <c r="O150" s="84">
        <v>43579</v>
      </c>
      <c r="P150" s="92"/>
      <c r="Q150" s="93">
        <f t="shared" si="21"/>
        <v>61.643835616438352</v>
      </c>
      <c r="R150" s="93">
        <f t="shared" si="22"/>
        <v>11219.17808219178</v>
      </c>
      <c r="S150" s="1">
        <f t="shared" si="23"/>
        <v>150000</v>
      </c>
      <c r="T150" s="1">
        <v>0</v>
      </c>
      <c r="U150" s="7">
        <v>0</v>
      </c>
      <c r="V150" s="100">
        <v>4191.7808219178087</v>
      </c>
      <c r="W150" s="1"/>
      <c r="X150" s="105"/>
    </row>
    <row r="151" spans="2:24" s="90" customFormat="1" x14ac:dyDescent="0.35">
      <c r="B151" s="12">
        <v>150</v>
      </c>
      <c r="C151" s="159" t="s">
        <v>95</v>
      </c>
      <c r="D151" s="151" t="s">
        <v>86</v>
      </c>
      <c r="E151" s="90" t="s">
        <v>21</v>
      </c>
      <c r="F151" s="91" t="s">
        <v>32</v>
      </c>
      <c r="G151" s="91">
        <v>80000</v>
      </c>
      <c r="H151" s="88">
        <v>80000</v>
      </c>
      <c r="I151" s="9">
        <v>365</v>
      </c>
      <c r="J151" s="8">
        <v>182</v>
      </c>
      <c r="K151" s="30">
        <f t="shared" si="24"/>
        <v>15</v>
      </c>
      <c r="L151" s="86">
        <v>0.15</v>
      </c>
      <c r="M151" s="155">
        <v>43402</v>
      </c>
      <c r="N151" s="84">
        <v>43402</v>
      </c>
      <c r="O151" s="84">
        <v>43584</v>
      </c>
      <c r="P151" s="92"/>
      <c r="Q151" s="93">
        <f t="shared" si="21"/>
        <v>32.876712328767127</v>
      </c>
      <c r="R151" s="93">
        <f t="shared" si="22"/>
        <v>5983.5616438356165</v>
      </c>
      <c r="S151" s="1">
        <f t="shared" si="23"/>
        <v>80000</v>
      </c>
      <c r="T151" s="1">
        <v>0</v>
      </c>
      <c r="U151" s="7">
        <v>0</v>
      </c>
      <c r="V151" s="100">
        <v>2071.232876712329</v>
      </c>
      <c r="W151" s="1"/>
      <c r="X151" s="105"/>
    </row>
    <row r="152" spans="2:24" s="90" customFormat="1" x14ac:dyDescent="0.35">
      <c r="B152" s="12">
        <v>151</v>
      </c>
      <c r="C152" s="159" t="s">
        <v>95</v>
      </c>
      <c r="D152" s="151" t="s">
        <v>86</v>
      </c>
      <c r="E152" s="90" t="s">
        <v>24</v>
      </c>
      <c r="F152" s="91" t="s">
        <v>32</v>
      </c>
      <c r="G152" s="91">
        <v>150000</v>
      </c>
      <c r="H152" s="88">
        <v>150000</v>
      </c>
      <c r="I152" s="9">
        <v>365</v>
      </c>
      <c r="J152" s="8">
        <v>182</v>
      </c>
      <c r="K152" s="30">
        <f t="shared" si="24"/>
        <v>15</v>
      </c>
      <c r="L152" s="86">
        <v>0.15</v>
      </c>
      <c r="M152" s="155">
        <v>43403</v>
      </c>
      <c r="N152" s="84">
        <v>43403</v>
      </c>
      <c r="O152" s="84">
        <v>43570</v>
      </c>
      <c r="P152" s="92"/>
      <c r="Q152" s="93">
        <f t="shared" si="21"/>
        <v>61.643835616438352</v>
      </c>
      <c r="R152" s="93">
        <f t="shared" si="22"/>
        <v>11219.17808219178</v>
      </c>
      <c r="S152" s="1">
        <f t="shared" si="23"/>
        <v>150000</v>
      </c>
      <c r="T152" s="1">
        <v>0</v>
      </c>
      <c r="U152" s="7">
        <v>0</v>
      </c>
      <c r="V152" s="100">
        <v>3821.9178082191779</v>
      </c>
      <c r="W152" s="1"/>
      <c r="X152" s="105"/>
    </row>
    <row r="153" spans="2:24" s="90" customFormat="1" x14ac:dyDescent="0.35">
      <c r="B153" s="12">
        <v>152</v>
      </c>
      <c r="C153" s="159" t="s">
        <v>95</v>
      </c>
      <c r="D153" s="151" t="s">
        <v>86</v>
      </c>
      <c r="E153" s="90" t="s">
        <v>24</v>
      </c>
      <c r="F153" s="91" t="s">
        <v>32</v>
      </c>
      <c r="G153" s="90">
        <v>70000</v>
      </c>
      <c r="H153" s="88">
        <v>70000</v>
      </c>
      <c r="I153" s="9">
        <v>365</v>
      </c>
      <c r="J153" s="102">
        <v>182</v>
      </c>
      <c r="K153" s="30">
        <f t="shared" si="24"/>
        <v>15.5</v>
      </c>
      <c r="L153" s="86">
        <v>0.155</v>
      </c>
      <c r="M153" s="157">
        <v>43410</v>
      </c>
      <c r="N153" s="84">
        <v>43410</v>
      </c>
      <c r="O153" s="84">
        <v>43592</v>
      </c>
      <c r="Q153" s="93">
        <f t="shared" si="21"/>
        <v>29.726027397260275</v>
      </c>
      <c r="R153" s="93">
        <f t="shared" si="22"/>
        <v>5410.1369863013697</v>
      </c>
      <c r="S153" s="1">
        <f t="shared" si="23"/>
        <v>70000</v>
      </c>
      <c r="T153" s="144">
        <v>0</v>
      </c>
      <c r="U153" s="7">
        <v>0</v>
      </c>
      <c r="V153" s="101">
        <v>1634.9315068493149</v>
      </c>
      <c r="X153" s="105"/>
    </row>
    <row r="154" spans="2:24" s="90" customFormat="1" x14ac:dyDescent="0.35">
      <c r="B154" s="12">
        <v>153</v>
      </c>
      <c r="C154" s="159" t="s">
        <v>95</v>
      </c>
      <c r="D154" s="151" t="s">
        <v>86</v>
      </c>
      <c r="E154" s="90" t="s">
        <v>19</v>
      </c>
      <c r="F154" s="91" t="s">
        <v>32</v>
      </c>
      <c r="G154" s="90">
        <v>150000</v>
      </c>
      <c r="H154" s="88">
        <v>150000</v>
      </c>
      <c r="I154" s="9">
        <v>365</v>
      </c>
      <c r="J154" s="102">
        <v>182</v>
      </c>
      <c r="K154" s="30">
        <f t="shared" si="24"/>
        <v>15.5</v>
      </c>
      <c r="L154" s="86">
        <v>0.155</v>
      </c>
      <c r="M154" s="157">
        <v>43444</v>
      </c>
      <c r="N154" s="84">
        <v>43444</v>
      </c>
      <c r="O154" s="84">
        <v>43627</v>
      </c>
      <c r="Q154" s="93">
        <f t="shared" si="21"/>
        <v>63.698630136986303</v>
      </c>
      <c r="R154" s="93">
        <f t="shared" si="22"/>
        <v>11593.150684931506</v>
      </c>
      <c r="S154" s="1">
        <f t="shared" si="23"/>
        <v>150000</v>
      </c>
      <c r="T154" s="144">
        <v>0</v>
      </c>
      <c r="U154" s="7">
        <v>0</v>
      </c>
      <c r="V154" s="101">
        <v>1337.6712328767121</v>
      </c>
      <c r="X154" s="105"/>
    </row>
    <row r="155" spans="2:24" s="90" customFormat="1" x14ac:dyDescent="0.35">
      <c r="B155" s="12">
        <v>154</v>
      </c>
      <c r="C155" s="159" t="s">
        <v>95</v>
      </c>
      <c r="D155" s="151" t="s">
        <v>86</v>
      </c>
      <c r="E155" s="90" t="s">
        <v>21</v>
      </c>
      <c r="F155" s="91" t="s">
        <v>32</v>
      </c>
      <c r="G155" s="90">
        <v>50000</v>
      </c>
      <c r="H155" s="88">
        <v>50000</v>
      </c>
      <c r="I155" s="9">
        <v>365</v>
      </c>
      <c r="J155" s="102">
        <v>182</v>
      </c>
      <c r="K155" s="30">
        <f t="shared" si="24"/>
        <v>15.5</v>
      </c>
      <c r="L155" s="86">
        <v>0.155</v>
      </c>
      <c r="M155" s="157">
        <v>43444</v>
      </c>
      <c r="N155" s="84">
        <v>43444</v>
      </c>
      <c r="O155" s="84">
        <v>43627</v>
      </c>
      <c r="Q155" s="93">
        <f t="shared" si="21"/>
        <v>21.232876712328768</v>
      </c>
      <c r="R155" s="93">
        <f t="shared" si="22"/>
        <v>3864.3835616438355</v>
      </c>
      <c r="S155" s="1">
        <f t="shared" si="23"/>
        <v>50000</v>
      </c>
      <c r="T155" s="144">
        <v>0</v>
      </c>
      <c r="U155" s="7">
        <v>0</v>
      </c>
      <c r="V155" s="101">
        <v>445.89041095890406</v>
      </c>
      <c r="X155" s="105"/>
    </row>
    <row r="156" spans="2:24" s="90" customFormat="1" x14ac:dyDescent="0.35">
      <c r="B156" s="12">
        <v>155</v>
      </c>
      <c r="C156" s="159" t="s">
        <v>95</v>
      </c>
      <c r="D156" s="151" t="s">
        <v>87</v>
      </c>
      <c r="E156" s="90" t="s">
        <v>24</v>
      </c>
      <c r="F156" s="91" t="s">
        <v>30</v>
      </c>
      <c r="G156" s="90">
        <v>190000</v>
      </c>
      <c r="H156" s="88">
        <v>190000</v>
      </c>
      <c r="I156" s="9">
        <v>365</v>
      </c>
      <c r="J156" s="102">
        <v>365</v>
      </c>
      <c r="K156" s="30">
        <f t="shared" si="24"/>
        <v>15</v>
      </c>
      <c r="L156" s="86">
        <v>0.15</v>
      </c>
      <c r="M156" s="157">
        <v>43252</v>
      </c>
      <c r="N156" s="84">
        <v>43252</v>
      </c>
      <c r="O156" s="84">
        <v>43617</v>
      </c>
      <c r="Q156" s="93">
        <f t="shared" si="21"/>
        <v>78.082191780821915</v>
      </c>
      <c r="R156" s="93">
        <f t="shared" si="22"/>
        <v>28500</v>
      </c>
      <c r="S156" s="1">
        <f t="shared" si="23"/>
        <v>190000</v>
      </c>
      <c r="T156" s="144">
        <v>0</v>
      </c>
      <c r="U156" s="7">
        <v>0</v>
      </c>
      <c r="V156" s="101">
        <v>16631.506849315068</v>
      </c>
      <c r="X156" s="105"/>
    </row>
    <row r="157" spans="2:24" s="90" customFormat="1" x14ac:dyDescent="0.35">
      <c r="B157" s="12">
        <v>156</v>
      </c>
      <c r="C157" s="159" t="s">
        <v>95</v>
      </c>
      <c r="D157" s="151" t="s">
        <v>87</v>
      </c>
      <c r="E157" s="90" t="s">
        <v>19</v>
      </c>
      <c r="F157" s="91" t="s">
        <v>30</v>
      </c>
      <c r="G157" s="90">
        <v>80000</v>
      </c>
      <c r="H157" s="88">
        <v>80000</v>
      </c>
      <c r="I157" s="9">
        <v>365</v>
      </c>
      <c r="J157" s="102">
        <v>365</v>
      </c>
      <c r="K157" s="30">
        <f t="shared" si="24"/>
        <v>15.5</v>
      </c>
      <c r="L157" s="86">
        <v>0.155</v>
      </c>
      <c r="M157" s="157">
        <v>43252</v>
      </c>
      <c r="N157" s="84">
        <v>43252</v>
      </c>
      <c r="O157" s="84">
        <v>43617</v>
      </c>
      <c r="Q157" s="93">
        <f t="shared" si="21"/>
        <v>33.972602739726028</v>
      </c>
      <c r="R157" s="93">
        <f t="shared" si="22"/>
        <v>12400</v>
      </c>
      <c r="S157" s="1">
        <f t="shared" si="23"/>
        <v>80000</v>
      </c>
      <c r="T157" s="144">
        <v>0</v>
      </c>
      <c r="U157" s="7">
        <v>0</v>
      </c>
      <c r="V157" s="101">
        <v>7236.1643835616442</v>
      </c>
      <c r="X157" s="105"/>
    </row>
    <row r="158" spans="2:24" s="90" customFormat="1" x14ac:dyDescent="0.35">
      <c r="B158" s="12">
        <v>157</v>
      </c>
      <c r="C158" s="159" t="s">
        <v>95</v>
      </c>
      <c r="D158" s="151" t="s">
        <v>87</v>
      </c>
      <c r="E158" s="90" t="s">
        <v>24</v>
      </c>
      <c r="F158" s="91" t="s">
        <v>30</v>
      </c>
      <c r="G158" s="90">
        <v>100000</v>
      </c>
      <c r="H158" s="88">
        <v>100000</v>
      </c>
      <c r="I158" s="9">
        <v>365</v>
      </c>
      <c r="J158" s="102">
        <v>365</v>
      </c>
      <c r="K158" s="30">
        <f t="shared" si="24"/>
        <v>16</v>
      </c>
      <c r="L158" s="86">
        <v>0.16</v>
      </c>
      <c r="M158" s="157">
        <v>43224</v>
      </c>
      <c r="N158" s="84">
        <v>43224</v>
      </c>
      <c r="O158" s="84">
        <v>43589</v>
      </c>
      <c r="Q158" s="93">
        <f t="shared" si="21"/>
        <v>43.835616438356162</v>
      </c>
      <c r="R158" s="93">
        <f t="shared" si="22"/>
        <v>16000</v>
      </c>
      <c r="S158" s="1">
        <f t="shared" si="23"/>
        <v>100000</v>
      </c>
      <c r="T158" s="144">
        <v>0</v>
      </c>
      <c r="U158" s="7">
        <v>0</v>
      </c>
      <c r="V158" s="101">
        <v>10564.383561643835</v>
      </c>
      <c r="X158" s="105"/>
    </row>
    <row r="159" spans="2:24" s="90" customFormat="1" x14ac:dyDescent="0.35">
      <c r="B159" s="12">
        <v>158</v>
      </c>
      <c r="C159" s="159" t="s">
        <v>95</v>
      </c>
      <c r="D159" s="151" t="s">
        <v>87</v>
      </c>
      <c r="E159" s="90" t="s">
        <v>21</v>
      </c>
      <c r="F159" s="91" t="s">
        <v>30</v>
      </c>
      <c r="G159" s="90">
        <v>62000</v>
      </c>
      <c r="H159" s="88">
        <v>62000</v>
      </c>
      <c r="I159" s="9">
        <v>365</v>
      </c>
      <c r="J159" s="102">
        <v>365</v>
      </c>
      <c r="K159" s="30">
        <f t="shared" si="24"/>
        <v>15.5</v>
      </c>
      <c r="L159" s="86">
        <v>0.155</v>
      </c>
      <c r="M159" s="157">
        <v>43348</v>
      </c>
      <c r="N159" s="84">
        <v>43348</v>
      </c>
      <c r="O159" s="84">
        <v>43713</v>
      </c>
      <c r="Q159" s="93">
        <f t="shared" si="21"/>
        <v>26.328767123287673</v>
      </c>
      <c r="R159" s="93">
        <f t="shared" si="22"/>
        <v>9610</v>
      </c>
      <c r="S159" s="1">
        <f t="shared" si="23"/>
        <v>62000</v>
      </c>
      <c r="T159" s="144">
        <v>0</v>
      </c>
      <c r="U159" s="7">
        <v>0</v>
      </c>
      <c r="V159" s="101">
        <v>3080.4657534246576</v>
      </c>
      <c r="X159" s="105"/>
    </row>
    <row r="160" spans="2:24" s="90" customFormat="1" x14ac:dyDescent="0.35">
      <c r="B160" s="12">
        <v>159</v>
      </c>
      <c r="C160" s="159" t="s">
        <v>95</v>
      </c>
      <c r="D160" s="151" t="s">
        <v>87</v>
      </c>
      <c r="E160" s="90" t="s">
        <v>21</v>
      </c>
      <c r="F160" s="91" t="s">
        <v>30</v>
      </c>
      <c r="G160" s="90">
        <v>105000</v>
      </c>
      <c r="H160" s="88">
        <v>105000</v>
      </c>
      <c r="I160" s="9">
        <v>365</v>
      </c>
      <c r="J160" s="102">
        <v>365</v>
      </c>
      <c r="K160" s="30">
        <f t="shared" si="24"/>
        <v>15.5</v>
      </c>
      <c r="L160" s="86">
        <v>0.155</v>
      </c>
      <c r="M160" s="157">
        <v>43374</v>
      </c>
      <c r="N160" s="84">
        <v>43374</v>
      </c>
      <c r="O160" s="84">
        <v>43739</v>
      </c>
      <c r="Q160" s="93">
        <f t="shared" si="21"/>
        <v>44.589041095890408</v>
      </c>
      <c r="R160" s="93">
        <f t="shared" si="22"/>
        <v>16275</v>
      </c>
      <c r="S160" s="1">
        <f t="shared" si="23"/>
        <v>105000</v>
      </c>
      <c r="T160" s="144">
        <v>0</v>
      </c>
      <c r="U160" s="7">
        <v>0</v>
      </c>
      <c r="V160" s="101">
        <v>4057.6027397260273</v>
      </c>
      <c r="X160" s="105"/>
    </row>
    <row r="161" spans="2:24" s="90" customFormat="1" x14ac:dyDescent="0.35">
      <c r="B161" s="12">
        <v>160</v>
      </c>
      <c r="C161" s="159" t="s">
        <v>95</v>
      </c>
      <c r="D161" s="151" t="s">
        <v>88</v>
      </c>
      <c r="E161" s="90" t="s">
        <v>22</v>
      </c>
      <c r="F161" s="91" t="s">
        <v>30</v>
      </c>
      <c r="G161" s="90">
        <v>200000</v>
      </c>
      <c r="H161" s="88">
        <v>200000</v>
      </c>
      <c r="I161" s="9">
        <v>365</v>
      </c>
      <c r="J161" s="102">
        <v>91</v>
      </c>
      <c r="K161" s="30">
        <f t="shared" si="24"/>
        <v>14.75</v>
      </c>
      <c r="L161" s="86">
        <v>0.14749999999999999</v>
      </c>
      <c r="M161" s="157">
        <v>43395</v>
      </c>
      <c r="N161" s="84">
        <v>43395</v>
      </c>
      <c r="O161" s="84">
        <v>43486</v>
      </c>
      <c r="Q161" s="93">
        <f t="shared" si="21"/>
        <v>80.821917808219183</v>
      </c>
      <c r="R161" s="93">
        <f t="shared" si="22"/>
        <v>7354.7945205479455</v>
      </c>
      <c r="S161" s="1">
        <f t="shared" si="23"/>
        <v>200000</v>
      </c>
      <c r="T161" s="144">
        <v>0</v>
      </c>
      <c r="U161" s="7">
        <v>0</v>
      </c>
      <c r="V161" s="101">
        <v>5657.534246575342</v>
      </c>
      <c r="X161" s="105"/>
    </row>
    <row r="162" spans="2:24" s="90" customFormat="1" x14ac:dyDescent="0.35">
      <c r="B162" s="12">
        <v>161</v>
      </c>
      <c r="C162" s="159" t="s">
        <v>95</v>
      </c>
      <c r="D162" s="151" t="s">
        <v>87</v>
      </c>
      <c r="E162" s="90" t="s">
        <v>24</v>
      </c>
      <c r="F162" s="91" t="s">
        <v>30</v>
      </c>
      <c r="G162" s="90">
        <v>48175</v>
      </c>
      <c r="H162" s="88">
        <v>48175</v>
      </c>
      <c r="I162" s="9">
        <v>365</v>
      </c>
      <c r="J162" s="102">
        <v>365</v>
      </c>
      <c r="K162" s="30">
        <f t="shared" si="24"/>
        <v>15.5</v>
      </c>
      <c r="L162" s="86">
        <v>0.155</v>
      </c>
      <c r="M162" s="157">
        <v>43279</v>
      </c>
      <c r="N162" s="84">
        <v>43279</v>
      </c>
      <c r="O162" s="84">
        <v>43644</v>
      </c>
      <c r="Q162" s="93">
        <f t="shared" si="21"/>
        <v>20.457876712328765</v>
      </c>
      <c r="R162" s="93">
        <f t="shared" si="22"/>
        <v>7467.125</v>
      </c>
      <c r="S162" s="1">
        <f t="shared" si="23"/>
        <v>48175</v>
      </c>
      <c r="T162" s="144">
        <v>0</v>
      </c>
      <c r="U162" s="7">
        <v>0</v>
      </c>
      <c r="V162" s="101">
        <v>3805.1650684931506</v>
      </c>
      <c r="X162" s="105"/>
    </row>
    <row r="163" spans="2:24" s="90" customFormat="1" x14ac:dyDescent="0.35">
      <c r="B163" s="12">
        <v>162</v>
      </c>
      <c r="C163" s="159" t="s">
        <v>95</v>
      </c>
      <c r="D163" s="151" t="s">
        <v>87</v>
      </c>
      <c r="E163" s="90" t="s">
        <v>24</v>
      </c>
      <c r="F163" s="91" t="s">
        <v>30</v>
      </c>
      <c r="G163" s="90">
        <v>17625</v>
      </c>
      <c r="H163" s="88">
        <v>17625</v>
      </c>
      <c r="I163" s="9">
        <v>365</v>
      </c>
      <c r="J163" s="102">
        <v>365</v>
      </c>
      <c r="K163" s="30">
        <f t="shared" si="24"/>
        <v>15.5</v>
      </c>
      <c r="L163" s="86">
        <v>0.155</v>
      </c>
      <c r="M163" s="157">
        <v>43278</v>
      </c>
      <c r="N163" s="84">
        <v>43278</v>
      </c>
      <c r="O163" s="84">
        <v>43643</v>
      </c>
      <c r="Q163" s="93">
        <f t="shared" si="21"/>
        <v>7.4845890410958908</v>
      </c>
      <c r="R163" s="93">
        <f t="shared" si="22"/>
        <v>2731.875</v>
      </c>
      <c r="S163" s="1">
        <f t="shared" si="23"/>
        <v>17625</v>
      </c>
      <c r="T163" s="144">
        <v>0</v>
      </c>
      <c r="U163" s="7">
        <v>0</v>
      </c>
      <c r="V163" s="101">
        <v>1399.6181506849314</v>
      </c>
      <c r="X163" s="105"/>
    </row>
    <row r="164" spans="2:24" s="90" customFormat="1" x14ac:dyDescent="0.35">
      <c r="B164" s="12">
        <v>163</v>
      </c>
      <c r="C164" s="159" t="s">
        <v>95</v>
      </c>
      <c r="D164" s="151" t="s">
        <v>87</v>
      </c>
      <c r="E164" s="90" t="s">
        <v>70</v>
      </c>
      <c r="F164" s="91" t="s">
        <v>30</v>
      </c>
      <c r="G164" s="90">
        <v>95000</v>
      </c>
      <c r="H164" s="88">
        <v>95000</v>
      </c>
      <c r="I164" s="9">
        <v>365</v>
      </c>
      <c r="J164" s="102">
        <v>365</v>
      </c>
      <c r="K164" s="30">
        <f t="shared" si="24"/>
        <v>15.6</v>
      </c>
      <c r="L164" s="86">
        <v>0.156</v>
      </c>
      <c r="M164" s="157">
        <v>43270</v>
      </c>
      <c r="N164" s="84">
        <v>43270</v>
      </c>
      <c r="O164" s="84">
        <v>43635</v>
      </c>
      <c r="Q164" s="93">
        <f t="shared" si="21"/>
        <v>40.602739726027394</v>
      </c>
      <c r="R164" s="93">
        <f t="shared" si="22"/>
        <v>14820</v>
      </c>
      <c r="S164" s="1">
        <f t="shared" si="23"/>
        <v>95000</v>
      </c>
      <c r="T164" s="144">
        <v>0</v>
      </c>
      <c r="U164" s="7">
        <v>0</v>
      </c>
      <c r="V164" s="101">
        <v>7917.5342465753429</v>
      </c>
      <c r="X164" s="105"/>
    </row>
    <row r="165" spans="2:24" s="90" customFormat="1" x14ac:dyDescent="0.35">
      <c r="B165" s="12">
        <v>164</v>
      </c>
      <c r="C165" s="159" t="s">
        <v>95</v>
      </c>
      <c r="D165" s="151" t="s">
        <v>87</v>
      </c>
      <c r="E165" s="90" t="s">
        <v>25</v>
      </c>
      <c r="F165" s="91" t="s">
        <v>30</v>
      </c>
      <c r="G165" s="90">
        <v>110000</v>
      </c>
      <c r="H165" s="88">
        <v>110000</v>
      </c>
      <c r="I165" s="9">
        <v>365</v>
      </c>
      <c r="J165" s="102">
        <v>365</v>
      </c>
      <c r="K165" s="30">
        <f t="shared" si="24"/>
        <v>15.5</v>
      </c>
      <c r="L165" s="86">
        <v>0.155</v>
      </c>
      <c r="M165" s="157">
        <v>43258</v>
      </c>
      <c r="N165" s="84">
        <v>43258</v>
      </c>
      <c r="O165" s="84">
        <v>43623</v>
      </c>
      <c r="Q165" s="93">
        <f t="shared" si="21"/>
        <v>46.712328767123289</v>
      </c>
      <c r="R165" s="93">
        <f t="shared" si="22"/>
        <v>17050</v>
      </c>
      <c r="S165" s="1">
        <f t="shared" si="23"/>
        <v>110000</v>
      </c>
      <c r="T165" s="144">
        <v>0</v>
      </c>
      <c r="U165" s="7">
        <v>0</v>
      </c>
      <c r="V165" s="101">
        <v>9669.4520547945212</v>
      </c>
      <c r="X165" s="105"/>
    </row>
    <row r="166" spans="2:24" s="90" customFormat="1" x14ac:dyDescent="0.35">
      <c r="B166" s="12">
        <v>165</v>
      </c>
      <c r="C166" s="159" t="s">
        <v>95</v>
      </c>
      <c r="D166" s="151" t="s">
        <v>87</v>
      </c>
      <c r="E166" s="90" t="s">
        <v>24</v>
      </c>
      <c r="F166" s="91" t="s">
        <v>33</v>
      </c>
      <c r="G166" s="90">
        <v>102290.51</v>
      </c>
      <c r="H166" s="88">
        <v>102290.51</v>
      </c>
      <c r="I166" s="9">
        <v>365</v>
      </c>
      <c r="J166" s="102">
        <v>365</v>
      </c>
      <c r="K166" s="30">
        <f t="shared" si="24"/>
        <v>15.5</v>
      </c>
      <c r="L166" s="86">
        <v>0.155</v>
      </c>
      <c r="M166" s="157">
        <v>43409</v>
      </c>
      <c r="N166" s="84">
        <v>43409</v>
      </c>
      <c r="O166" s="84">
        <v>43774</v>
      </c>
      <c r="Q166" s="93">
        <f t="shared" si="21"/>
        <v>43.438435753424656</v>
      </c>
      <c r="R166" s="93">
        <f t="shared" si="22"/>
        <v>15855.029049999999</v>
      </c>
      <c r="S166" s="1">
        <f t="shared" si="23"/>
        <v>102290.51</v>
      </c>
      <c r="T166" s="144">
        <v>0</v>
      </c>
      <c r="U166" s="7">
        <v>0</v>
      </c>
      <c r="V166" s="101">
        <v>2432.5524021917809</v>
      </c>
      <c r="X166" s="105"/>
    </row>
    <row r="167" spans="2:24" s="90" customFormat="1" x14ac:dyDescent="0.35">
      <c r="B167" s="12">
        <v>166</v>
      </c>
      <c r="C167" s="159" t="s">
        <v>95</v>
      </c>
      <c r="D167" s="151" t="s">
        <v>87</v>
      </c>
      <c r="E167" s="90" t="s">
        <v>24</v>
      </c>
      <c r="F167" s="143" t="s">
        <v>33</v>
      </c>
      <c r="G167" s="90">
        <v>136661.51999999999</v>
      </c>
      <c r="H167" s="142">
        <v>136661.51999999999</v>
      </c>
      <c r="I167" s="146">
        <v>365</v>
      </c>
      <c r="J167" s="102">
        <v>365</v>
      </c>
      <c r="K167" s="30">
        <f t="shared" si="24"/>
        <v>15.5</v>
      </c>
      <c r="L167" s="147">
        <v>0.155</v>
      </c>
      <c r="M167" s="157">
        <v>43410</v>
      </c>
      <c r="N167" s="148">
        <v>43410</v>
      </c>
      <c r="O167" s="148">
        <v>43775</v>
      </c>
      <c r="Q167" s="149">
        <f t="shared" si="21"/>
        <v>58.034344109589036</v>
      </c>
      <c r="R167" s="149">
        <f t="shared" si="22"/>
        <v>21182.535599999999</v>
      </c>
      <c r="S167" s="150">
        <f t="shared" si="23"/>
        <v>136661.51999999999</v>
      </c>
      <c r="T167" s="144">
        <v>0</v>
      </c>
      <c r="U167" s="7">
        <v>0</v>
      </c>
      <c r="V167" s="101">
        <v>3191.8889260273968</v>
      </c>
      <c r="X167" s="105"/>
    </row>
    <row r="168" spans="2:24" s="90" customFormat="1" x14ac:dyDescent="0.35">
      <c r="B168" s="12">
        <v>167</v>
      </c>
      <c r="C168" s="159" t="s">
        <v>95</v>
      </c>
      <c r="D168" s="151" t="s">
        <v>87</v>
      </c>
      <c r="E168" s="90" t="s">
        <v>25</v>
      </c>
      <c r="F168" s="91" t="s">
        <v>31</v>
      </c>
      <c r="G168" s="90">
        <v>53875</v>
      </c>
      <c r="H168" s="88">
        <v>53875</v>
      </c>
      <c r="I168" s="145">
        <v>365</v>
      </c>
      <c r="J168" s="90">
        <v>365</v>
      </c>
      <c r="K168" s="30">
        <f t="shared" si="24"/>
        <v>17</v>
      </c>
      <c r="L168" s="86">
        <v>0.17</v>
      </c>
      <c r="M168" s="157">
        <v>43147</v>
      </c>
      <c r="N168" s="84">
        <v>43147</v>
      </c>
      <c r="O168" s="84">
        <v>43512</v>
      </c>
      <c r="Q168" s="101">
        <f t="shared" si="21"/>
        <v>25.092465753424658</v>
      </c>
      <c r="R168" s="90">
        <f t="shared" si="22"/>
        <v>9158.75</v>
      </c>
      <c r="S168" s="150">
        <f t="shared" si="23"/>
        <v>53875</v>
      </c>
      <c r="T168" s="144">
        <v>0</v>
      </c>
      <c r="U168" s="7">
        <v>0</v>
      </c>
      <c r="V168" s="101">
        <v>7979.4041095890407</v>
      </c>
    </row>
    <row r="169" spans="2:24" s="90" customFormat="1" x14ac:dyDescent="0.35">
      <c r="B169" s="12">
        <v>168</v>
      </c>
      <c r="C169" s="159" t="s">
        <v>95</v>
      </c>
      <c r="D169" s="151" t="s">
        <v>86</v>
      </c>
      <c r="E169" s="90" t="s">
        <v>23</v>
      </c>
      <c r="F169" s="91" t="s">
        <v>31</v>
      </c>
      <c r="G169" s="90">
        <v>1374.83</v>
      </c>
      <c r="H169" s="98">
        <v>1374.83</v>
      </c>
      <c r="I169" s="145">
        <v>365</v>
      </c>
      <c r="J169" s="90">
        <v>182</v>
      </c>
      <c r="K169" s="30">
        <f t="shared" si="24"/>
        <v>18</v>
      </c>
      <c r="L169" s="87">
        <v>0.18</v>
      </c>
      <c r="M169" s="157">
        <v>43308</v>
      </c>
      <c r="N169" s="84">
        <v>43308</v>
      </c>
      <c r="O169" s="85">
        <v>43490</v>
      </c>
      <c r="Q169" s="101">
        <f t="shared" si="21"/>
        <v>0.67799835616438353</v>
      </c>
      <c r="R169" s="101">
        <f t="shared" si="22"/>
        <v>123.3957008219178</v>
      </c>
      <c r="S169" s="150">
        <f t="shared" si="23"/>
        <v>1374.83</v>
      </c>
      <c r="T169" s="144">
        <v>0</v>
      </c>
      <c r="U169" s="7">
        <v>0</v>
      </c>
      <c r="V169" s="101">
        <v>106.44574191780821</v>
      </c>
    </row>
    <row r="170" spans="2:24" s="90" customFormat="1" x14ac:dyDescent="0.35">
      <c r="B170" s="12">
        <v>169</v>
      </c>
      <c r="C170" s="159" t="s">
        <v>95</v>
      </c>
      <c r="D170" s="151" t="s">
        <v>86</v>
      </c>
      <c r="E170" s="90" t="s">
        <v>23</v>
      </c>
      <c r="F170" s="91" t="s">
        <v>31</v>
      </c>
      <c r="G170" s="90">
        <v>6905.2</v>
      </c>
      <c r="H170" s="99">
        <v>6905.2</v>
      </c>
      <c r="I170" s="145">
        <v>365</v>
      </c>
      <c r="J170" s="90">
        <v>183</v>
      </c>
      <c r="K170" s="30">
        <f t="shared" si="24"/>
        <v>18</v>
      </c>
      <c r="L170" s="87">
        <v>0.18</v>
      </c>
      <c r="M170" s="157">
        <v>43340</v>
      </c>
      <c r="N170" s="84">
        <v>43340</v>
      </c>
      <c r="O170" s="85">
        <v>43522</v>
      </c>
      <c r="Q170" s="101">
        <f t="shared" si="21"/>
        <v>3.4053041095890406</v>
      </c>
      <c r="R170" s="101">
        <f t="shared" si="22"/>
        <v>623.17065205479446</v>
      </c>
      <c r="S170" s="150">
        <f t="shared" si="23"/>
        <v>6905.2</v>
      </c>
      <c r="T170" s="144">
        <v>0</v>
      </c>
      <c r="U170" s="7">
        <v>0</v>
      </c>
      <c r="V170" s="101">
        <v>425.6630136986301</v>
      </c>
    </row>
    <row r="171" spans="2:24" s="90" customFormat="1" x14ac:dyDescent="0.35">
      <c r="B171" s="12">
        <v>170</v>
      </c>
      <c r="C171" s="159" t="s">
        <v>95</v>
      </c>
      <c r="D171" s="151" t="s">
        <v>88</v>
      </c>
      <c r="E171" s="90" t="s">
        <v>19</v>
      </c>
      <c r="F171" s="91" t="s">
        <v>31</v>
      </c>
      <c r="G171" s="90">
        <v>1638</v>
      </c>
      <c r="H171" s="99">
        <v>1638</v>
      </c>
      <c r="I171" s="145">
        <v>365</v>
      </c>
      <c r="J171" s="90">
        <v>91</v>
      </c>
      <c r="K171" s="30">
        <f t="shared" si="24"/>
        <v>15.25</v>
      </c>
      <c r="L171" s="87">
        <v>0.1525</v>
      </c>
      <c r="M171" s="157">
        <v>43378</v>
      </c>
      <c r="N171" s="84">
        <v>43378</v>
      </c>
      <c r="O171" s="85">
        <v>43469</v>
      </c>
      <c r="Q171" s="101">
        <f t="shared" si="21"/>
        <v>0.68436986301369862</v>
      </c>
      <c r="R171" s="101">
        <f t="shared" si="22"/>
        <v>62.277657534246572</v>
      </c>
      <c r="S171" s="150">
        <f t="shared" si="23"/>
        <v>1638</v>
      </c>
      <c r="T171" s="144">
        <v>0</v>
      </c>
      <c r="U171" s="7">
        <v>0</v>
      </c>
      <c r="V171" s="101">
        <v>59.54017808219178</v>
      </c>
    </row>
    <row r="172" spans="2:24" s="90" customFormat="1" x14ac:dyDescent="0.35">
      <c r="B172" s="12">
        <v>171</v>
      </c>
      <c r="C172" s="159" t="s">
        <v>95</v>
      </c>
      <c r="D172" s="151" t="s">
        <v>88</v>
      </c>
      <c r="E172" s="90" t="s">
        <v>20</v>
      </c>
      <c r="F172" s="91" t="s">
        <v>31</v>
      </c>
      <c r="G172" s="90">
        <v>1453.23</v>
      </c>
      <c r="H172" s="99">
        <v>1453.23</v>
      </c>
      <c r="I172" s="145">
        <v>365</v>
      </c>
      <c r="J172" s="90">
        <v>91</v>
      </c>
      <c r="K172" s="30">
        <f t="shared" si="24"/>
        <v>15.25</v>
      </c>
      <c r="L172" s="87">
        <v>0.1525</v>
      </c>
      <c r="M172" s="157">
        <v>43420</v>
      </c>
      <c r="N172" s="84">
        <v>43420</v>
      </c>
      <c r="O172" s="85">
        <v>43511</v>
      </c>
      <c r="Q172" s="101">
        <f t="shared" si="21"/>
        <v>0.60717143835616427</v>
      </c>
      <c r="R172" s="101">
        <f t="shared" si="22"/>
        <v>55.252600890410953</v>
      </c>
      <c r="S172" s="150">
        <f t="shared" si="23"/>
        <v>1453.23</v>
      </c>
      <c r="T172" s="144">
        <v>0</v>
      </c>
      <c r="U172" s="7">
        <v>0</v>
      </c>
      <c r="V172" s="101">
        <v>27.322714726027396</v>
      </c>
    </row>
    <row r="173" spans="2:24" s="90" customFormat="1" x14ac:dyDescent="0.35">
      <c r="B173" s="12">
        <v>172</v>
      </c>
      <c r="C173" s="159" t="s">
        <v>95</v>
      </c>
      <c r="D173" s="151" t="s">
        <v>88</v>
      </c>
      <c r="E173" s="90" t="s">
        <v>19</v>
      </c>
      <c r="F173" s="91" t="s">
        <v>31</v>
      </c>
      <c r="G173" s="90">
        <v>1476</v>
      </c>
      <c r="H173" s="99">
        <v>1476</v>
      </c>
      <c r="I173" s="145">
        <v>365</v>
      </c>
      <c r="J173" s="90">
        <v>91</v>
      </c>
      <c r="K173" s="30">
        <f t="shared" si="24"/>
        <v>15.25</v>
      </c>
      <c r="L173" s="87">
        <v>0.1525</v>
      </c>
      <c r="M173" s="157">
        <v>43440</v>
      </c>
      <c r="N173" s="84">
        <v>43440</v>
      </c>
      <c r="O173" s="85">
        <v>43531</v>
      </c>
      <c r="Q173" s="101">
        <f t="shared" si="21"/>
        <v>0.61668493150684933</v>
      </c>
      <c r="R173" s="101">
        <f t="shared" si="22"/>
        <v>56.118328767123288</v>
      </c>
      <c r="S173" s="150">
        <f t="shared" si="23"/>
        <v>1476</v>
      </c>
      <c r="T173" s="144">
        <v>0</v>
      </c>
      <c r="U173" s="7">
        <v>0</v>
      </c>
      <c r="V173" s="101">
        <v>15.417123287671231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H1" sqref="H1"/>
    </sheetView>
  </sheetViews>
  <sheetFormatPr defaultRowHeight="14.5" x14ac:dyDescent="0.35"/>
  <cols>
    <col min="1" max="1" width="29.453125" bestFit="1" customWidth="1"/>
    <col min="2" max="2" width="28.81640625" customWidth="1"/>
    <col min="3" max="3" width="12.26953125" bestFit="1" customWidth="1"/>
    <col min="4" max="4" width="9.81640625" bestFit="1" customWidth="1"/>
    <col min="6" max="6" width="15.54296875" bestFit="1" customWidth="1"/>
    <col min="7" max="7" width="13.81640625" bestFit="1" customWidth="1"/>
    <col min="8" max="8" width="9.81640625" bestFit="1" customWidth="1"/>
    <col min="9" max="9" width="14" bestFit="1" customWidth="1"/>
    <col min="10" max="10" width="13.7265625" bestFit="1" customWidth="1"/>
    <col min="11" max="11" width="11.54296875" bestFit="1" customWidth="1"/>
  </cols>
  <sheetData>
    <row r="1" spans="1:11" x14ac:dyDescent="0.35">
      <c r="A1" s="13" t="s">
        <v>38</v>
      </c>
      <c r="B1" s="13" t="s">
        <v>39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40</v>
      </c>
      <c r="H1" s="13" t="s">
        <v>97</v>
      </c>
      <c r="I1" s="13" t="s">
        <v>41</v>
      </c>
      <c r="J1" s="13" t="s">
        <v>42</v>
      </c>
      <c r="K1" s="13" t="s">
        <v>43</v>
      </c>
    </row>
    <row r="2" spans="1:11" s="116" customFormat="1" x14ac:dyDescent="0.35">
      <c r="A2" s="112"/>
      <c r="B2" s="106">
        <v>1</v>
      </c>
      <c r="C2" s="161" t="s">
        <v>93</v>
      </c>
      <c r="D2" s="121" t="s">
        <v>96</v>
      </c>
      <c r="E2" s="113" t="s">
        <v>69</v>
      </c>
      <c r="F2" s="114" t="s">
        <v>28</v>
      </c>
      <c r="G2" s="108">
        <v>10911</v>
      </c>
      <c r="H2" s="109">
        <v>4.5999999999999996</v>
      </c>
      <c r="I2" s="115">
        <f>K2/G2</f>
        <v>5.0845999450096233</v>
      </c>
      <c r="J2" s="160">
        <v>43465</v>
      </c>
      <c r="K2" s="110">
        <v>55478.07</v>
      </c>
    </row>
    <row r="3" spans="1:11" s="116" customFormat="1" x14ac:dyDescent="0.35">
      <c r="A3" s="112"/>
      <c r="B3" s="106">
        <v>2</v>
      </c>
      <c r="C3" s="161" t="s">
        <v>93</v>
      </c>
      <c r="D3" s="121" t="s">
        <v>71</v>
      </c>
      <c r="E3" s="113" t="s">
        <v>61</v>
      </c>
      <c r="F3" s="114" t="s">
        <v>28</v>
      </c>
      <c r="G3" s="108">
        <v>23100</v>
      </c>
      <c r="H3" s="107">
        <v>2.2400000000000002</v>
      </c>
      <c r="I3" s="115">
        <f t="shared" ref="I3:I26" si="0">K3/G3</f>
        <v>1.8527</v>
      </c>
      <c r="J3" s="160">
        <v>43465</v>
      </c>
      <c r="K3" s="110">
        <v>42797.37</v>
      </c>
    </row>
    <row r="4" spans="1:11" s="116" customFormat="1" x14ac:dyDescent="0.35">
      <c r="A4" s="117"/>
      <c r="B4" s="106">
        <v>3</v>
      </c>
      <c r="C4" s="161" t="s">
        <v>93</v>
      </c>
      <c r="D4" s="122" t="s">
        <v>72</v>
      </c>
      <c r="E4" s="118" t="s">
        <v>73</v>
      </c>
      <c r="F4" s="114" t="s">
        <v>28</v>
      </c>
      <c r="G4" s="108">
        <v>240000</v>
      </c>
      <c r="H4" s="107">
        <v>0.79</v>
      </c>
      <c r="I4" s="115">
        <f t="shared" si="0"/>
        <v>0.75</v>
      </c>
      <c r="J4" s="160">
        <v>43465</v>
      </c>
      <c r="K4" s="110">
        <v>180000</v>
      </c>
    </row>
    <row r="5" spans="1:11" s="116" customFormat="1" x14ac:dyDescent="0.35">
      <c r="A5" s="117"/>
      <c r="B5" s="106">
        <v>4</v>
      </c>
      <c r="C5" s="161" t="s">
        <v>93</v>
      </c>
      <c r="D5" s="122" t="s">
        <v>75</v>
      </c>
      <c r="E5" s="118" t="s">
        <v>74</v>
      </c>
      <c r="F5" s="114" t="s">
        <v>28</v>
      </c>
      <c r="G5" s="108">
        <v>15107</v>
      </c>
      <c r="H5" s="107">
        <v>3.4</v>
      </c>
      <c r="I5" s="115">
        <f t="shared" si="0"/>
        <v>5.0481187528960083</v>
      </c>
      <c r="J5" s="160">
        <v>43465</v>
      </c>
      <c r="K5" s="110">
        <v>76261.929999999993</v>
      </c>
    </row>
    <row r="6" spans="1:11" s="116" customFormat="1" x14ac:dyDescent="0.35">
      <c r="A6" s="117"/>
      <c r="B6" s="106">
        <v>5</v>
      </c>
      <c r="C6" s="161" t="s">
        <v>93</v>
      </c>
      <c r="D6" s="122" t="s">
        <v>76</v>
      </c>
      <c r="E6" s="118" t="s">
        <v>62</v>
      </c>
      <c r="F6" s="114" t="s">
        <v>28</v>
      </c>
      <c r="G6" s="108">
        <v>20200</v>
      </c>
      <c r="H6" s="107">
        <v>3.12</v>
      </c>
      <c r="I6" s="115">
        <f t="shared" si="0"/>
        <v>1.5573999999999999</v>
      </c>
      <c r="J6" s="160">
        <v>43465</v>
      </c>
      <c r="K6" s="111">
        <v>31459.48</v>
      </c>
    </row>
    <row r="7" spans="1:11" s="116" customFormat="1" x14ac:dyDescent="0.35">
      <c r="A7" s="117"/>
      <c r="B7" s="106">
        <v>6</v>
      </c>
      <c r="C7" s="161" t="s">
        <v>93</v>
      </c>
      <c r="D7" s="122" t="s">
        <v>77</v>
      </c>
      <c r="E7" s="118" t="s">
        <v>19</v>
      </c>
      <c r="F7" s="114" t="s">
        <v>30</v>
      </c>
      <c r="G7" s="108">
        <v>5714</v>
      </c>
      <c r="H7" s="107">
        <v>0.98</v>
      </c>
      <c r="I7" s="115">
        <f t="shared" si="0"/>
        <v>0.98179908995449772</v>
      </c>
      <c r="J7" s="160">
        <v>43465</v>
      </c>
      <c r="K7" s="111">
        <v>5610</v>
      </c>
    </row>
    <row r="8" spans="1:11" s="120" customFormat="1" x14ac:dyDescent="0.35">
      <c r="A8" s="119"/>
      <c r="B8" s="106">
        <v>7</v>
      </c>
      <c r="C8" s="161" t="s">
        <v>93</v>
      </c>
      <c r="D8" s="123" t="s">
        <v>71</v>
      </c>
      <c r="E8" s="124" t="s">
        <v>61</v>
      </c>
      <c r="F8" s="114" t="s">
        <v>30</v>
      </c>
      <c r="G8" s="108">
        <v>14200</v>
      </c>
      <c r="H8" s="107">
        <v>2.2400000000000002</v>
      </c>
      <c r="I8" s="115">
        <f t="shared" si="0"/>
        <v>3.7778591549295775</v>
      </c>
      <c r="J8" s="160">
        <v>43465</v>
      </c>
      <c r="K8" s="111">
        <v>53645.599999999999</v>
      </c>
    </row>
    <row r="9" spans="1:11" s="116" customFormat="1" x14ac:dyDescent="0.35">
      <c r="A9" s="117"/>
      <c r="B9" s="106">
        <v>8</v>
      </c>
      <c r="C9" s="161" t="s">
        <v>93</v>
      </c>
      <c r="D9" s="122" t="s">
        <v>78</v>
      </c>
      <c r="E9" s="118" t="s">
        <v>60</v>
      </c>
      <c r="F9" s="114" t="s">
        <v>30</v>
      </c>
      <c r="G9" s="108">
        <v>5390</v>
      </c>
      <c r="H9" s="107">
        <v>7.5</v>
      </c>
      <c r="I9" s="115">
        <f t="shared" si="0"/>
        <v>6.9665899814471244</v>
      </c>
      <c r="J9" s="160">
        <v>43465</v>
      </c>
      <c r="K9" s="111">
        <v>37549.919999999998</v>
      </c>
    </row>
    <row r="10" spans="1:11" s="116" customFormat="1" x14ac:dyDescent="0.35">
      <c r="A10" s="117"/>
      <c r="B10" s="106">
        <v>9</v>
      </c>
      <c r="C10" s="161" t="s">
        <v>93</v>
      </c>
      <c r="D10" s="122" t="s">
        <v>72</v>
      </c>
      <c r="E10" s="118" t="s">
        <v>73</v>
      </c>
      <c r="F10" s="114" t="s">
        <v>30</v>
      </c>
      <c r="G10" s="108">
        <v>88050</v>
      </c>
      <c r="H10" s="107">
        <v>0.79</v>
      </c>
      <c r="I10" s="115">
        <f t="shared" si="0"/>
        <v>0.75</v>
      </c>
      <c r="J10" s="160">
        <v>43465</v>
      </c>
      <c r="K10" s="111">
        <v>66037.5</v>
      </c>
    </row>
    <row r="11" spans="1:11" s="116" customFormat="1" x14ac:dyDescent="0.35">
      <c r="A11" s="117"/>
      <c r="B11" s="106">
        <v>10</v>
      </c>
      <c r="C11" s="161" t="s">
        <v>93</v>
      </c>
      <c r="D11" s="121" t="s">
        <v>96</v>
      </c>
      <c r="E11" s="113" t="s">
        <v>69</v>
      </c>
      <c r="F11" s="114" t="s">
        <v>32</v>
      </c>
      <c r="G11" s="108">
        <v>10400</v>
      </c>
      <c r="H11" s="107">
        <v>4.5999999999999996</v>
      </c>
      <c r="I11" s="115">
        <f t="shared" si="0"/>
        <v>5.2</v>
      </c>
      <c r="J11" s="160">
        <v>43465</v>
      </c>
      <c r="K11" s="111">
        <v>54080</v>
      </c>
    </row>
    <row r="12" spans="1:11" s="116" customFormat="1" x14ac:dyDescent="0.35">
      <c r="A12" s="117"/>
      <c r="B12" s="106">
        <v>11</v>
      </c>
      <c r="C12" s="161" t="s">
        <v>93</v>
      </c>
      <c r="D12" s="122" t="s">
        <v>75</v>
      </c>
      <c r="E12" s="118" t="s">
        <v>74</v>
      </c>
      <c r="F12" s="114" t="s">
        <v>32</v>
      </c>
      <c r="G12" s="108">
        <v>24400</v>
      </c>
      <c r="H12" s="107">
        <v>3.4</v>
      </c>
      <c r="I12" s="115">
        <f t="shared" si="0"/>
        <v>2.2200000000000002</v>
      </c>
      <c r="J12" s="160">
        <v>43465</v>
      </c>
      <c r="K12" s="111">
        <v>54168</v>
      </c>
    </row>
    <row r="13" spans="1:11" s="116" customFormat="1" x14ac:dyDescent="0.35">
      <c r="A13" s="112"/>
      <c r="B13" s="106">
        <v>12</v>
      </c>
      <c r="C13" s="161" t="s">
        <v>93</v>
      </c>
      <c r="D13" s="122" t="s">
        <v>72</v>
      </c>
      <c r="E13" s="118" t="s">
        <v>73</v>
      </c>
      <c r="F13" s="114" t="s">
        <v>32</v>
      </c>
      <c r="G13" s="108">
        <v>96900</v>
      </c>
      <c r="H13" s="107">
        <v>0.79</v>
      </c>
      <c r="I13" s="115">
        <f t="shared" si="0"/>
        <v>0.75</v>
      </c>
      <c r="J13" s="160">
        <v>43465</v>
      </c>
      <c r="K13" s="111">
        <v>72675</v>
      </c>
    </row>
    <row r="14" spans="1:11" s="116" customFormat="1" x14ac:dyDescent="0.35">
      <c r="A14" s="112"/>
      <c r="B14" s="106">
        <v>13</v>
      </c>
      <c r="C14" s="161" t="s">
        <v>93</v>
      </c>
      <c r="D14" s="121" t="s">
        <v>96</v>
      </c>
      <c r="E14" s="113" t="s">
        <v>69</v>
      </c>
      <c r="F14" s="114" t="s">
        <v>29</v>
      </c>
      <c r="G14" s="108">
        <v>4200</v>
      </c>
      <c r="H14" s="107">
        <v>4.5999999999999996</v>
      </c>
      <c r="I14" s="115">
        <f t="shared" si="0"/>
        <v>3.85</v>
      </c>
      <c r="J14" s="160">
        <v>43465</v>
      </c>
      <c r="K14" s="111">
        <v>16170</v>
      </c>
    </row>
    <row r="15" spans="1:11" s="116" customFormat="1" x14ac:dyDescent="0.35">
      <c r="A15" s="112"/>
      <c r="B15" s="106">
        <v>14</v>
      </c>
      <c r="C15" s="161" t="s">
        <v>93</v>
      </c>
      <c r="D15" s="122" t="s">
        <v>72</v>
      </c>
      <c r="E15" s="118" t="s">
        <v>73</v>
      </c>
      <c r="F15" s="114" t="s">
        <v>31</v>
      </c>
      <c r="G15" s="108">
        <v>96000</v>
      </c>
      <c r="H15" s="107">
        <v>0.79</v>
      </c>
      <c r="I15" s="115">
        <f t="shared" si="0"/>
        <v>0.75</v>
      </c>
      <c r="J15" s="160">
        <v>43465</v>
      </c>
      <c r="K15" s="111">
        <v>72000</v>
      </c>
    </row>
    <row r="16" spans="1:11" s="129" customFormat="1" x14ac:dyDescent="0.35">
      <c r="A16" s="125"/>
      <c r="B16" s="106">
        <v>15</v>
      </c>
      <c r="C16" s="161" t="s">
        <v>94</v>
      </c>
      <c r="D16" s="140" t="s">
        <v>84</v>
      </c>
      <c r="E16" s="130" t="s">
        <v>58</v>
      </c>
      <c r="F16" s="128" t="s">
        <v>28</v>
      </c>
      <c r="G16" s="131">
        <v>26758.240000000002</v>
      </c>
      <c r="H16" s="126">
        <v>3.67</v>
      </c>
      <c r="I16" s="115">
        <f t="shared" si="0"/>
        <v>2.2422999419991747</v>
      </c>
      <c r="J16" s="160">
        <v>43465</v>
      </c>
      <c r="K16" s="132">
        <v>60000</v>
      </c>
    </row>
    <row r="17" spans="1:11" s="129" customFormat="1" x14ac:dyDescent="0.35">
      <c r="A17" s="125"/>
      <c r="B17" s="106">
        <v>16</v>
      </c>
      <c r="C17" s="161" t="s">
        <v>94</v>
      </c>
      <c r="D17" s="141" t="s">
        <v>83</v>
      </c>
      <c r="E17" s="127" t="s">
        <v>59</v>
      </c>
      <c r="F17" s="128" t="s">
        <v>28</v>
      </c>
      <c r="G17" s="131">
        <v>24449.88</v>
      </c>
      <c r="H17" s="126">
        <v>4.68</v>
      </c>
      <c r="I17" s="115">
        <f t="shared" si="0"/>
        <v>2.4539997742320208</v>
      </c>
      <c r="J17" s="160">
        <v>43465</v>
      </c>
      <c r="K17" s="132">
        <v>60000</v>
      </c>
    </row>
    <row r="18" spans="1:11" s="129" customFormat="1" x14ac:dyDescent="0.35">
      <c r="A18" s="125"/>
      <c r="B18" s="106">
        <v>17</v>
      </c>
      <c r="C18" s="161" t="s">
        <v>94</v>
      </c>
      <c r="D18" s="141" t="s">
        <v>82</v>
      </c>
      <c r="E18" s="127" t="s">
        <v>51</v>
      </c>
      <c r="F18" s="128" t="s">
        <v>32</v>
      </c>
      <c r="G18" s="131">
        <v>42414.272729999997</v>
      </c>
      <c r="H18" s="133">
        <v>0.7</v>
      </c>
      <c r="I18" s="115">
        <f t="shared" si="0"/>
        <v>0.58942422894162405</v>
      </c>
      <c r="J18" s="160">
        <v>43465</v>
      </c>
      <c r="K18" s="134">
        <v>25000</v>
      </c>
    </row>
    <row r="19" spans="1:11" s="129" customFormat="1" x14ac:dyDescent="0.35">
      <c r="A19" s="125"/>
      <c r="B19" s="106">
        <v>18</v>
      </c>
      <c r="C19" s="161" t="s">
        <v>94</v>
      </c>
      <c r="D19" s="141" t="s">
        <v>83</v>
      </c>
      <c r="E19" s="127" t="s">
        <v>59</v>
      </c>
      <c r="F19" s="128" t="s">
        <v>32</v>
      </c>
      <c r="G19" s="131">
        <v>55804.01</v>
      </c>
      <c r="H19" s="135">
        <v>3.3</v>
      </c>
      <c r="I19" s="115">
        <f t="shared" si="0"/>
        <v>2.3036584646873943</v>
      </c>
      <c r="J19" s="160">
        <v>43465</v>
      </c>
      <c r="K19" s="136">
        <v>128553.38</v>
      </c>
    </row>
    <row r="20" spans="1:11" s="130" customFormat="1" x14ac:dyDescent="0.35">
      <c r="B20" s="106">
        <v>19</v>
      </c>
      <c r="C20" s="161" t="s">
        <v>94</v>
      </c>
      <c r="D20" s="140" t="s">
        <v>79</v>
      </c>
      <c r="E20" s="130" t="s">
        <v>58</v>
      </c>
      <c r="F20" s="128" t="s">
        <v>32</v>
      </c>
      <c r="G20" s="131">
        <v>382754.07</v>
      </c>
      <c r="H20" s="135">
        <v>0.57999999999999996</v>
      </c>
      <c r="I20" s="115">
        <f t="shared" si="0"/>
        <v>0.35976484848351836</v>
      </c>
      <c r="J20" s="160">
        <v>43465</v>
      </c>
      <c r="K20" s="136">
        <v>137701.46</v>
      </c>
    </row>
    <row r="21" spans="1:11" s="130" customFormat="1" x14ac:dyDescent="0.35">
      <c r="B21" s="106">
        <v>20</v>
      </c>
      <c r="C21" s="161" t="s">
        <v>94</v>
      </c>
      <c r="D21" s="140" t="s">
        <v>82</v>
      </c>
      <c r="E21" s="127" t="s">
        <v>51</v>
      </c>
      <c r="F21" s="128" t="s">
        <v>32</v>
      </c>
      <c r="G21" s="131">
        <v>126978.73</v>
      </c>
      <c r="H21" s="135">
        <v>0.55000000000000004</v>
      </c>
      <c r="I21" s="115">
        <f t="shared" si="0"/>
        <v>0.59065010336770574</v>
      </c>
      <c r="J21" s="160">
        <v>43465</v>
      </c>
      <c r="K21" s="136">
        <v>75000</v>
      </c>
    </row>
    <row r="22" spans="1:11" s="130" customFormat="1" x14ac:dyDescent="0.35">
      <c r="B22" s="106">
        <v>21</v>
      </c>
      <c r="C22" s="161" t="s">
        <v>94</v>
      </c>
      <c r="D22" s="140" t="s">
        <v>81</v>
      </c>
      <c r="E22" s="130" t="s">
        <v>50</v>
      </c>
      <c r="F22" s="128" t="s">
        <v>32</v>
      </c>
      <c r="G22" s="131">
        <v>108179.44</v>
      </c>
      <c r="H22" s="135">
        <v>0.62</v>
      </c>
      <c r="I22" s="115">
        <f t="shared" si="0"/>
        <v>0.51212319087619607</v>
      </c>
      <c r="J22" s="160">
        <v>43465</v>
      </c>
      <c r="K22" s="136">
        <v>55401.2</v>
      </c>
    </row>
    <row r="23" spans="1:11" s="130" customFormat="1" x14ac:dyDescent="0.35">
      <c r="B23" s="106">
        <v>22</v>
      </c>
      <c r="C23" s="161" t="s">
        <v>94</v>
      </c>
      <c r="D23" s="141" t="s">
        <v>80</v>
      </c>
      <c r="E23" s="127" t="s">
        <v>59</v>
      </c>
      <c r="F23" s="128" t="s">
        <v>33</v>
      </c>
      <c r="G23" s="131">
        <v>5727.72</v>
      </c>
      <c r="H23" s="126">
        <v>3.3</v>
      </c>
      <c r="I23" s="115">
        <f t="shared" si="0"/>
        <v>2.7604998149350877</v>
      </c>
      <c r="J23" s="160">
        <v>43465</v>
      </c>
      <c r="K23" s="132">
        <v>15811.37</v>
      </c>
    </row>
    <row r="24" spans="1:11" s="130" customFormat="1" x14ac:dyDescent="0.35">
      <c r="B24" s="106">
        <v>23</v>
      </c>
      <c r="C24" s="161" t="s">
        <v>94</v>
      </c>
      <c r="D24" s="141" t="s">
        <v>80</v>
      </c>
      <c r="E24" s="127" t="s">
        <v>59</v>
      </c>
      <c r="F24" s="128" t="s">
        <v>33</v>
      </c>
      <c r="G24" s="137">
        <v>486.36</v>
      </c>
      <c r="H24" s="138">
        <v>3.3</v>
      </c>
      <c r="I24" s="115">
        <f t="shared" si="0"/>
        <v>2.8404268443128546</v>
      </c>
      <c r="J24" s="160">
        <v>43465</v>
      </c>
      <c r="K24" s="139">
        <v>1381.47</v>
      </c>
    </row>
    <row r="25" spans="1:11" s="130" customFormat="1" x14ac:dyDescent="0.35">
      <c r="B25" s="106">
        <v>24</v>
      </c>
      <c r="C25" s="161" t="s">
        <v>94</v>
      </c>
      <c r="D25" s="141" t="s">
        <v>85</v>
      </c>
      <c r="E25" s="127" t="s">
        <v>59</v>
      </c>
      <c r="F25" s="128" t="s">
        <v>33</v>
      </c>
      <c r="G25" s="137">
        <v>1016.7</v>
      </c>
      <c r="H25" s="138">
        <v>4.6900000000000004</v>
      </c>
      <c r="I25" s="115">
        <f t="shared" si="0"/>
        <v>4.4984951313071697</v>
      </c>
      <c r="J25" s="160">
        <v>43465</v>
      </c>
      <c r="K25" s="139">
        <v>4573.62</v>
      </c>
    </row>
    <row r="26" spans="1:11" s="130" customFormat="1" x14ac:dyDescent="0.35">
      <c r="B26" s="106">
        <v>25</v>
      </c>
      <c r="C26" s="161" t="s">
        <v>94</v>
      </c>
      <c r="D26" s="141" t="s">
        <v>85</v>
      </c>
      <c r="E26" s="127" t="s">
        <v>59</v>
      </c>
      <c r="F26" s="128" t="s">
        <v>33</v>
      </c>
      <c r="G26" s="137">
        <v>552.41</v>
      </c>
      <c r="H26" s="138">
        <v>4.6900000000000004</v>
      </c>
      <c r="I26" s="115">
        <f t="shared" si="0"/>
        <v>4.6592929164931851</v>
      </c>
      <c r="J26" s="160">
        <v>43465</v>
      </c>
      <c r="K26" s="139">
        <v>2573.84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2019-04-11T16:45:36Z</dcterms:modified>
</cp:coreProperties>
</file>