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SRF Migration - Portfolio\"/>
    </mc:Choice>
  </mc:AlternateContent>
  <bookViews>
    <workbookView xWindow="0" yWindow="0" windowWidth="21580" windowHeight="9530" tabRatio="605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U28" i="55" l="1"/>
  <c r="R33" i="55"/>
  <c r="R34" i="55"/>
  <c r="R35" i="55"/>
  <c r="R36" i="55"/>
  <c r="R29" i="55"/>
  <c r="R30" i="55"/>
  <c r="P33" i="55"/>
  <c r="P34" i="55"/>
  <c r="P35" i="55"/>
  <c r="P36" i="55"/>
  <c r="P29" i="55"/>
  <c r="P30" i="55"/>
  <c r="Q33" i="55"/>
  <c r="Q34" i="55"/>
  <c r="Q35" i="55"/>
  <c r="Q36" i="55"/>
  <c r="Q31" i="55"/>
  <c r="Q32" i="55"/>
  <c r="Q29" i="55"/>
  <c r="Q30" i="55"/>
  <c r="K3" i="55" l="1"/>
  <c r="K4" i="55"/>
  <c r="K5" i="55"/>
  <c r="K6" i="55"/>
  <c r="K7" i="55"/>
  <c r="K8" i="55"/>
  <c r="K9" i="55"/>
  <c r="K10" i="55"/>
  <c r="K11" i="55"/>
  <c r="K12" i="55"/>
  <c r="K13" i="55"/>
  <c r="K14" i="55"/>
  <c r="K15" i="55"/>
  <c r="K16" i="55"/>
  <c r="K17" i="55"/>
  <c r="K18" i="55"/>
  <c r="K19" i="55"/>
  <c r="K20" i="55"/>
  <c r="K21" i="55"/>
  <c r="K22" i="55"/>
  <c r="K23" i="55"/>
  <c r="K24" i="55"/>
  <c r="K25" i="55"/>
  <c r="K26" i="55"/>
  <c r="K27" i="55"/>
  <c r="K28" i="55"/>
  <c r="K29" i="55"/>
  <c r="K30" i="55"/>
  <c r="K31" i="55"/>
  <c r="K32" i="55"/>
  <c r="K33" i="55"/>
  <c r="K34" i="55"/>
  <c r="K35" i="55"/>
  <c r="K36" i="55"/>
  <c r="K2" i="55"/>
  <c r="J28" i="55"/>
  <c r="M28" i="55" s="1"/>
  <c r="U3" i="55"/>
  <c r="U4" i="55"/>
  <c r="U5" i="55"/>
  <c r="U6" i="55"/>
  <c r="U7" i="55"/>
  <c r="U8" i="55"/>
  <c r="U9" i="55"/>
  <c r="U10" i="55"/>
  <c r="U11" i="55"/>
  <c r="U12" i="55"/>
  <c r="U13" i="55"/>
  <c r="U14" i="55"/>
  <c r="U15" i="55"/>
  <c r="U16" i="55"/>
  <c r="U17" i="55"/>
  <c r="U18" i="55"/>
  <c r="U19" i="55"/>
  <c r="U20" i="55"/>
  <c r="U21" i="55"/>
  <c r="U22" i="55"/>
  <c r="U23" i="55"/>
  <c r="U24" i="55"/>
  <c r="U25" i="55"/>
  <c r="U26" i="55"/>
  <c r="U27" i="55"/>
  <c r="U29" i="55"/>
  <c r="U30" i="55"/>
  <c r="U2" i="55"/>
  <c r="J27" i="55"/>
  <c r="M27" i="55" s="1"/>
  <c r="J30" i="55"/>
  <c r="M30" i="55" s="1"/>
  <c r="J29" i="55"/>
  <c r="M29" i="55" s="1"/>
  <c r="J26" i="55" l="1"/>
  <c r="M26" i="55" s="1"/>
  <c r="J25" i="55"/>
  <c r="M25" i="55" s="1"/>
  <c r="J24" i="55"/>
  <c r="M24" i="55" s="1"/>
  <c r="J23" i="55"/>
  <c r="M23" i="55" s="1"/>
  <c r="J22" i="55"/>
  <c r="M22" i="55" s="1"/>
  <c r="J21" i="55"/>
  <c r="M21" i="55" s="1"/>
  <c r="J18" i="55"/>
  <c r="M18" i="55" s="1"/>
  <c r="J17" i="55"/>
  <c r="M17" i="55" s="1"/>
  <c r="J16" i="55"/>
  <c r="M16" i="55" s="1"/>
  <c r="J15" i="55"/>
  <c r="M15" i="55" s="1"/>
  <c r="J14" i="55"/>
  <c r="M14" i="55" s="1"/>
  <c r="J13" i="55"/>
  <c r="M13" i="55" s="1"/>
  <c r="J12" i="55"/>
  <c r="M12" i="55" s="1"/>
  <c r="J10" i="55"/>
  <c r="M10" i="55" s="1"/>
  <c r="J9" i="55"/>
  <c r="M9" i="55" s="1"/>
  <c r="J8" i="55"/>
  <c r="M8" i="55" s="1"/>
  <c r="J5" i="55"/>
  <c r="M5" i="55" s="1"/>
  <c r="J4" i="55"/>
  <c r="M4" i="55" s="1"/>
  <c r="J20" i="55"/>
  <c r="M20" i="55" s="1"/>
  <c r="J19" i="55"/>
  <c r="M19" i="55" s="1"/>
  <c r="J11" i="55"/>
  <c r="M11" i="55" s="1"/>
  <c r="J7" i="55"/>
  <c r="M7" i="55" s="1"/>
  <c r="J6" i="55"/>
  <c r="M6" i="55" s="1"/>
  <c r="J3" i="55"/>
  <c r="M3" i="55" s="1"/>
  <c r="J2" i="55" l="1"/>
  <c r="M2" i="55" s="1"/>
  <c r="R3" i="55"/>
  <c r="R7" i="55"/>
  <c r="Q8" i="55"/>
  <c r="P8" i="55" s="1"/>
  <c r="R9" i="55"/>
  <c r="Q10" i="55"/>
  <c r="P10" i="55" s="1"/>
  <c r="R11" i="55"/>
  <c r="R12" i="55"/>
  <c r="Q13" i="55"/>
  <c r="P13" i="55" s="1"/>
  <c r="R14" i="55"/>
  <c r="R15" i="55"/>
  <c r="R16" i="55"/>
  <c r="Q17" i="55"/>
  <c r="P17" i="55" s="1"/>
  <c r="Q18" i="55"/>
  <c r="P18" i="55" s="1"/>
  <c r="R19" i="55"/>
  <c r="R20" i="55"/>
  <c r="Q21" i="55"/>
  <c r="P21" i="55" s="1"/>
  <c r="R22" i="55"/>
  <c r="R23" i="55"/>
  <c r="R24" i="55"/>
  <c r="Q25" i="55"/>
  <c r="P25" i="55" s="1"/>
  <c r="R26" i="55"/>
  <c r="R27" i="55"/>
  <c r="R28" i="55"/>
  <c r="P31" i="55"/>
  <c r="R32" i="55"/>
  <c r="Q4" i="55" l="1"/>
  <c r="P4" i="55" s="1"/>
  <c r="P32" i="55"/>
  <c r="R18" i="55"/>
  <c r="R10" i="55"/>
  <c r="Q14" i="55"/>
  <c r="P14" i="55" s="1"/>
  <c r="R21" i="55"/>
  <c r="Q9" i="55"/>
  <c r="P9" i="55" s="1"/>
  <c r="Q22" i="55"/>
  <c r="P22" i="55" s="1"/>
  <c r="R31" i="55"/>
  <c r="R17" i="55"/>
  <c r="R8" i="55"/>
  <c r="Q5" i="55"/>
  <c r="P5" i="55" s="1"/>
  <c r="Q26" i="55"/>
  <c r="P26" i="55" s="1"/>
  <c r="R25" i="55"/>
  <c r="R13" i="55"/>
  <c r="R4" i="55"/>
  <c r="Q6" i="55"/>
  <c r="P6" i="55" s="1"/>
  <c r="Q2" i="55"/>
  <c r="P2" i="55" s="1"/>
  <c r="R5" i="55"/>
  <c r="Q7" i="55"/>
  <c r="P7" i="55" s="1"/>
  <c r="Q15" i="55"/>
  <c r="P15" i="55" s="1"/>
  <c r="Q11" i="55"/>
  <c r="P11" i="55" s="1"/>
  <c r="Q27" i="55"/>
  <c r="P27" i="55" s="1"/>
  <c r="Q23" i="55"/>
  <c r="P23" i="55" s="1"/>
  <c r="Q19" i="55"/>
  <c r="P19" i="55" s="1"/>
  <c r="R6" i="55"/>
  <c r="R2" i="55"/>
  <c r="Q3" i="55"/>
  <c r="P3" i="55" s="1"/>
  <c r="Q16" i="55"/>
  <c r="P16" i="55" s="1"/>
  <c r="Q12" i="55"/>
  <c r="P12" i="55" s="1"/>
  <c r="Q28" i="55"/>
  <c r="P28" i="55" s="1"/>
  <c r="Q24" i="55"/>
  <c r="P24" i="55" s="1"/>
  <c r="Q20" i="55"/>
  <c r="P20" i="55" s="1"/>
</calcChain>
</file>

<file path=xl/sharedStrings.xml><?xml version="1.0" encoding="utf-8"?>
<sst xmlns="http://schemas.openxmlformats.org/spreadsheetml/2006/main" count="205" uniqueCount="71">
  <si>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</si>
  <si>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</si>
  <si>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</si>
  <si>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</si>
  <si>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</si>
  <si>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</si>
  <si>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</si>
  <si>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</si>
  <si>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</si>
  <si>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</si>
  <si>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</si>
  <si>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</si>
  <si>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</si>
  <si>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</si>
  <si>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</si>
  <si>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</si>
  <si>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</si>
  <si>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</si>
  <si>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ISR0017</t>
  </si>
  <si>
    <t>ISR0018</t>
  </si>
  <si>
    <t>ISR0034</t>
  </si>
  <si>
    <t>FM0004</t>
  </si>
  <si>
    <t>030002</t>
  </si>
  <si>
    <t>030004</t>
  </si>
  <si>
    <t>030003</t>
  </si>
  <si>
    <t>020002</t>
  </si>
  <si>
    <t>010002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</si>
  <si>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</si>
  <si>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</si>
  <si>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</si>
  <si>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</si>
  <si>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</si>
  <si>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</si>
  <si>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>ISR0035</t>
  </si>
  <si>
    <t>ISR0036</t>
  </si>
  <si>
    <t>ISR0037</t>
  </si>
  <si>
    <t>ISR0039</t>
  </si>
  <si>
    <t>ISR0055</t>
  </si>
  <si>
    <t>ISR0057</t>
  </si>
  <si>
    <t>ISR0062</t>
  </si>
  <si>
    <t>FM0005</t>
  </si>
  <si>
    <t>FM0006</t>
  </si>
  <si>
    <t>ISR0012</t>
  </si>
  <si>
    <t>ISR0010</t>
  </si>
  <si>
    <t>030005</t>
  </si>
  <si>
    <t>030001</t>
  </si>
  <si>
    <t>030010</t>
  </si>
  <si>
    <t>ISR0015</t>
  </si>
  <si>
    <t>ISR0065</t>
  </si>
  <si>
    <t>ISR0063</t>
  </si>
  <si>
    <t>040004</t>
  </si>
  <si>
    <t>040007</t>
  </si>
  <si>
    <t>040047</t>
  </si>
  <si>
    <t>050005</t>
  </si>
  <si>
    <t>050013</t>
  </si>
  <si>
    <t>050003</t>
  </si>
  <si>
    <t>050010</t>
  </si>
  <si>
    <t>030017</t>
  </si>
  <si>
    <t>030018</t>
  </si>
  <si>
    <t>030019</t>
  </si>
  <si>
    <t>050018</t>
  </si>
  <si>
    <t>AnnualInterestRateold</t>
  </si>
  <si>
    <t>03</t>
  </si>
  <si>
    <t>02</t>
  </si>
  <si>
    <t>01</t>
  </si>
  <si>
    <t>startdate</t>
  </si>
  <si>
    <t>SettlementDate</t>
  </si>
  <si>
    <t>UnitPrice</t>
  </si>
  <si>
    <t>04</t>
  </si>
  <si>
    <t>05</t>
  </si>
  <si>
    <t>DuraitonInDays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</si>
</sst>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81">
    <xf numFmtId="0" fontId="0" fillId="0" borderId="0" xfId="0"/>
    <xf numFmtId="0" fontId="0" fillId="0" borderId="0" xfId="0" applyFill="1"/>
    <xf numFmtId="0" fontId="4" fillId="0" borderId="0" xfId="0" applyFont="1" applyFill="1"/>
    <xf numFmtId="0" fontId="4" fillId="2" borderId="0" xfId="0" applyFont="1" applyFill="1"/>
    <xf numFmtId="0" fontId="0" fillId="4" borderId="1" xfId="0" applyFill="1" applyBorder="1"/>
    <xf numFmtId="43" fontId="0" fillId="4" borderId="1" xfId="0" applyNumberFormat="1" applyFont="1" applyFill="1" applyBorder="1"/>
    <xf numFmtId="0" fontId="0" fillId="4" borderId="0" xfId="0" applyFill="1"/>
    <xf numFmtId="0" fontId="0" fillId="3" borderId="0" xfId="0" applyFill="1"/>
    <xf numFmtId="2" fontId="0" fillId="4" borderId="1" xfId="0" applyNumberFormat="1" applyFont="1" applyFill="1" applyBorder="1"/>
    <xf numFmtId="1" fontId="0" fillId="4" borderId="1" xfId="0" applyNumberFormat="1" applyFont="1" applyFill="1" applyBorder="1"/>
    <xf numFmtId="166" fontId="0" fillId="4" borderId="1" xfId="0" applyNumberFormat="1" applyFont="1" applyFill="1" applyBorder="1"/>
    <xf numFmtId="0" fontId="6" fillId="3" borderId="0" xfId="0" applyFont="1" applyFill="1"/>
    <xf numFmtId="0" fontId="7" fillId="3" borderId="0" xfId="0" applyFont="1" applyFill="1"/>
    <xf numFmtId="0" fontId="6" fillId="0" borderId="0" xfId="0" applyFont="1"/>
    <xf numFmtId="0" fontId="0" fillId="0" borderId="1" xfId="0" applyFill="1" applyBorder="1"/>
    <xf numFmtId="0" fontId="0" fillId="0" borderId="1" xfId="0" quotePrefix="1" applyFill="1" applyBorder="1"/>
    <xf numFmtId="164" fontId="4" fillId="0" borderId="1" xfId="1" applyNumberFormat="1" applyFont="1" applyFill="1" applyBorder="1" applyAlignment="1">
      <alignment vertical="top"/>
    </xf>
    <xf numFmtId="164" fontId="5" fillId="0" borderId="0" xfId="1" applyNumberFormat="1" applyFont="1" applyFill="1"/>
    <xf numFmtId="0" fontId="0" fillId="0" borderId="0" xfId="0" applyFill="1" applyBorder="1"/>
    <xf numFmtId="164" fontId="4" fillId="0" borderId="0" xfId="1" applyNumberFormat="1" applyFont="1" applyFill="1" applyBorder="1" applyAlignment="1">
      <alignment vertical="top"/>
    </xf>
    <xf numFmtId="43" fontId="4" fillId="0" borderId="0" xfId="0" applyNumberFormat="1" applyFont="1" applyFill="1" applyBorder="1" applyAlignment="1">
      <alignment vertical="top"/>
    </xf>
    <xf numFmtId="0" fontId="6" fillId="0" borderId="1" xfId="0" quotePrefix="1" applyFont="1" applyFill="1" applyBorder="1"/>
    <xf numFmtId="0" fontId="0" fillId="0" borderId="1" xfId="0" applyBorder="1"/>
    <xf numFmtId="43" fontId="0" fillId="4" borderId="1" xfId="1" applyFont="1" applyFill="1" applyBorder="1"/>
    <xf numFmtId="0" fontId="0" fillId="4" borderId="1" xfId="0" quotePrefix="1" applyFill="1" applyBorder="1"/>
    <xf numFmtId="0" fontId="4" fillId="5" borderId="1" xfId="0" quotePrefix="1" applyFont="1" applyFill="1" applyBorder="1"/>
    <xf numFmtId="43" fontId="0" fillId="5" borderId="1" xfId="1" applyFont="1" applyFill="1" applyBorder="1"/>
    <xf numFmtId="1" fontId="0" fillId="5" borderId="1" xfId="0" applyNumberFormat="1" applyFont="1" applyFill="1" applyBorder="1"/>
    <xf numFmtId="15" fontId="0" fillId="5" borderId="1" xfId="0" applyNumberFormat="1" applyFont="1" applyFill="1" applyBorder="1"/>
    <xf numFmtId="2" fontId="0" fillId="5" borderId="1" xfId="0" applyNumberFormat="1" applyFont="1" applyFill="1" applyBorder="1"/>
    <xf numFmtId="43" fontId="0" fillId="5" borderId="1" xfId="0" applyNumberFormat="1" applyFont="1" applyFill="1" applyBorder="1"/>
    <xf numFmtId="0" fontId="4" fillId="5" borderId="0" xfId="0" applyFont="1" applyFill="1"/>
    <xf numFmtId="0" fontId="0" fillId="5" borderId="1" xfId="0" applyFont="1" applyFill="1" applyBorder="1"/>
    <xf numFmtId="15" fontId="0" fillId="5" borderId="2" xfId="0" applyNumberFormat="1" applyFont="1" applyFill="1" applyBorder="1"/>
    <xf numFmtId="15" fontId="0" fillId="5" borderId="3" xfId="0" applyNumberFormat="1" applyFont="1" applyFill="1" applyBorder="1"/>
    <xf numFmtId="0" fontId="0" fillId="5" borderId="0" xfId="0" applyFont="1" applyFill="1"/>
    <xf numFmtId="0" fontId="0" fillId="5" borderId="1" xfId="0" quotePrefix="1" applyFont="1" applyFill="1" applyBorder="1"/>
    <xf numFmtId="43" fontId="8" fillId="5" borderId="1" xfId="1" applyFont="1" applyFill="1" applyBorder="1"/>
    <xf numFmtId="164" fontId="0" fillId="5" borderId="1" xfId="0" applyNumberFormat="1" applyFont="1" applyFill="1" applyBorder="1"/>
    <xf numFmtId="10" fontId="0" fillId="5" borderId="1" xfId="0" applyNumberFormat="1" applyFont="1" applyFill="1" applyBorder="1"/>
    <xf numFmtId="165" fontId="0" fillId="5" borderId="1" xfId="0" applyNumberFormat="1" applyFont="1" applyFill="1" applyBorder="1"/>
    <xf numFmtId="164" fontId="0" fillId="5" borderId="3" xfId="0" applyNumberFormat="1" applyFont="1" applyFill="1" applyBorder="1"/>
    <xf numFmtId="10" fontId="0" fillId="5" borderId="2" xfId="0" applyNumberFormat="1" applyFont="1" applyFill="1" applyBorder="1"/>
    <xf numFmtId="15" fontId="0" fillId="4" borderId="1" xfId="0" applyNumberFormat="1" applyFill="1" applyBorder="1"/>
    <xf numFmtId="15" fontId="0" fillId="4" borderId="1" xfId="0" applyNumberFormat="1" applyFont="1" applyFill="1" applyBorder="1"/>
    <xf numFmtId="10" fontId="3" fillId="4" borderId="1" xfId="0" applyNumberFormat="1" applyFont="1" applyFill="1" applyBorder="1"/>
    <xf numFmtId="164" fontId="3" fillId="4" borderId="1" xfId="0" applyNumberFormat="1" applyFont="1" applyFill="1" applyBorder="1"/>
    <xf numFmtId="43" fontId="0" fillId="4" borderId="0" xfId="1" applyFont="1" applyFill="1"/>
    <xf numFmtId="0" fontId="0" fillId="5" borderId="1" xfId="0" quotePrefix="1" applyFill="1" applyBorder="1"/>
    <xf numFmtId="43" fontId="0" fillId="3" borderId="1" xfId="0" applyNumberFormat="1" applyFont="1" applyFill="1" applyBorder="1"/>
    <xf numFmtId="0" fontId="4" fillId="4" borderId="1" xfId="0" applyFont="1" applyFill="1" applyBorder="1"/>
    <xf numFmtId="10" fontId="9" fillId="3" borderId="1" xfId="0" applyNumberFormat="1" applyFont="1" applyFill="1" applyBorder="1"/>
    <xf numFmtId="0" fontId="3" fillId="3" borderId="0" xfId="0" applyFont="1" applyFill="1"/>
    <xf numFmtId="0" fontId="3" fillId="3" borderId="1" xfId="0" quotePrefix="1" applyFont="1" applyFill="1" applyBorder="1"/>
    <xf numFmtId="43" fontId="10" fillId="3" borderId="1" xfId="1" applyFont="1" applyFill="1" applyBorder="1"/>
    <xf numFmtId="0" fontId="3" fillId="3" borderId="1" xfId="0" applyFont="1" applyFill="1" applyBorder="1"/>
    <xf numFmtId="1" fontId="3" fillId="3" borderId="1" xfId="0" applyNumberFormat="1" applyFont="1" applyFill="1" applyBorder="1"/>
    <xf numFmtId="15" fontId="3" fillId="3" borderId="1" xfId="0" applyNumberFormat="1" applyFont="1" applyFill="1" applyBorder="1"/>
    <xf numFmtId="165" fontId="9" fillId="3" borderId="1" xfId="0" applyNumberFormat="1" applyFont="1" applyFill="1" applyBorder="1"/>
    <xf numFmtId="43" fontId="3" fillId="3" borderId="1" xfId="0" applyNumberFormat="1" applyFont="1" applyFill="1" applyBorder="1"/>
    <xf numFmtId="43" fontId="3" fillId="3" borderId="1" xfId="1" applyFont="1" applyFill="1" applyBorder="1"/>
    <xf numFmtId="165" fontId="3" fillId="3" borderId="0" xfId="0" applyNumberFormat="1" applyFont="1" applyFill="1"/>
    <xf numFmtId="164" fontId="9" fillId="3" borderId="1" xfId="0" applyNumberFormat="1" applyFont="1" applyFill="1" applyBorder="1"/>
    <xf numFmtId="165" fontId="0" fillId="3" borderId="1" xfId="0" applyNumberFormat="1" applyFont="1" applyFill="1" applyBorder="1"/>
    <xf numFmtId="0" fontId="0" fillId="4" borderId="1" xfId="0" applyNumberFormat="1" applyFill="1" applyBorder="1" applyAlignment="1">
      <alignment horizontal="right"/>
    </xf>
    <xf numFmtId="164" fontId="4" fillId="4" borderId="1" xfId="0" applyNumberFormat="1" applyFont="1" applyFill="1" applyBorder="1"/>
    <xf numFmtId="0" fontId="0" fillId="4" borderId="1" xfId="0" applyNumberFormat="1" applyFill="1" applyBorder="1"/>
    <xf numFmtId="0" fontId="0" fillId="4" borderId="3" xfId="0" applyNumberFormat="1" applyFill="1" applyBorder="1"/>
    <xf numFmtId="164" fontId="4" fillId="4" borderId="1" xfId="1" applyNumberFormat="1" applyFont="1" applyFill="1" applyBorder="1" applyAlignment="1">
      <alignment vertical="center" wrapText="1"/>
    </xf>
    <xf numFmtId="164" fontId="4" fillId="4" borderId="3" xfId="1" applyNumberFormat="1" applyFont="1" applyFill="1" applyBorder="1" applyAlignment="1">
      <alignment vertical="center" wrapText="1"/>
    </xf>
    <xf numFmtId="164" fontId="4" fillId="4" borderId="1" xfId="1" applyNumberFormat="1" applyFont="1" applyFill="1" applyBorder="1" applyAlignment="1">
      <alignment vertical="top"/>
    </xf>
    <xf numFmtId="164" fontId="4" fillId="4" borderId="3" xfId="1" applyNumberFormat="1" applyFont="1" applyFill="1" applyBorder="1" applyAlignment="1">
      <alignment vertical="top"/>
    </xf>
    <xf numFmtId="164" fontId="4" fillId="0" borderId="1" xfId="1" quotePrefix="1" applyNumberFormat="1" applyFont="1" applyFill="1" applyBorder="1" applyAlignment="1">
      <alignment vertical="top"/>
    </xf>
    <xf numFmtId="0" fontId="0" fillId="0" borderId="1" xfId="0" quotePrefix="1" applyBorder="1"/>
    <xf numFmtId="2" fontId="0" fillId="3" borderId="0" xfId="0" applyNumberFormat="1" applyFill="1"/>
    <xf numFmtId="2" fontId="0" fillId="0" borderId="0" xfId="0" applyNumberFormat="1" applyFill="1"/>
    <xf numFmtId="2" fontId="4" fillId="2" borderId="0" xfId="0" applyNumberFormat="1" applyFont="1" applyFill="1"/>
    <xf numFmtId="2" fontId="4" fillId="0" borderId="0" xfId="0" applyNumberFormat="1" applyFont="1" applyFill="1"/>
    <xf numFmtId="2" fontId="0" fillId="0" borderId="0" xfId="0" applyNumberFormat="1"/>
    <xf numFmtId="15" fontId="0" fillId="0" borderId="1" xfId="0" applyNumberFormat="1" applyFill="1" applyBorder="1"/>
    <xf numFmtId="0" fontId="11" fillId="0" borderId="0" xfId="0" applyFon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4"/>
  <sheetViews>
    <sheetView tabSelected="1" zoomScale="80" zoomScaleNormal="80" workbookViewId="0">
      <selection activeCell="J1" sqref="J1"/>
    </sheetView>
  </sheetViews>
  <sheetFormatPr defaultRowHeight="14.5" x14ac:dyDescent="0.35"/>
  <cols>
    <col min="1" max="1" width="14.54296875" bestFit="1" customWidth="1"/>
    <col min="2" max="2" width="30.26953125" bestFit="1" customWidth="1"/>
    <col min="3" max="3" width="13.81640625" bestFit="1" customWidth="1"/>
    <col min="4" max="4" width="10.54296875" bestFit="1" customWidth="1"/>
    <col min="6" max="6" width="28" bestFit="1" customWidth="1"/>
    <col min="7" max="8" width="28" customWidth="1"/>
    <col min="9" max="10" width="19.81640625" customWidth="1"/>
    <col min="11" max="11" width="19.81640625" style="78" customWidth="1"/>
    <col min="12" max="12" width="19.81640625" customWidth="1"/>
    <col min="13" max="13" width="11.7265625" customWidth="1"/>
    <col min="14" max="17" width="19.81640625" customWidth="1"/>
    <col min="18" max="23" width="33.453125" customWidth="1"/>
  </cols>
  <sheetData>
    <row r="1" spans="1:23" s="7" customForma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0" t="s">
        <v>70</v>
      </c>
      <c r="K1" s="74" t="s">
        <v>9</v>
      </c>
      <c r="L1" s="7" t="s">
        <v>61</v>
      </c>
      <c r="M1" s="7" t="s">
        <v>65</v>
      </c>
      <c r="N1" s="7" t="s">
        <v>66</v>
      </c>
      <c r="O1" s="7" t="s">
        <v>10</v>
      </c>
      <c r="P1" s="11" t="s">
        <v>11</v>
      </c>
      <c r="Q1" s="7" t="s">
        <v>12</v>
      </c>
      <c r="R1" s="11" t="s">
        <v>13</v>
      </c>
      <c r="S1" s="11" t="s">
        <v>14</v>
      </c>
      <c r="T1" s="11" t="s">
        <v>15</v>
      </c>
      <c r="U1" s="11"/>
      <c r="V1" s="11" t="s">
        <v>16</v>
      </c>
      <c r="W1" s="12" t="s">
        <v>17</v>
      </c>
    </row>
    <row r="2" spans="1:23" s="35" customFormat="1" x14ac:dyDescent="0.35">
      <c r="B2" s="32">
        <v>1</v>
      </c>
      <c r="C2" s="25" t="s">
        <v>62</v>
      </c>
      <c r="D2" s="36" t="s">
        <v>23</v>
      </c>
      <c r="E2" s="37" t="s">
        <v>20</v>
      </c>
      <c r="F2" s="32" t="s">
        <v>21</v>
      </c>
      <c r="G2" s="38">
        <v>16467</v>
      </c>
      <c r="H2" s="38">
        <v>16467</v>
      </c>
      <c r="I2" s="27">
        <v>364</v>
      </c>
      <c r="J2" s="27">
        <f>I2*5</f>
        <v>1820</v>
      </c>
      <c r="K2" s="29">
        <f>L2*100</f>
        <v>24.75</v>
      </c>
      <c r="L2" s="39">
        <v>0.2475</v>
      </c>
      <c r="M2" s="40">
        <f>O2-J2</f>
        <v>42576</v>
      </c>
      <c r="N2" s="28">
        <v>42576</v>
      </c>
      <c r="O2" s="28">
        <v>44396</v>
      </c>
      <c r="P2" s="29">
        <f t="shared" ref="P2:P9" si="0">Q2/J2</f>
        <v>11.19665521978022</v>
      </c>
      <c r="Q2" s="29">
        <f t="shared" ref="Q2:Q9" si="1">H2*L2*J2/I2</f>
        <v>20377.912500000002</v>
      </c>
      <c r="R2" s="30">
        <f t="shared" ref="R2:R9" si="2">H2</f>
        <v>16467</v>
      </c>
      <c r="S2" s="30">
        <v>0</v>
      </c>
      <c r="T2" s="30">
        <v>0</v>
      </c>
      <c r="U2" s="30">
        <f>O2-N2</f>
        <v>1820</v>
      </c>
      <c r="V2" s="30">
        <v>1813.8581456043955</v>
      </c>
      <c r="W2" s="40">
        <v>43303</v>
      </c>
    </row>
    <row r="3" spans="1:23" s="35" customFormat="1" x14ac:dyDescent="0.35">
      <c r="B3" s="32">
        <v>2</v>
      </c>
      <c r="C3" s="25" t="s">
        <v>62</v>
      </c>
      <c r="D3" s="48" t="s">
        <v>22</v>
      </c>
      <c r="E3" s="37" t="s">
        <v>20</v>
      </c>
      <c r="F3" s="32" t="s">
        <v>21</v>
      </c>
      <c r="G3" s="38">
        <v>33855</v>
      </c>
      <c r="H3" s="38">
        <v>33855</v>
      </c>
      <c r="I3" s="27">
        <v>364</v>
      </c>
      <c r="J3" s="27">
        <f>I3*3</f>
        <v>1092</v>
      </c>
      <c r="K3" s="29">
        <f t="shared" ref="K3:K36" si="3">L3*100</f>
        <v>24</v>
      </c>
      <c r="L3" s="39">
        <v>0.24</v>
      </c>
      <c r="M3" s="40">
        <f t="shared" ref="M3:M30" si="4">O3-J3</f>
        <v>42625</v>
      </c>
      <c r="N3" s="28">
        <v>42625</v>
      </c>
      <c r="O3" s="28">
        <v>43717</v>
      </c>
      <c r="P3" s="29">
        <f t="shared" si="0"/>
        <v>22.321978021978023</v>
      </c>
      <c r="Q3" s="29">
        <f t="shared" si="1"/>
        <v>24375.600000000002</v>
      </c>
      <c r="R3" s="30">
        <f t="shared" si="2"/>
        <v>33855</v>
      </c>
      <c r="S3" s="30">
        <v>0</v>
      </c>
      <c r="T3" s="30">
        <v>0</v>
      </c>
      <c r="U3" s="30">
        <f t="shared" ref="U3:U30" si="5">O3-N3</f>
        <v>1092</v>
      </c>
      <c r="V3" s="30">
        <v>2500.0615384615385</v>
      </c>
      <c r="W3" s="40">
        <v>43353</v>
      </c>
    </row>
    <row r="4" spans="1:23" s="35" customFormat="1" x14ac:dyDescent="0.35">
      <c r="B4" s="32">
        <v>3</v>
      </c>
      <c r="C4" s="25" t="s">
        <v>62</v>
      </c>
      <c r="D4" s="36" t="s">
        <v>22</v>
      </c>
      <c r="E4" s="37" t="s">
        <v>20</v>
      </c>
      <c r="F4" s="32" t="s">
        <v>21</v>
      </c>
      <c r="G4" s="38">
        <v>57595</v>
      </c>
      <c r="H4" s="38">
        <v>57595</v>
      </c>
      <c r="I4" s="27">
        <v>364</v>
      </c>
      <c r="J4" s="27">
        <f>I4*3</f>
        <v>1092</v>
      </c>
      <c r="K4" s="29">
        <f t="shared" si="3"/>
        <v>24.5</v>
      </c>
      <c r="L4" s="39">
        <v>0.245</v>
      </c>
      <c r="M4" s="40">
        <f t="shared" si="4"/>
        <v>42485</v>
      </c>
      <c r="N4" s="28">
        <v>42724</v>
      </c>
      <c r="O4" s="28">
        <v>43577</v>
      </c>
      <c r="P4" s="29">
        <f t="shared" si="0"/>
        <v>38.765865384615381</v>
      </c>
      <c r="Q4" s="29">
        <f t="shared" si="1"/>
        <v>42332.324999999997</v>
      </c>
      <c r="R4" s="30">
        <f t="shared" si="2"/>
        <v>57595</v>
      </c>
      <c r="S4" s="30">
        <v>0</v>
      </c>
      <c r="T4" s="30">
        <v>0</v>
      </c>
      <c r="U4" s="30">
        <f t="shared" si="5"/>
        <v>853</v>
      </c>
      <c r="V4" s="30">
        <v>2752.3764423076923</v>
      </c>
      <c r="W4" s="40">
        <v>43394</v>
      </c>
    </row>
    <row r="5" spans="1:23" s="35" customFormat="1" x14ac:dyDescent="0.35">
      <c r="B5" s="32">
        <v>4</v>
      </c>
      <c r="C5" s="25" t="s">
        <v>62</v>
      </c>
      <c r="D5" s="48" t="s">
        <v>22</v>
      </c>
      <c r="E5" s="37" t="s">
        <v>20</v>
      </c>
      <c r="F5" s="32" t="s">
        <v>21</v>
      </c>
      <c r="G5" s="38">
        <v>42830</v>
      </c>
      <c r="H5" s="38">
        <v>42830</v>
      </c>
      <c r="I5" s="27">
        <v>364</v>
      </c>
      <c r="J5" s="27">
        <f>I5*3</f>
        <v>1092</v>
      </c>
      <c r="K5" s="29">
        <f t="shared" si="3"/>
        <v>18.5</v>
      </c>
      <c r="L5" s="39">
        <v>0.185</v>
      </c>
      <c r="M5" s="40">
        <f t="shared" si="4"/>
        <v>42891</v>
      </c>
      <c r="N5" s="28">
        <v>42891</v>
      </c>
      <c r="O5" s="28">
        <v>43983</v>
      </c>
      <c r="P5" s="29">
        <f t="shared" si="0"/>
        <v>21.767994505494503</v>
      </c>
      <c r="Q5" s="29">
        <f t="shared" si="1"/>
        <v>23770.649999999998</v>
      </c>
      <c r="R5" s="30">
        <f t="shared" si="2"/>
        <v>42830</v>
      </c>
      <c r="S5" s="30">
        <v>0</v>
      </c>
      <c r="T5" s="30">
        <v>0</v>
      </c>
      <c r="U5" s="30">
        <f t="shared" si="5"/>
        <v>1092</v>
      </c>
      <c r="V5" s="30">
        <v>609.50384615384621</v>
      </c>
      <c r="W5" s="40">
        <v>43437</v>
      </c>
    </row>
    <row r="6" spans="1:23" s="35" customFormat="1" x14ac:dyDescent="0.35">
      <c r="B6" s="32">
        <v>5</v>
      </c>
      <c r="C6" s="25" t="s">
        <v>62</v>
      </c>
      <c r="D6" s="48" t="s">
        <v>22</v>
      </c>
      <c r="E6" s="37" t="s">
        <v>20</v>
      </c>
      <c r="F6" s="32" t="s">
        <v>21</v>
      </c>
      <c r="G6" s="38">
        <v>24700</v>
      </c>
      <c r="H6" s="38">
        <v>24700</v>
      </c>
      <c r="I6" s="27">
        <v>364</v>
      </c>
      <c r="J6" s="27">
        <f>I6*3</f>
        <v>1092</v>
      </c>
      <c r="K6" s="29">
        <f t="shared" si="3"/>
        <v>24.5</v>
      </c>
      <c r="L6" s="39">
        <v>0.245</v>
      </c>
      <c r="M6" s="40">
        <f t="shared" si="4"/>
        <v>42485</v>
      </c>
      <c r="N6" s="28">
        <v>42755</v>
      </c>
      <c r="O6" s="28">
        <v>43577</v>
      </c>
      <c r="P6" s="29">
        <f t="shared" si="0"/>
        <v>16.625</v>
      </c>
      <c r="Q6" s="29">
        <f t="shared" si="1"/>
        <v>18154.5</v>
      </c>
      <c r="R6" s="30">
        <f t="shared" si="2"/>
        <v>24700</v>
      </c>
      <c r="S6" s="30">
        <v>0</v>
      </c>
      <c r="T6" s="30">
        <v>0</v>
      </c>
      <c r="U6" s="30">
        <f t="shared" si="5"/>
        <v>822</v>
      </c>
      <c r="V6" s="30">
        <v>1180.375</v>
      </c>
      <c r="W6" s="40">
        <v>43394</v>
      </c>
    </row>
    <row r="7" spans="1:23" s="35" customFormat="1" x14ac:dyDescent="0.35">
      <c r="B7" s="32">
        <v>6</v>
      </c>
      <c r="C7" s="25" t="s">
        <v>62</v>
      </c>
      <c r="D7" s="36" t="s">
        <v>24</v>
      </c>
      <c r="E7" s="37" t="s">
        <v>20</v>
      </c>
      <c r="F7" s="32" t="s">
        <v>21</v>
      </c>
      <c r="G7" s="38">
        <v>34000</v>
      </c>
      <c r="H7" s="38">
        <v>34000</v>
      </c>
      <c r="I7" s="27">
        <v>364</v>
      </c>
      <c r="J7" s="27">
        <f>I7*2</f>
        <v>728</v>
      </c>
      <c r="K7" s="29">
        <f t="shared" si="3"/>
        <v>21</v>
      </c>
      <c r="L7" s="39">
        <v>0.21</v>
      </c>
      <c r="M7" s="40">
        <f t="shared" si="4"/>
        <v>42744</v>
      </c>
      <c r="N7" s="28">
        <v>42754</v>
      </c>
      <c r="O7" s="28">
        <v>43472</v>
      </c>
      <c r="P7" s="29">
        <f t="shared" si="0"/>
        <v>19.615384615384617</v>
      </c>
      <c r="Q7" s="29">
        <f t="shared" si="1"/>
        <v>14280</v>
      </c>
      <c r="R7" s="30">
        <f t="shared" si="2"/>
        <v>34000</v>
      </c>
      <c r="S7" s="30">
        <v>0</v>
      </c>
      <c r="T7" s="30">
        <v>0</v>
      </c>
      <c r="U7" s="30">
        <f t="shared" si="5"/>
        <v>718</v>
      </c>
      <c r="V7" s="30">
        <v>3452.3076923076919</v>
      </c>
      <c r="W7" s="40">
        <v>43289</v>
      </c>
    </row>
    <row r="8" spans="1:23" s="35" customFormat="1" x14ac:dyDescent="0.35">
      <c r="B8" s="32">
        <v>7</v>
      </c>
      <c r="C8" s="25" t="s">
        <v>62</v>
      </c>
      <c r="D8" s="48" t="s">
        <v>22</v>
      </c>
      <c r="E8" s="37" t="s">
        <v>20</v>
      </c>
      <c r="F8" s="32" t="s">
        <v>21</v>
      </c>
      <c r="G8" s="38">
        <v>18000</v>
      </c>
      <c r="H8" s="38">
        <v>18000</v>
      </c>
      <c r="I8" s="27">
        <v>364</v>
      </c>
      <c r="J8" s="27">
        <f>I8*3</f>
        <v>1092</v>
      </c>
      <c r="K8" s="29">
        <f t="shared" si="3"/>
        <v>24.5</v>
      </c>
      <c r="L8" s="39">
        <v>0.245</v>
      </c>
      <c r="M8" s="40">
        <f t="shared" si="4"/>
        <v>42520</v>
      </c>
      <c r="N8" s="28">
        <v>42802</v>
      </c>
      <c r="O8" s="28">
        <v>43612</v>
      </c>
      <c r="P8" s="29">
        <f t="shared" si="0"/>
        <v>12.115384615384615</v>
      </c>
      <c r="Q8" s="29">
        <f t="shared" si="1"/>
        <v>13230</v>
      </c>
      <c r="R8" s="30">
        <f t="shared" si="2"/>
        <v>18000</v>
      </c>
      <c r="S8" s="30">
        <v>0</v>
      </c>
      <c r="T8" s="30">
        <v>0</v>
      </c>
      <c r="U8" s="30">
        <f t="shared" si="5"/>
        <v>810</v>
      </c>
      <c r="V8" s="30">
        <v>436.15384615384613</v>
      </c>
      <c r="W8" s="40">
        <v>43429</v>
      </c>
    </row>
    <row r="9" spans="1:23" s="35" customFormat="1" x14ac:dyDescent="0.35">
      <c r="B9" s="32">
        <v>8</v>
      </c>
      <c r="C9" s="25" t="s">
        <v>62</v>
      </c>
      <c r="D9" s="36" t="s">
        <v>22</v>
      </c>
      <c r="E9" s="37" t="s">
        <v>20</v>
      </c>
      <c r="F9" s="32" t="s">
        <v>21</v>
      </c>
      <c r="G9" s="38">
        <v>17325</v>
      </c>
      <c r="H9" s="38">
        <v>17325</v>
      </c>
      <c r="I9" s="27">
        <v>364</v>
      </c>
      <c r="J9" s="27">
        <f>I9*3</f>
        <v>1092</v>
      </c>
      <c r="K9" s="29">
        <f t="shared" si="3"/>
        <v>21.5</v>
      </c>
      <c r="L9" s="39">
        <v>0.215</v>
      </c>
      <c r="M9" s="40">
        <f t="shared" si="4"/>
        <v>42807</v>
      </c>
      <c r="N9" s="28">
        <v>42885</v>
      </c>
      <c r="O9" s="28">
        <v>43899</v>
      </c>
      <c r="P9" s="29">
        <f t="shared" si="0"/>
        <v>10.233173076923077</v>
      </c>
      <c r="Q9" s="29">
        <f t="shared" si="1"/>
        <v>11174.625</v>
      </c>
      <c r="R9" s="30">
        <f t="shared" si="2"/>
        <v>17325</v>
      </c>
      <c r="S9" s="30">
        <v>0</v>
      </c>
      <c r="T9" s="30">
        <v>0</v>
      </c>
      <c r="U9" s="30">
        <f t="shared" si="5"/>
        <v>1014</v>
      </c>
      <c r="V9" s="30">
        <v>1156.3485576923076</v>
      </c>
      <c r="W9" s="40">
        <v>43352</v>
      </c>
    </row>
    <row r="10" spans="1:23" s="31" customFormat="1" x14ac:dyDescent="0.35">
      <c r="B10" s="32">
        <v>9</v>
      </c>
      <c r="C10" s="25" t="s">
        <v>62</v>
      </c>
      <c r="D10" s="25" t="s">
        <v>24</v>
      </c>
      <c r="E10" s="37" t="s">
        <v>20</v>
      </c>
      <c r="F10" s="32" t="s">
        <v>21</v>
      </c>
      <c r="G10" s="38">
        <v>10320</v>
      </c>
      <c r="H10" s="38">
        <v>10320</v>
      </c>
      <c r="I10" s="27">
        <v>364</v>
      </c>
      <c r="J10" s="27">
        <f>I10*2</f>
        <v>728</v>
      </c>
      <c r="K10" s="29">
        <f t="shared" si="3"/>
        <v>21</v>
      </c>
      <c r="L10" s="39">
        <v>0.21</v>
      </c>
      <c r="M10" s="40">
        <f t="shared" si="4"/>
        <v>42744</v>
      </c>
      <c r="N10" s="28">
        <v>42872</v>
      </c>
      <c r="O10" s="28">
        <v>43472</v>
      </c>
      <c r="P10" s="29">
        <f t="shared" ref="P10" si="6">Q10/J10</f>
        <v>5.9538461538461531</v>
      </c>
      <c r="Q10" s="29">
        <f t="shared" ref="Q10" si="7">H10*L10*J10/I10</f>
        <v>4334.3999999999996</v>
      </c>
      <c r="R10" s="30">
        <f t="shared" ref="R10" si="8">H10</f>
        <v>10320</v>
      </c>
      <c r="S10" s="30">
        <v>0</v>
      </c>
      <c r="T10" s="30">
        <v>0</v>
      </c>
      <c r="U10" s="30">
        <f t="shared" si="5"/>
        <v>600</v>
      </c>
      <c r="V10" s="30">
        <v>1047.876923076923</v>
      </c>
      <c r="W10" s="40">
        <v>43289</v>
      </c>
    </row>
    <row r="11" spans="1:23" s="35" customFormat="1" x14ac:dyDescent="0.35">
      <c r="B11" s="32">
        <v>10</v>
      </c>
      <c r="C11" s="25" t="s">
        <v>62</v>
      </c>
      <c r="D11" s="48" t="s">
        <v>22</v>
      </c>
      <c r="E11" s="37" t="s">
        <v>20</v>
      </c>
      <c r="F11" s="32" t="s">
        <v>21</v>
      </c>
      <c r="G11" s="38">
        <v>28342</v>
      </c>
      <c r="H11" s="38">
        <v>28342</v>
      </c>
      <c r="I11" s="27">
        <v>364</v>
      </c>
      <c r="J11" s="27">
        <f>I11*3</f>
        <v>1092</v>
      </c>
      <c r="K11" s="29">
        <f t="shared" si="3"/>
        <v>21.5</v>
      </c>
      <c r="L11" s="39">
        <v>0.215</v>
      </c>
      <c r="M11" s="40">
        <f t="shared" si="4"/>
        <v>42807</v>
      </c>
      <c r="N11" s="28">
        <v>42885</v>
      </c>
      <c r="O11" s="28">
        <v>43899</v>
      </c>
      <c r="P11" s="29">
        <f t="shared" ref="P11:P18" si="9">Q11/J11</f>
        <v>16.740467032967032</v>
      </c>
      <c r="Q11" s="29">
        <f t="shared" ref="Q11:Q18" si="10">H11*L11*J11/I11</f>
        <v>18280.59</v>
      </c>
      <c r="R11" s="30">
        <f t="shared" ref="R11:R18" si="11">H11</f>
        <v>28342</v>
      </c>
      <c r="S11" s="30">
        <v>0</v>
      </c>
      <c r="T11" s="30">
        <v>0</v>
      </c>
      <c r="U11" s="30">
        <f t="shared" si="5"/>
        <v>1014</v>
      </c>
      <c r="V11" s="30">
        <v>1891.6727747252748</v>
      </c>
      <c r="W11" s="40">
        <v>43352</v>
      </c>
    </row>
    <row r="12" spans="1:23" s="35" customFormat="1" x14ac:dyDescent="0.35">
      <c r="B12" s="32">
        <v>11</v>
      </c>
      <c r="C12" s="25" t="s">
        <v>62</v>
      </c>
      <c r="D12" s="36" t="s">
        <v>23</v>
      </c>
      <c r="E12" s="37" t="s">
        <v>20</v>
      </c>
      <c r="F12" s="32" t="s">
        <v>21</v>
      </c>
      <c r="G12" s="38">
        <v>20679</v>
      </c>
      <c r="H12" s="38">
        <v>20679</v>
      </c>
      <c r="I12" s="27">
        <v>364</v>
      </c>
      <c r="J12" s="27">
        <f>I12*10</f>
        <v>3640</v>
      </c>
      <c r="K12" s="29">
        <f t="shared" si="3"/>
        <v>19</v>
      </c>
      <c r="L12" s="39">
        <v>0.19</v>
      </c>
      <c r="M12" s="40">
        <f t="shared" si="4"/>
        <v>42688</v>
      </c>
      <c r="N12" s="28">
        <v>42975</v>
      </c>
      <c r="O12" s="28">
        <v>46328</v>
      </c>
      <c r="P12" s="29">
        <f t="shared" si="9"/>
        <v>10.793983516483516</v>
      </c>
      <c r="Q12" s="29">
        <f t="shared" si="10"/>
        <v>39290.1</v>
      </c>
      <c r="R12" s="30">
        <f t="shared" si="11"/>
        <v>20679</v>
      </c>
      <c r="S12" s="30">
        <v>0</v>
      </c>
      <c r="T12" s="30">
        <v>0</v>
      </c>
      <c r="U12" s="30">
        <f t="shared" si="5"/>
        <v>3353</v>
      </c>
      <c r="V12" s="30">
        <v>539.69917582417588</v>
      </c>
      <c r="W12" s="40">
        <v>43415</v>
      </c>
    </row>
    <row r="13" spans="1:23" s="35" customFormat="1" x14ac:dyDescent="0.35">
      <c r="B13" s="32">
        <v>12</v>
      </c>
      <c r="C13" s="25" t="s">
        <v>62</v>
      </c>
      <c r="D13" s="48" t="s">
        <v>22</v>
      </c>
      <c r="E13" s="37" t="s">
        <v>20</v>
      </c>
      <c r="F13" s="32" t="s">
        <v>21</v>
      </c>
      <c r="G13" s="38">
        <v>28447</v>
      </c>
      <c r="H13" s="38">
        <v>28447</v>
      </c>
      <c r="I13" s="27">
        <v>364</v>
      </c>
      <c r="J13" s="27">
        <f>I13*3</f>
        <v>1092</v>
      </c>
      <c r="K13" s="29">
        <f t="shared" si="3"/>
        <v>18.5</v>
      </c>
      <c r="L13" s="39">
        <v>0.185</v>
      </c>
      <c r="M13" s="40">
        <f t="shared" si="4"/>
        <v>42891</v>
      </c>
      <c r="N13" s="28">
        <v>42997</v>
      </c>
      <c r="O13" s="28">
        <v>43983</v>
      </c>
      <c r="P13" s="29">
        <f t="shared" si="9"/>
        <v>14.457953296703296</v>
      </c>
      <c r="Q13" s="29">
        <f t="shared" si="10"/>
        <v>15788.084999999999</v>
      </c>
      <c r="R13" s="30">
        <f t="shared" si="11"/>
        <v>28447</v>
      </c>
      <c r="S13" s="30">
        <v>0</v>
      </c>
      <c r="T13" s="30">
        <v>0</v>
      </c>
      <c r="U13" s="30">
        <f t="shared" si="5"/>
        <v>986</v>
      </c>
      <c r="V13" s="30">
        <v>404.82269230769236</v>
      </c>
      <c r="W13" s="40">
        <v>43437</v>
      </c>
    </row>
    <row r="14" spans="1:23" s="35" customFormat="1" x14ac:dyDescent="0.35">
      <c r="B14" s="32">
        <v>13</v>
      </c>
      <c r="C14" s="25" t="s">
        <v>62</v>
      </c>
      <c r="D14" s="48" t="s">
        <v>22</v>
      </c>
      <c r="E14" s="37" t="s">
        <v>20</v>
      </c>
      <c r="F14" s="32" t="s">
        <v>21</v>
      </c>
      <c r="G14" s="38">
        <v>62001</v>
      </c>
      <c r="H14" s="38">
        <v>62001</v>
      </c>
      <c r="I14" s="27">
        <v>364</v>
      </c>
      <c r="J14" s="27">
        <f>I14*3</f>
        <v>1092</v>
      </c>
      <c r="K14" s="29">
        <f t="shared" si="3"/>
        <v>18.25</v>
      </c>
      <c r="L14" s="39">
        <v>0.1825</v>
      </c>
      <c r="M14" s="40">
        <f t="shared" si="4"/>
        <v>42891</v>
      </c>
      <c r="N14" s="28">
        <v>43003</v>
      </c>
      <c r="O14" s="28">
        <v>43983</v>
      </c>
      <c r="P14" s="29">
        <f t="shared" si="9"/>
        <v>31.08566620879121</v>
      </c>
      <c r="Q14" s="29">
        <f t="shared" si="10"/>
        <v>33945.547500000001</v>
      </c>
      <c r="R14" s="30">
        <f t="shared" si="11"/>
        <v>62001</v>
      </c>
      <c r="S14" s="30">
        <v>0</v>
      </c>
      <c r="T14" s="30">
        <v>0</v>
      </c>
      <c r="U14" s="30">
        <f t="shared" si="5"/>
        <v>980</v>
      </c>
      <c r="V14" s="30">
        <v>3077.4809546703291</v>
      </c>
      <c r="W14" s="40">
        <v>43366</v>
      </c>
    </row>
    <row r="15" spans="1:23" s="35" customFormat="1" x14ac:dyDescent="0.35">
      <c r="B15" s="32">
        <v>14</v>
      </c>
      <c r="C15" s="25" t="s">
        <v>62</v>
      </c>
      <c r="D15" s="36" t="s">
        <v>23</v>
      </c>
      <c r="E15" s="37" t="s">
        <v>20</v>
      </c>
      <c r="F15" s="32" t="s">
        <v>21</v>
      </c>
      <c r="G15" s="38">
        <v>78386</v>
      </c>
      <c r="H15" s="38">
        <v>78386</v>
      </c>
      <c r="I15" s="27">
        <v>364</v>
      </c>
      <c r="J15" s="27">
        <f>I15*10</f>
        <v>3640</v>
      </c>
      <c r="K15" s="29">
        <f t="shared" si="3"/>
        <v>17.5</v>
      </c>
      <c r="L15" s="39">
        <v>0.17499999999999999</v>
      </c>
      <c r="M15" s="40">
        <f t="shared" si="4"/>
        <v>43275</v>
      </c>
      <c r="N15" s="28">
        <v>43262</v>
      </c>
      <c r="O15" s="28">
        <v>46915</v>
      </c>
      <c r="P15" s="29">
        <f t="shared" si="9"/>
        <v>37.685576923076923</v>
      </c>
      <c r="Q15" s="29">
        <f t="shared" si="10"/>
        <v>137175.5</v>
      </c>
      <c r="R15" s="30">
        <f t="shared" si="11"/>
        <v>78386</v>
      </c>
      <c r="S15" s="30">
        <v>0</v>
      </c>
      <c r="T15" s="30">
        <v>0</v>
      </c>
      <c r="U15" s="30">
        <f t="shared" si="5"/>
        <v>3653</v>
      </c>
      <c r="V15" s="30">
        <v>791.3971153846154</v>
      </c>
      <c r="W15" s="40">
        <v>43444</v>
      </c>
    </row>
    <row r="16" spans="1:23" s="35" customFormat="1" x14ac:dyDescent="0.35">
      <c r="B16" s="32">
        <v>15</v>
      </c>
      <c r="C16" s="25" t="s">
        <v>62</v>
      </c>
      <c r="D16" s="36" t="s">
        <v>57</v>
      </c>
      <c r="E16" s="37" t="s">
        <v>39</v>
      </c>
      <c r="F16" s="32" t="s">
        <v>21</v>
      </c>
      <c r="G16" s="38">
        <v>11734</v>
      </c>
      <c r="H16" s="38">
        <v>11734</v>
      </c>
      <c r="I16" s="27">
        <v>364</v>
      </c>
      <c r="J16" s="27">
        <f>I16*7</f>
        <v>2548</v>
      </c>
      <c r="K16" s="29">
        <f t="shared" si="3"/>
        <v>19</v>
      </c>
      <c r="L16" s="39">
        <v>0.19</v>
      </c>
      <c r="M16" s="40">
        <f t="shared" si="4"/>
        <v>43040</v>
      </c>
      <c r="N16" s="28">
        <v>43040</v>
      </c>
      <c r="O16" s="28">
        <v>45588</v>
      </c>
      <c r="P16" s="29">
        <f t="shared" si="9"/>
        <v>6.1248901098901101</v>
      </c>
      <c r="Q16" s="29">
        <f t="shared" si="10"/>
        <v>15606.22</v>
      </c>
      <c r="R16" s="30">
        <f t="shared" si="11"/>
        <v>11734</v>
      </c>
      <c r="S16" s="30">
        <v>0</v>
      </c>
      <c r="T16" s="30">
        <v>0</v>
      </c>
      <c r="U16" s="30">
        <f t="shared" si="5"/>
        <v>2548</v>
      </c>
      <c r="V16" s="30">
        <v>379.74318681318687</v>
      </c>
      <c r="W16" s="40">
        <v>43403</v>
      </c>
    </row>
    <row r="17" spans="2:23" s="35" customFormat="1" x14ac:dyDescent="0.35">
      <c r="B17" s="32">
        <v>16</v>
      </c>
      <c r="C17" s="25" t="s">
        <v>62</v>
      </c>
      <c r="D17" s="36" t="s">
        <v>58</v>
      </c>
      <c r="E17" s="37" t="s">
        <v>39</v>
      </c>
      <c r="F17" s="32" t="s">
        <v>21</v>
      </c>
      <c r="G17" s="38">
        <v>29000</v>
      </c>
      <c r="H17" s="38">
        <v>29000</v>
      </c>
      <c r="I17" s="27">
        <v>364</v>
      </c>
      <c r="J17" s="27">
        <f>I17*7</f>
        <v>2548</v>
      </c>
      <c r="K17" s="29">
        <f t="shared" si="3"/>
        <v>19</v>
      </c>
      <c r="L17" s="39">
        <v>0.19</v>
      </c>
      <c r="M17" s="40">
        <f t="shared" si="4"/>
        <v>43040</v>
      </c>
      <c r="N17" s="28">
        <v>43040</v>
      </c>
      <c r="O17" s="28">
        <v>45588</v>
      </c>
      <c r="P17" s="29">
        <f t="shared" si="9"/>
        <v>15.137362637362637</v>
      </c>
      <c r="Q17" s="29">
        <f t="shared" si="10"/>
        <v>38570</v>
      </c>
      <c r="R17" s="30">
        <f t="shared" si="11"/>
        <v>29000</v>
      </c>
      <c r="S17" s="30">
        <v>0</v>
      </c>
      <c r="T17" s="30">
        <v>0</v>
      </c>
      <c r="U17" s="30">
        <f t="shared" si="5"/>
        <v>2548</v>
      </c>
      <c r="V17" s="30">
        <v>938.5164835164835</v>
      </c>
      <c r="W17" s="40">
        <v>43403</v>
      </c>
    </row>
    <row r="18" spans="2:23" s="35" customFormat="1" x14ac:dyDescent="0.35">
      <c r="B18" s="32">
        <v>17</v>
      </c>
      <c r="C18" s="25" t="s">
        <v>62</v>
      </c>
      <c r="D18" s="36" t="s">
        <v>59</v>
      </c>
      <c r="E18" s="37" t="s">
        <v>39</v>
      </c>
      <c r="F18" s="32" t="s">
        <v>21</v>
      </c>
      <c r="G18" s="38">
        <v>29600</v>
      </c>
      <c r="H18" s="38">
        <v>29600</v>
      </c>
      <c r="I18" s="27">
        <v>364</v>
      </c>
      <c r="J18" s="27">
        <f>I18*7</f>
        <v>2548</v>
      </c>
      <c r="K18" s="29">
        <f t="shared" si="3"/>
        <v>19</v>
      </c>
      <c r="L18" s="39">
        <v>0.19</v>
      </c>
      <c r="M18" s="40">
        <f t="shared" si="4"/>
        <v>43040</v>
      </c>
      <c r="N18" s="28">
        <v>43040</v>
      </c>
      <c r="O18" s="28">
        <v>45588</v>
      </c>
      <c r="P18" s="29">
        <f t="shared" si="9"/>
        <v>15.450549450549451</v>
      </c>
      <c r="Q18" s="29">
        <f t="shared" si="10"/>
        <v>39368</v>
      </c>
      <c r="R18" s="30">
        <f t="shared" si="11"/>
        <v>29600</v>
      </c>
      <c r="S18" s="30">
        <v>0</v>
      </c>
      <c r="T18" s="30">
        <v>0</v>
      </c>
      <c r="U18" s="30">
        <f t="shared" si="5"/>
        <v>2548</v>
      </c>
      <c r="V18" s="30">
        <v>957.93406593406587</v>
      </c>
      <c r="W18" s="40">
        <v>43403</v>
      </c>
    </row>
    <row r="19" spans="2:23" s="35" customFormat="1" x14ac:dyDescent="0.35">
      <c r="B19" s="32">
        <v>18</v>
      </c>
      <c r="C19" s="25" t="s">
        <v>62</v>
      </c>
      <c r="D19" s="36" t="s">
        <v>59</v>
      </c>
      <c r="E19" s="37" t="s">
        <v>39</v>
      </c>
      <c r="F19" s="32" t="s">
        <v>21</v>
      </c>
      <c r="G19" s="38">
        <v>44253</v>
      </c>
      <c r="H19" s="38">
        <v>44253</v>
      </c>
      <c r="I19" s="27">
        <v>364</v>
      </c>
      <c r="J19" s="27">
        <f>I19*10</f>
        <v>3640</v>
      </c>
      <c r="K19" s="29">
        <f t="shared" si="3"/>
        <v>19.5</v>
      </c>
      <c r="L19" s="39">
        <v>0.19500000000000001</v>
      </c>
      <c r="M19" s="40">
        <f t="shared" si="4"/>
        <v>43047</v>
      </c>
      <c r="N19" s="28">
        <v>43047</v>
      </c>
      <c r="O19" s="28">
        <v>46687</v>
      </c>
      <c r="P19" s="29">
        <f t="shared" ref="P19:P36" si="12">Q19/J19</f>
        <v>23.706964285714289</v>
      </c>
      <c r="Q19" s="29">
        <f t="shared" ref="Q19:Q36" si="13">H19*L19*J19/I19</f>
        <v>86293.35</v>
      </c>
      <c r="R19" s="30">
        <f t="shared" ref="R19:R36" si="14">H19</f>
        <v>44253</v>
      </c>
      <c r="S19" s="30">
        <v>0</v>
      </c>
      <c r="T19" s="30">
        <v>0</v>
      </c>
      <c r="U19" s="30">
        <f t="shared" si="5"/>
        <v>3640</v>
      </c>
      <c r="V19" s="30">
        <v>1303.8830357142856</v>
      </c>
      <c r="W19" s="40">
        <v>43410</v>
      </c>
    </row>
    <row r="20" spans="2:23" s="35" customFormat="1" x14ac:dyDescent="0.35">
      <c r="B20" s="32">
        <v>19</v>
      </c>
      <c r="C20" s="36" t="s">
        <v>63</v>
      </c>
      <c r="D20" s="36" t="s">
        <v>25</v>
      </c>
      <c r="E20" s="37" t="s">
        <v>20</v>
      </c>
      <c r="F20" s="32" t="s">
        <v>21</v>
      </c>
      <c r="G20" s="38">
        <v>111110</v>
      </c>
      <c r="H20" s="38">
        <v>111110</v>
      </c>
      <c r="I20" s="27">
        <v>364</v>
      </c>
      <c r="J20" s="27">
        <f>I20*3</f>
        <v>1092</v>
      </c>
      <c r="K20" s="29">
        <f t="shared" si="3"/>
        <v>16.5</v>
      </c>
      <c r="L20" s="39">
        <v>0.16500000000000001</v>
      </c>
      <c r="M20" s="40">
        <f t="shared" si="4"/>
        <v>43185</v>
      </c>
      <c r="N20" s="28">
        <v>43185</v>
      </c>
      <c r="O20" s="28">
        <v>44277</v>
      </c>
      <c r="P20" s="29">
        <f t="shared" si="12"/>
        <v>50.365796703296709</v>
      </c>
      <c r="Q20" s="29">
        <f t="shared" si="13"/>
        <v>54999.450000000004</v>
      </c>
      <c r="R20" s="30">
        <f t="shared" si="14"/>
        <v>111110</v>
      </c>
      <c r="S20" s="30">
        <v>0</v>
      </c>
      <c r="T20" s="30">
        <v>0</v>
      </c>
      <c r="U20" s="30">
        <f t="shared" si="5"/>
        <v>1092</v>
      </c>
      <c r="V20" s="30">
        <v>4935.8480769230773</v>
      </c>
      <c r="W20" s="40">
        <v>43367</v>
      </c>
    </row>
    <row r="21" spans="2:23" s="35" customFormat="1" x14ac:dyDescent="0.35">
      <c r="B21" s="32">
        <v>20</v>
      </c>
      <c r="C21" s="36" t="s">
        <v>62</v>
      </c>
      <c r="D21" s="48" t="s">
        <v>44</v>
      </c>
      <c r="E21" s="37" t="s">
        <v>20</v>
      </c>
      <c r="F21" s="32" t="s">
        <v>21</v>
      </c>
      <c r="G21" s="38">
        <v>31438</v>
      </c>
      <c r="H21" s="38">
        <v>31438</v>
      </c>
      <c r="I21" s="27">
        <v>364</v>
      </c>
      <c r="J21" s="27">
        <f>I21*7</f>
        <v>2548</v>
      </c>
      <c r="K21" s="29">
        <f t="shared" si="3"/>
        <v>16.25</v>
      </c>
      <c r="L21" s="39">
        <v>0.16250000000000001</v>
      </c>
      <c r="M21" s="40">
        <f t="shared" si="4"/>
        <v>43206</v>
      </c>
      <c r="N21" s="28">
        <v>43206</v>
      </c>
      <c r="O21" s="28">
        <v>45754</v>
      </c>
      <c r="P21" s="29">
        <f t="shared" si="12"/>
        <v>14.034821428571428</v>
      </c>
      <c r="Q21" s="29">
        <f t="shared" si="13"/>
        <v>35760.724999999999</v>
      </c>
      <c r="R21" s="30">
        <f t="shared" si="14"/>
        <v>31438</v>
      </c>
      <c r="S21" s="30">
        <v>0</v>
      </c>
      <c r="T21" s="30">
        <v>0</v>
      </c>
      <c r="U21" s="30">
        <f t="shared" si="5"/>
        <v>2548</v>
      </c>
      <c r="V21" s="30">
        <v>1080.6812499999999</v>
      </c>
      <c r="W21" s="28">
        <v>43388</v>
      </c>
    </row>
    <row r="22" spans="2:23" s="35" customFormat="1" x14ac:dyDescent="0.35">
      <c r="B22" s="32">
        <v>21</v>
      </c>
      <c r="C22" s="36" t="s">
        <v>62</v>
      </c>
      <c r="D22" s="25" t="s">
        <v>24</v>
      </c>
      <c r="E22" s="37" t="s">
        <v>20</v>
      </c>
      <c r="F22" s="32" t="s">
        <v>21</v>
      </c>
      <c r="G22" s="38">
        <v>31132</v>
      </c>
      <c r="H22" s="38">
        <v>31132</v>
      </c>
      <c r="I22" s="27">
        <v>364</v>
      </c>
      <c r="J22" s="27">
        <f>I22*2</f>
        <v>728</v>
      </c>
      <c r="K22" s="29">
        <f t="shared" si="3"/>
        <v>16.5</v>
      </c>
      <c r="L22" s="39">
        <v>0.16500000000000001</v>
      </c>
      <c r="M22" s="40">
        <f t="shared" si="4"/>
        <v>43178</v>
      </c>
      <c r="N22" s="28">
        <v>43199</v>
      </c>
      <c r="O22" s="28">
        <v>43906</v>
      </c>
      <c r="P22" s="29">
        <f t="shared" si="12"/>
        <v>14.112032967032969</v>
      </c>
      <c r="Q22" s="29">
        <f t="shared" si="13"/>
        <v>10273.560000000001</v>
      </c>
      <c r="R22" s="30">
        <f t="shared" si="14"/>
        <v>31132</v>
      </c>
      <c r="S22" s="30">
        <v>0</v>
      </c>
      <c r="T22" s="30">
        <v>0</v>
      </c>
      <c r="U22" s="30">
        <f t="shared" si="5"/>
        <v>707</v>
      </c>
      <c r="V22" s="30">
        <v>1495.8754945054948</v>
      </c>
      <c r="W22" s="28">
        <v>43359</v>
      </c>
    </row>
    <row r="23" spans="2:23" s="35" customFormat="1" x14ac:dyDescent="0.35">
      <c r="B23" s="32">
        <v>22</v>
      </c>
      <c r="C23" s="36" t="s">
        <v>62</v>
      </c>
      <c r="D23" s="48" t="s">
        <v>22</v>
      </c>
      <c r="E23" s="37" t="s">
        <v>20</v>
      </c>
      <c r="F23" s="32" t="s">
        <v>21</v>
      </c>
      <c r="G23" s="38">
        <v>22912.26</v>
      </c>
      <c r="H23" s="38">
        <v>22912.26</v>
      </c>
      <c r="I23" s="27">
        <v>364</v>
      </c>
      <c r="J23" s="27">
        <f>I23*3</f>
        <v>1092</v>
      </c>
      <c r="K23" s="29">
        <f t="shared" si="3"/>
        <v>17.5</v>
      </c>
      <c r="L23" s="39">
        <v>0.17499999999999999</v>
      </c>
      <c r="M23" s="40">
        <f t="shared" si="4"/>
        <v>43283</v>
      </c>
      <c r="N23" s="28">
        <v>43291</v>
      </c>
      <c r="O23" s="28">
        <v>44375</v>
      </c>
      <c r="P23" s="29">
        <f t="shared" si="12"/>
        <v>11.015509615384616</v>
      </c>
      <c r="Q23" s="29">
        <f t="shared" si="13"/>
        <v>12028.9365</v>
      </c>
      <c r="R23" s="30">
        <f t="shared" si="14"/>
        <v>22912.26</v>
      </c>
      <c r="S23" s="30">
        <v>0</v>
      </c>
      <c r="T23" s="30">
        <v>0</v>
      </c>
      <c r="U23" s="30">
        <f t="shared" si="5"/>
        <v>1084</v>
      </c>
      <c r="V23" s="30">
        <v>11.015509615384614</v>
      </c>
      <c r="W23" s="28">
        <v>43464</v>
      </c>
    </row>
    <row r="24" spans="2:23" s="35" customFormat="1" x14ac:dyDescent="0.35">
      <c r="B24" s="32">
        <v>23</v>
      </c>
      <c r="C24" s="36" t="s">
        <v>62</v>
      </c>
      <c r="D24" s="25" t="s">
        <v>24</v>
      </c>
      <c r="E24" s="37" t="s">
        <v>20</v>
      </c>
      <c r="F24" s="32" t="s">
        <v>21</v>
      </c>
      <c r="G24" s="38">
        <v>16700</v>
      </c>
      <c r="H24" s="38">
        <v>16700</v>
      </c>
      <c r="I24" s="27">
        <v>364</v>
      </c>
      <c r="J24" s="27">
        <f>I24*2</f>
        <v>728</v>
      </c>
      <c r="K24" s="29">
        <f t="shared" si="3"/>
        <v>18</v>
      </c>
      <c r="L24" s="39">
        <v>0.18</v>
      </c>
      <c r="M24" s="40">
        <f t="shared" si="4"/>
        <v>43339</v>
      </c>
      <c r="N24" s="28">
        <v>43339</v>
      </c>
      <c r="O24" s="28">
        <v>44067</v>
      </c>
      <c r="P24" s="29">
        <f t="shared" si="12"/>
        <v>8.2582417582417591</v>
      </c>
      <c r="Q24" s="29">
        <f t="shared" si="13"/>
        <v>6012</v>
      </c>
      <c r="R24" s="30">
        <f t="shared" si="14"/>
        <v>16700</v>
      </c>
      <c r="S24" s="30">
        <v>0</v>
      </c>
      <c r="T24" s="30">
        <v>0</v>
      </c>
      <c r="U24" s="30">
        <f t="shared" si="5"/>
        <v>728</v>
      </c>
      <c r="V24" s="30">
        <v>1040.5384615384614</v>
      </c>
      <c r="W24" s="28">
        <v>43339</v>
      </c>
    </row>
    <row r="25" spans="2:23" s="35" customFormat="1" x14ac:dyDescent="0.35">
      <c r="B25" s="32">
        <v>24</v>
      </c>
      <c r="C25" s="36" t="s">
        <v>62</v>
      </c>
      <c r="D25" s="48" t="s">
        <v>45</v>
      </c>
      <c r="E25" s="37" t="s">
        <v>20</v>
      </c>
      <c r="F25" s="32" t="s">
        <v>21</v>
      </c>
      <c r="G25" s="38">
        <v>105000</v>
      </c>
      <c r="H25" s="38">
        <v>105000</v>
      </c>
      <c r="I25" s="27">
        <v>364</v>
      </c>
      <c r="J25" s="27">
        <f>I25*1</f>
        <v>364</v>
      </c>
      <c r="K25" s="29">
        <f t="shared" si="3"/>
        <v>18.329999999999998</v>
      </c>
      <c r="L25" s="39">
        <v>0.18329999999999999</v>
      </c>
      <c r="M25" s="40">
        <f t="shared" si="4"/>
        <v>43146</v>
      </c>
      <c r="N25" s="28">
        <v>43229</v>
      </c>
      <c r="O25" s="28">
        <v>43510</v>
      </c>
      <c r="P25" s="29">
        <f t="shared" si="12"/>
        <v>52.875</v>
      </c>
      <c r="Q25" s="29">
        <f t="shared" si="13"/>
        <v>19246.5</v>
      </c>
      <c r="R25" s="30">
        <f t="shared" si="14"/>
        <v>105000</v>
      </c>
      <c r="S25" s="30">
        <v>0</v>
      </c>
      <c r="T25" s="30">
        <v>0</v>
      </c>
      <c r="U25" s="30">
        <f t="shared" si="5"/>
        <v>281</v>
      </c>
      <c r="V25" s="30">
        <v>7296.7499999999991</v>
      </c>
      <c r="W25" s="28">
        <v>43327</v>
      </c>
    </row>
    <row r="26" spans="2:23" s="35" customFormat="1" x14ac:dyDescent="0.35">
      <c r="B26" s="32">
        <v>25</v>
      </c>
      <c r="C26" s="36" t="s">
        <v>62</v>
      </c>
      <c r="D26" s="25" t="s">
        <v>24</v>
      </c>
      <c r="E26" s="37" t="s">
        <v>20</v>
      </c>
      <c r="F26" s="32" t="s">
        <v>21</v>
      </c>
      <c r="G26" s="41">
        <v>29500</v>
      </c>
      <c r="H26" s="41">
        <v>29500</v>
      </c>
      <c r="I26" s="27">
        <v>364</v>
      </c>
      <c r="J26" s="27">
        <f>I26*2</f>
        <v>728</v>
      </c>
      <c r="K26" s="29">
        <f t="shared" si="3"/>
        <v>19.5</v>
      </c>
      <c r="L26" s="42">
        <v>0.19500000000000001</v>
      </c>
      <c r="M26" s="40">
        <f t="shared" si="4"/>
        <v>43381</v>
      </c>
      <c r="N26" s="33">
        <v>43381</v>
      </c>
      <c r="O26" s="33">
        <v>44109</v>
      </c>
      <c r="P26" s="29">
        <f t="shared" si="12"/>
        <v>15.803571428571429</v>
      </c>
      <c r="Q26" s="29">
        <f t="shared" si="13"/>
        <v>11505</v>
      </c>
      <c r="R26" s="30">
        <f t="shared" si="14"/>
        <v>29500</v>
      </c>
      <c r="S26" s="30">
        <v>0</v>
      </c>
      <c r="T26" s="30">
        <v>0</v>
      </c>
      <c r="U26" s="30">
        <f t="shared" si="5"/>
        <v>728</v>
      </c>
      <c r="V26" s="26">
        <v>1343.3035714285716</v>
      </c>
      <c r="W26" s="34">
        <v>43380</v>
      </c>
    </row>
    <row r="27" spans="2:23" s="35" customFormat="1" x14ac:dyDescent="0.35">
      <c r="B27" s="32">
        <v>26</v>
      </c>
      <c r="C27" s="36" t="s">
        <v>62</v>
      </c>
      <c r="D27" s="48" t="s">
        <v>22</v>
      </c>
      <c r="E27" s="37" t="s">
        <v>20</v>
      </c>
      <c r="F27" s="32" t="s">
        <v>21</v>
      </c>
      <c r="G27" s="41">
        <v>3598</v>
      </c>
      <c r="H27" s="41">
        <v>3598</v>
      </c>
      <c r="I27" s="27">
        <v>364</v>
      </c>
      <c r="J27" s="27">
        <f>I27*5</f>
        <v>1820</v>
      </c>
      <c r="K27" s="29">
        <f t="shared" si="3"/>
        <v>24.5</v>
      </c>
      <c r="L27" s="42">
        <v>0.245</v>
      </c>
      <c r="M27" s="40">
        <f t="shared" si="4"/>
        <v>42548</v>
      </c>
      <c r="N27" s="33">
        <v>43465</v>
      </c>
      <c r="O27" s="33">
        <v>44368</v>
      </c>
      <c r="P27" s="29">
        <f t="shared" si="12"/>
        <v>2.4217307692307695</v>
      </c>
      <c r="Q27" s="29">
        <f t="shared" si="13"/>
        <v>4407.55</v>
      </c>
      <c r="R27" s="30">
        <f t="shared" si="14"/>
        <v>3598</v>
      </c>
      <c r="S27" s="30">
        <v>0</v>
      </c>
      <c r="T27" s="30">
        <v>0</v>
      </c>
      <c r="U27" s="30">
        <f t="shared" si="5"/>
        <v>903</v>
      </c>
      <c r="V27" s="26">
        <v>50.86</v>
      </c>
      <c r="W27" s="34">
        <v>43444</v>
      </c>
    </row>
    <row r="28" spans="2:23" s="35" customFormat="1" x14ac:dyDescent="0.35">
      <c r="B28" s="32">
        <v>27</v>
      </c>
      <c r="C28" s="36" t="s">
        <v>62</v>
      </c>
      <c r="D28" s="48" t="s">
        <v>45</v>
      </c>
      <c r="E28" s="37" t="s">
        <v>20</v>
      </c>
      <c r="F28" s="32" t="s">
        <v>21</v>
      </c>
      <c r="G28" s="41">
        <v>474108</v>
      </c>
      <c r="H28" s="41">
        <v>474108</v>
      </c>
      <c r="I28" s="27">
        <v>364</v>
      </c>
      <c r="J28" s="27">
        <f>I28*2</f>
        <v>728</v>
      </c>
      <c r="K28" s="29">
        <f t="shared" si="3"/>
        <v>17.5</v>
      </c>
      <c r="L28" s="42">
        <v>0.17499999999999999</v>
      </c>
      <c r="M28" s="40">
        <f>O28-J28</f>
        <v>43080</v>
      </c>
      <c r="N28" s="33">
        <v>43453</v>
      </c>
      <c r="O28" s="33">
        <v>43808</v>
      </c>
      <c r="P28" s="29">
        <f t="shared" si="12"/>
        <v>227.93653846153845</v>
      </c>
      <c r="Q28" s="29">
        <f t="shared" si="13"/>
        <v>165937.79999999999</v>
      </c>
      <c r="R28" s="30">
        <f t="shared" si="14"/>
        <v>474108</v>
      </c>
      <c r="S28" s="30">
        <v>0</v>
      </c>
      <c r="T28" s="30">
        <v>0</v>
      </c>
      <c r="U28" s="30">
        <f>O28-N28</f>
        <v>355</v>
      </c>
      <c r="V28" s="26">
        <v>5014.6038461538465</v>
      </c>
      <c r="W28" s="34">
        <v>43443</v>
      </c>
    </row>
    <row r="29" spans="2:23" s="52" customFormat="1" x14ac:dyDescent="0.35">
      <c r="B29" s="32">
        <v>28</v>
      </c>
      <c r="C29" s="36" t="s">
        <v>62</v>
      </c>
      <c r="D29" s="53" t="s">
        <v>46</v>
      </c>
      <c r="E29" s="54" t="s">
        <v>38</v>
      </c>
      <c r="F29" s="55" t="s">
        <v>21</v>
      </c>
      <c r="G29" s="62">
        <v>16000</v>
      </c>
      <c r="H29" s="62">
        <v>16000</v>
      </c>
      <c r="I29" s="56">
        <v>364</v>
      </c>
      <c r="J29" s="56">
        <f>I29*3</f>
        <v>1092</v>
      </c>
      <c r="K29" s="29">
        <f t="shared" si="3"/>
        <v>23</v>
      </c>
      <c r="L29" s="51">
        <v>0.23</v>
      </c>
      <c r="M29" s="63">
        <f t="shared" si="4"/>
        <v>43462</v>
      </c>
      <c r="N29" s="57">
        <v>43458</v>
      </c>
      <c r="O29" s="58">
        <v>44554</v>
      </c>
      <c r="P29" s="29">
        <f t="shared" si="12"/>
        <v>10.109890109890109</v>
      </c>
      <c r="Q29" s="29">
        <f t="shared" si="13"/>
        <v>11040</v>
      </c>
      <c r="R29" s="30">
        <f t="shared" si="14"/>
        <v>16000</v>
      </c>
      <c r="S29" s="59">
        <v>0</v>
      </c>
      <c r="T29" s="30">
        <v>0</v>
      </c>
      <c r="U29" s="49">
        <f t="shared" si="5"/>
        <v>1096</v>
      </c>
      <c r="V29" s="60">
        <v>86.153846153846175</v>
      </c>
      <c r="W29" s="61">
        <v>43458</v>
      </c>
    </row>
    <row r="30" spans="2:23" s="52" customFormat="1" x14ac:dyDescent="0.35">
      <c r="B30" s="32">
        <v>29</v>
      </c>
      <c r="C30" s="36" t="s">
        <v>62</v>
      </c>
      <c r="D30" s="53" t="s">
        <v>46</v>
      </c>
      <c r="E30" s="54" t="s">
        <v>38</v>
      </c>
      <c r="F30" s="55" t="s">
        <v>21</v>
      </c>
      <c r="G30" s="62">
        <v>40000</v>
      </c>
      <c r="H30" s="62">
        <v>40000</v>
      </c>
      <c r="I30" s="56">
        <v>364</v>
      </c>
      <c r="J30" s="56">
        <f>I30*3</f>
        <v>1092</v>
      </c>
      <c r="K30" s="29">
        <f t="shared" si="3"/>
        <v>23</v>
      </c>
      <c r="L30" s="51">
        <v>0.23</v>
      </c>
      <c r="M30" s="63">
        <f t="shared" si="4"/>
        <v>43437</v>
      </c>
      <c r="N30" s="57">
        <v>43433</v>
      </c>
      <c r="O30" s="58">
        <v>44529</v>
      </c>
      <c r="P30" s="29">
        <f t="shared" si="12"/>
        <v>25.274725274725274</v>
      </c>
      <c r="Q30" s="29">
        <f t="shared" si="13"/>
        <v>27600</v>
      </c>
      <c r="R30" s="30">
        <f t="shared" si="14"/>
        <v>40000</v>
      </c>
      <c r="S30" s="59">
        <v>0</v>
      </c>
      <c r="T30" s="30">
        <v>0</v>
      </c>
      <c r="U30" s="49">
        <f t="shared" si="5"/>
        <v>1096</v>
      </c>
      <c r="V30" s="60">
        <v>834.06593406593413</v>
      </c>
      <c r="W30" s="61">
        <v>43432</v>
      </c>
    </row>
    <row r="31" spans="2:23" s="6" customFormat="1" x14ac:dyDescent="0.35">
      <c r="B31" s="32">
        <v>30</v>
      </c>
      <c r="C31" s="24" t="s">
        <v>64</v>
      </c>
      <c r="D31" s="24" t="s">
        <v>26</v>
      </c>
      <c r="E31" s="4" t="s">
        <v>18</v>
      </c>
      <c r="F31" s="4" t="s">
        <v>21</v>
      </c>
      <c r="G31" s="46">
        <v>17145</v>
      </c>
      <c r="H31" s="46">
        <v>17145</v>
      </c>
      <c r="I31" s="10">
        <v>365</v>
      </c>
      <c r="J31" s="9">
        <v>182</v>
      </c>
      <c r="K31" s="29">
        <f t="shared" si="3"/>
        <v>15</v>
      </c>
      <c r="L31" s="45">
        <v>0.15</v>
      </c>
      <c r="M31" s="43">
        <v>43320</v>
      </c>
      <c r="N31" s="43">
        <v>43320</v>
      </c>
      <c r="O31" s="44">
        <v>43502</v>
      </c>
      <c r="P31" s="8">
        <f t="shared" si="12"/>
        <v>7.0458904109589051</v>
      </c>
      <c r="Q31" s="29">
        <f t="shared" si="13"/>
        <v>1282.3520547945207</v>
      </c>
      <c r="R31" s="5">
        <f t="shared" si="14"/>
        <v>17145</v>
      </c>
      <c r="S31" s="5">
        <v>0</v>
      </c>
      <c r="T31" s="30">
        <v>0</v>
      </c>
      <c r="U31" s="5"/>
      <c r="V31" s="23">
        <v>1021.6541095890409</v>
      </c>
      <c r="W31" s="43">
        <v>43320</v>
      </c>
    </row>
    <row r="32" spans="2:23" s="6" customFormat="1" x14ac:dyDescent="0.35">
      <c r="B32" s="32">
        <v>31</v>
      </c>
      <c r="C32" s="24" t="s">
        <v>64</v>
      </c>
      <c r="D32" s="24" t="s">
        <v>26</v>
      </c>
      <c r="E32" s="4" t="s">
        <v>42</v>
      </c>
      <c r="F32" s="4" t="s">
        <v>21</v>
      </c>
      <c r="G32" s="46">
        <v>55000</v>
      </c>
      <c r="H32" s="46">
        <v>55000</v>
      </c>
      <c r="I32" s="10">
        <v>365</v>
      </c>
      <c r="J32" s="9">
        <v>182</v>
      </c>
      <c r="K32" s="29">
        <f t="shared" si="3"/>
        <v>14.75</v>
      </c>
      <c r="L32" s="45">
        <v>0.14749999999999999</v>
      </c>
      <c r="M32" s="43">
        <v>43342</v>
      </c>
      <c r="N32" s="43">
        <v>43342</v>
      </c>
      <c r="O32" s="44">
        <v>43524</v>
      </c>
      <c r="P32" s="8">
        <f t="shared" si="12"/>
        <v>22.226027397260275</v>
      </c>
      <c r="Q32" s="29">
        <f t="shared" si="13"/>
        <v>4045.1369863013697</v>
      </c>
      <c r="R32" s="5">
        <f t="shared" si="14"/>
        <v>55000</v>
      </c>
      <c r="S32" s="5">
        <v>0</v>
      </c>
      <c r="T32" s="30">
        <v>0</v>
      </c>
      <c r="U32" s="5"/>
      <c r="V32" s="23">
        <v>2733.8013698630134</v>
      </c>
      <c r="W32" s="43">
        <v>43342</v>
      </c>
    </row>
    <row r="33" spans="1:23" s="6" customFormat="1" x14ac:dyDescent="0.35">
      <c r="B33" s="32">
        <v>32</v>
      </c>
      <c r="C33" s="24" t="s">
        <v>64</v>
      </c>
      <c r="D33" s="24" t="s">
        <v>26</v>
      </c>
      <c r="E33" s="4" t="s">
        <v>43</v>
      </c>
      <c r="F33" s="4" t="s">
        <v>21</v>
      </c>
      <c r="G33" s="46">
        <v>90000</v>
      </c>
      <c r="H33" s="46">
        <v>90000</v>
      </c>
      <c r="I33" s="10">
        <v>365</v>
      </c>
      <c r="J33" s="9">
        <v>182</v>
      </c>
      <c r="K33" s="29">
        <f t="shared" si="3"/>
        <v>14.499999999999998</v>
      </c>
      <c r="L33" s="45">
        <v>0.14499999999999999</v>
      </c>
      <c r="M33" s="43">
        <v>43356</v>
      </c>
      <c r="N33" s="43">
        <v>43356</v>
      </c>
      <c r="O33" s="44">
        <v>43538</v>
      </c>
      <c r="P33" s="8">
        <f t="shared" si="12"/>
        <v>35.753424657534246</v>
      </c>
      <c r="Q33" s="29">
        <f t="shared" si="13"/>
        <v>6507.1232876712329</v>
      </c>
      <c r="R33" s="5">
        <f t="shared" si="14"/>
        <v>90000</v>
      </c>
      <c r="S33" s="5">
        <v>0</v>
      </c>
      <c r="T33" s="30">
        <v>0</v>
      </c>
      <c r="V33" s="23">
        <v>3897.1232876712324</v>
      </c>
      <c r="W33" s="43">
        <v>43356</v>
      </c>
    </row>
    <row r="34" spans="1:23" s="6" customFormat="1" x14ac:dyDescent="0.35">
      <c r="B34" s="32">
        <v>33</v>
      </c>
      <c r="C34" s="24" t="s">
        <v>64</v>
      </c>
      <c r="D34" s="24" t="s">
        <v>26</v>
      </c>
      <c r="E34" s="4" t="s">
        <v>42</v>
      </c>
      <c r="F34" s="4" t="s">
        <v>21</v>
      </c>
      <c r="G34" s="46">
        <v>15700</v>
      </c>
      <c r="H34" s="46">
        <v>15700</v>
      </c>
      <c r="I34" s="10">
        <v>365</v>
      </c>
      <c r="J34" s="9">
        <v>182</v>
      </c>
      <c r="K34" s="29">
        <f t="shared" si="3"/>
        <v>14.75</v>
      </c>
      <c r="L34" s="45">
        <v>0.14749999999999999</v>
      </c>
      <c r="M34" s="43">
        <v>43356</v>
      </c>
      <c r="N34" s="43">
        <v>43356</v>
      </c>
      <c r="O34" s="44">
        <v>43538</v>
      </c>
      <c r="P34" s="8">
        <f t="shared" si="12"/>
        <v>6.3445205479452058</v>
      </c>
      <c r="Q34" s="29">
        <f t="shared" si="13"/>
        <v>1154.7027397260274</v>
      </c>
      <c r="R34" s="5">
        <f t="shared" si="14"/>
        <v>15700</v>
      </c>
      <c r="S34" s="5">
        <v>0</v>
      </c>
      <c r="T34" s="30">
        <v>0</v>
      </c>
      <c r="V34" s="23">
        <v>691.55273972602743</v>
      </c>
      <c r="W34" s="43">
        <v>43356</v>
      </c>
    </row>
    <row r="35" spans="1:23" s="6" customFormat="1" x14ac:dyDescent="0.35">
      <c r="B35" s="32">
        <v>34</v>
      </c>
      <c r="C35" s="24" t="s">
        <v>64</v>
      </c>
      <c r="D35" s="24" t="s">
        <v>26</v>
      </c>
      <c r="E35" s="4" t="s">
        <v>18</v>
      </c>
      <c r="F35" s="4" t="s">
        <v>21</v>
      </c>
      <c r="G35" s="46">
        <v>27000</v>
      </c>
      <c r="H35" s="46">
        <v>27000</v>
      </c>
      <c r="I35" s="10">
        <v>365</v>
      </c>
      <c r="J35" s="9">
        <v>182</v>
      </c>
      <c r="K35" s="29">
        <f t="shared" si="3"/>
        <v>15.5</v>
      </c>
      <c r="L35" s="45">
        <v>0.155</v>
      </c>
      <c r="M35" s="43">
        <v>43445</v>
      </c>
      <c r="N35" s="43">
        <v>43445</v>
      </c>
      <c r="O35" s="44">
        <v>43627</v>
      </c>
      <c r="P35" s="8">
        <f t="shared" si="12"/>
        <v>11.465753424657535</v>
      </c>
      <c r="Q35" s="29">
        <f t="shared" si="13"/>
        <v>2086.7671232876714</v>
      </c>
      <c r="R35" s="5">
        <f t="shared" si="14"/>
        <v>27000</v>
      </c>
      <c r="S35" s="5">
        <v>0</v>
      </c>
      <c r="T35" s="30">
        <v>0</v>
      </c>
      <c r="V35" s="23">
        <v>229.31506849315068</v>
      </c>
      <c r="W35" s="43">
        <v>43445</v>
      </c>
    </row>
    <row r="36" spans="1:23" s="1" customFormat="1" x14ac:dyDescent="0.35">
      <c r="A36" s="6"/>
      <c r="B36" s="32">
        <v>35</v>
      </c>
      <c r="C36" s="24" t="s">
        <v>64</v>
      </c>
      <c r="D36" s="24" t="s">
        <v>26</v>
      </c>
      <c r="E36" s="4" t="s">
        <v>19</v>
      </c>
      <c r="F36" s="4" t="s">
        <v>21</v>
      </c>
      <c r="G36" s="46">
        <v>58400</v>
      </c>
      <c r="H36" s="46">
        <v>58400</v>
      </c>
      <c r="I36" s="10">
        <v>365</v>
      </c>
      <c r="J36" s="9">
        <v>182</v>
      </c>
      <c r="K36" s="29">
        <f t="shared" si="3"/>
        <v>15</v>
      </c>
      <c r="L36" s="45">
        <v>0.15</v>
      </c>
      <c r="M36" s="43">
        <v>43397</v>
      </c>
      <c r="N36" s="43">
        <v>43397</v>
      </c>
      <c r="O36" s="44">
        <v>43579</v>
      </c>
      <c r="P36" s="8">
        <f t="shared" si="12"/>
        <v>24</v>
      </c>
      <c r="Q36" s="29">
        <f t="shared" si="13"/>
        <v>4368</v>
      </c>
      <c r="R36" s="5">
        <f t="shared" si="14"/>
        <v>58400</v>
      </c>
      <c r="S36" s="5">
        <v>0</v>
      </c>
      <c r="T36" s="30">
        <v>0</v>
      </c>
      <c r="V36" s="47">
        <v>1632</v>
      </c>
      <c r="W36" s="43">
        <v>43397</v>
      </c>
    </row>
    <row r="37" spans="1:23" s="1" customFormat="1" x14ac:dyDescent="0.35">
      <c r="K37" s="75"/>
    </row>
    <row r="38" spans="1:23" s="1" customFormat="1" x14ac:dyDescent="0.35">
      <c r="K38" s="75"/>
    </row>
    <row r="39" spans="1:23" s="1" customFormat="1" x14ac:dyDescent="0.35">
      <c r="K39" s="75"/>
    </row>
    <row r="40" spans="1:23" s="1" customFormat="1" x14ac:dyDescent="0.35">
      <c r="K40" s="75"/>
    </row>
    <row r="41" spans="1:23" s="1" customFormat="1" x14ac:dyDescent="0.35">
      <c r="K41" s="75"/>
    </row>
    <row r="42" spans="1:23" s="1" customFormat="1" x14ac:dyDescent="0.35">
      <c r="K42" s="75"/>
    </row>
    <row r="43" spans="1:23" s="1" customFormat="1" x14ac:dyDescent="0.35">
      <c r="K43" s="75"/>
    </row>
    <row r="44" spans="1:23" s="1" customFormat="1" x14ac:dyDescent="0.35">
      <c r="K44" s="75"/>
    </row>
    <row r="45" spans="1:23" s="1" customFormat="1" x14ac:dyDescent="0.35">
      <c r="K45" s="75"/>
    </row>
    <row r="46" spans="1:23" s="1" customFormat="1" x14ac:dyDescent="0.35">
      <c r="K46" s="75"/>
    </row>
    <row r="47" spans="1:23" s="1" customFormat="1" x14ac:dyDescent="0.35">
      <c r="K47" s="75"/>
    </row>
    <row r="48" spans="1:23" s="1" customFormat="1" x14ac:dyDescent="0.35">
      <c r="K48" s="75"/>
    </row>
    <row r="49" spans="11:11" s="1" customFormat="1" x14ac:dyDescent="0.35">
      <c r="K49" s="75"/>
    </row>
    <row r="50" spans="11:11" s="1" customFormat="1" x14ac:dyDescent="0.35">
      <c r="K50" s="75"/>
    </row>
    <row r="51" spans="11:11" s="1" customFormat="1" x14ac:dyDescent="0.35">
      <c r="K51" s="75"/>
    </row>
    <row r="52" spans="11:11" s="1" customFormat="1" x14ac:dyDescent="0.35">
      <c r="K52" s="75"/>
    </row>
    <row r="53" spans="11:11" s="1" customFormat="1" x14ac:dyDescent="0.35">
      <c r="K53" s="75"/>
    </row>
    <row r="75" spans="11:93" s="3" customFormat="1" x14ac:dyDescent="0.35">
      <c r="K75" s="76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</row>
    <row r="76" spans="11:93" s="3" customFormat="1" x14ac:dyDescent="0.35">
      <c r="K76" s="76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</row>
    <row r="77" spans="11:93" s="2" customFormat="1" x14ac:dyDescent="0.35">
      <c r="K77" s="77"/>
    </row>
    <row r="78" spans="11:93" s="2" customFormat="1" ht="15.75" customHeight="1" x14ac:dyDescent="0.35">
      <c r="K78" s="77"/>
    </row>
    <row r="79" spans="11:93" s="2" customFormat="1" ht="15" customHeight="1" x14ac:dyDescent="0.35">
      <c r="K79" s="77"/>
    </row>
    <row r="80" spans="11:93" s="2" customFormat="1" ht="15" customHeight="1" x14ac:dyDescent="0.35">
      <c r="K80" s="77"/>
    </row>
    <row r="81" spans="11:93" s="2" customFormat="1" ht="14.25" customHeight="1" x14ac:dyDescent="0.35">
      <c r="K81" s="77"/>
    </row>
    <row r="82" spans="11:93" s="2" customFormat="1" ht="14.25" customHeight="1" x14ac:dyDescent="0.35">
      <c r="K82" s="77"/>
    </row>
    <row r="83" spans="11:93" s="2" customFormat="1" ht="16.5" customHeight="1" x14ac:dyDescent="0.35">
      <c r="K83" s="77"/>
    </row>
    <row r="84" spans="11:93" s="2" customFormat="1" ht="15.75" customHeight="1" x14ac:dyDescent="0.35">
      <c r="K84" s="77"/>
    </row>
    <row r="85" spans="11:93" s="2" customFormat="1" ht="15.75" customHeight="1" x14ac:dyDescent="0.35">
      <c r="K85" s="77"/>
    </row>
    <row r="86" spans="11:93" s="2" customFormat="1" ht="15.75" customHeight="1" x14ac:dyDescent="0.35">
      <c r="K86" s="77"/>
    </row>
    <row r="87" spans="11:93" s="2" customFormat="1" ht="15.75" customHeight="1" x14ac:dyDescent="0.35">
      <c r="K87" s="77"/>
    </row>
    <row r="88" spans="11:93" s="2" customFormat="1" ht="15.75" customHeight="1" x14ac:dyDescent="0.35">
      <c r="K88" s="77"/>
    </row>
    <row r="89" spans="11:93" s="2" customFormat="1" ht="15.75" customHeight="1" x14ac:dyDescent="0.35">
      <c r="K89" s="77"/>
    </row>
    <row r="90" spans="11:93" s="2" customFormat="1" ht="15.75" customHeight="1" x14ac:dyDescent="0.35">
      <c r="K90" s="77"/>
    </row>
    <row r="91" spans="11:93" s="2" customFormat="1" ht="15.75" customHeight="1" x14ac:dyDescent="0.35">
      <c r="K91" s="77"/>
    </row>
    <row r="92" spans="11:93" s="3" customFormat="1" x14ac:dyDescent="0.35">
      <c r="K92" s="76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</row>
    <row r="93" spans="11:93" s="3" customFormat="1" x14ac:dyDescent="0.35">
      <c r="K93" s="76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</row>
    <row r="94" spans="11:93" s="1" customFormat="1" x14ac:dyDescent="0.35">
      <c r="K94" s="75"/>
    </row>
    <row r="95" spans="11:93" s="1" customFormat="1" x14ac:dyDescent="0.35">
      <c r="K95" s="75"/>
    </row>
    <row r="96" spans="11:93" s="1" customFormat="1" x14ac:dyDescent="0.35">
      <c r="K96" s="75"/>
    </row>
    <row r="97" spans="11:11" s="1" customFormat="1" x14ac:dyDescent="0.35">
      <c r="K97" s="75"/>
    </row>
    <row r="98" spans="11:11" s="1" customFormat="1" x14ac:dyDescent="0.35">
      <c r="K98" s="75"/>
    </row>
    <row r="99" spans="11:11" s="1" customFormat="1" x14ac:dyDescent="0.35">
      <c r="K99" s="75"/>
    </row>
    <row r="100" spans="11:11" s="1" customFormat="1" x14ac:dyDescent="0.35">
      <c r="K100" s="75"/>
    </row>
    <row r="101" spans="11:11" s="1" customFormat="1" x14ac:dyDescent="0.35">
      <c r="K101" s="75"/>
    </row>
    <row r="102" spans="11:11" s="1" customFormat="1" x14ac:dyDescent="0.35">
      <c r="K102" s="75"/>
    </row>
    <row r="103" spans="11:11" s="1" customFormat="1" x14ac:dyDescent="0.35">
      <c r="K103" s="75"/>
    </row>
    <row r="104" spans="11:11" s="1" customFormat="1" x14ac:dyDescent="0.35">
      <c r="K104" s="75"/>
    </row>
    <row r="105" spans="11:11" s="1" customFormat="1" x14ac:dyDescent="0.35">
      <c r="K105" s="75"/>
    </row>
    <row r="106" spans="11:11" s="1" customFormat="1" x14ac:dyDescent="0.35">
      <c r="K106" s="75"/>
    </row>
    <row r="107" spans="11:11" s="1" customFormat="1" x14ac:dyDescent="0.35">
      <c r="K107" s="75"/>
    </row>
    <row r="108" spans="11:11" s="1" customFormat="1" x14ac:dyDescent="0.35">
      <c r="K108" s="75"/>
    </row>
    <row r="109" spans="11:11" s="1" customFormat="1" x14ac:dyDescent="0.35">
      <c r="K109" s="75"/>
    </row>
    <row r="110" spans="11:11" s="1" customFormat="1" x14ac:dyDescent="0.35">
      <c r="K110" s="75"/>
    </row>
    <row r="111" spans="11:11" s="1" customFormat="1" x14ac:dyDescent="0.35">
      <c r="K111" s="75"/>
    </row>
    <row r="112" spans="11:11" s="1" customFormat="1" x14ac:dyDescent="0.35">
      <c r="K112" s="75"/>
    </row>
    <row r="113" spans="11:11" s="1" customFormat="1" x14ac:dyDescent="0.35">
      <c r="K113" s="75"/>
    </row>
    <row r="114" spans="11:11" s="1" customFormat="1" x14ac:dyDescent="0.35">
      <c r="K114" s="75"/>
    </row>
    <row r="115" spans="11:11" s="1" customFormat="1" x14ac:dyDescent="0.35">
      <c r="K115" s="75"/>
    </row>
    <row r="116" spans="11:11" s="1" customFormat="1" x14ac:dyDescent="0.35">
      <c r="K116" s="75"/>
    </row>
    <row r="117" spans="11:11" s="1" customFormat="1" x14ac:dyDescent="0.35">
      <c r="K117" s="75"/>
    </row>
    <row r="118" spans="11:11" s="1" customFormat="1" x14ac:dyDescent="0.35">
      <c r="K118" s="75"/>
    </row>
    <row r="119" spans="11:11" s="1" customFormat="1" x14ac:dyDescent="0.35">
      <c r="K119" s="75"/>
    </row>
    <row r="120" spans="11:11" s="1" customFormat="1" x14ac:dyDescent="0.35">
      <c r="K120" s="75"/>
    </row>
    <row r="121" spans="11:11" s="1" customFormat="1" x14ac:dyDescent="0.35">
      <c r="K121" s="75"/>
    </row>
    <row r="122" spans="11:11" s="1" customFormat="1" x14ac:dyDescent="0.35">
      <c r="K122" s="75"/>
    </row>
    <row r="123" spans="11:11" s="1" customFormat="1" x14ac:dyDescent="0.35">
      <c r="K123" s="75"/>
    </row>
    <row r="124" spans="11:11" s="1" customFormat="1" x14ac:dyDescent="0.35">
      <c r="K124" s="75"/>
    </row>
    <row r="125" spans="11:11" s="1" customFormat="1" x14ac:dyDescent="0.35">
      <c r="K125" s="75"/>
    </row>
    <row r="126" spans="11:11" s="1" customFormat="1" x14ac:dyDescent="0.35">
      <c r="K126" s="75"/>
    </row>
    <row r="127" spans="11:11" s="1" customFormat="1" x14ac:dyDescent="0.35">
      <c r="K127" s="75"/>
    </row>
    <row r="128" spans="11:11" s="1" customFormat="1" x14ac:dyDescent="0.35">
      <c r="K128" s="75"/>
    </row>
    <row r="129" spans="11:11" s="1" customFormat="1" x14ac:dyDescent="0.35">
      <c r="K129" s="75"/>
    </row>
    <row r="130" spans="11:11" s="1" customFormat="1" x14ac:dyDescent="0.35">
      <c r="K130" s="75"/>
    </row>
    <row r="131" spans="11:11" s="1" customFormat="1" x14ac:dyDescent="0.35">
      <c r="K131" s="75"/>
    </row>
    <row r="132" spans="11:11" s="1" customFormat="1" x14ac:dyDescent="0.35">
      <c r="K132" s="75"/>
    </row>
    <row r="133" spans="11:11" s="1" customFormat="1" x14ac:dyDescent="0.35">
      <c r="K133" s="75"/>
    </row>
    <row r="134" spans="11:11" s="1" customFormat="1" x14ac:dyDescent="0.35">
      <c r="K134" s="75"/>
    </row>
    <row r="135" spans="11:11" s="1" customFormat="1" x14ac:dyDescent="0.35">
      <c r="K135" s="75"/>
    </row>
    <row r="136" spans="11:11" s="1" customFormat="1" x14ac:dyDescent="0.35">
      <c r="K136" s="75"/>
    </row>
    <row r="137" spans="11:11" s="1" customFormat="1" x14ac:dyDescent="0.35">
      <c r="K137" s="75"/>
    </row>
    <row r="138" spans="11:11" s="1" customFormat="1" x14ac:dyDescent="0.35">
      <c r="K138" s="75"/>
    </row>
    <row r="139" spans="11:11" s="1" customFormat="1" x14ac:dyDescent="0.35">
      <c r="K139" s="75"/>
    </row>
    <row r="140" spans="11:11" s="1" customFormat="1" x14ac:dyDescent="0.35">
      <c r="K140" s="75"/>
    </row>
    <row r="141" spans="11:11" s="1" customFormat="1" x14ac:dyDescent="0.35">
      <c r="K141" s="75"/>
    </row>
    <row r="142" spans="11:11" s="1" customFormat="1" x14ac:dyDescent="0.35">
      <c r="K142" s="75"/>
    </row>
    <row r="143" spans="11:11" s="1" customFormat="1" x14ac:dyDescent="0.35">
      <c r="K143" s="75"/>
    </row>
    <row r="144" spans="11:11" s="1" customFormat="1" x14ac:dyDescent="0.35">
      <c r="K144" s="75"/>
    </row>
    <row r="145" spans="11:11" s="1" customFormat="1" x14ac:dyDescent="0.35">
      <c r="K145" s="75"/>
    </row>
    <row r="146" spans="11:11" s="1" customFormat="1" x14ac:dyDescent="0.35">
      <c r="K146" s="75"/>
    </row>
    <row r="147" spans="11:11" s="1" customFormat="1" x14ac:dyDescent="0.35">
      <c r="K147" s="75"/>
    </row>
    <row r="148" spans="11:11" s="1" customFormat="1" x14ac:dyDescent="0.35">
      <c r="K148" s="75"/>
    </row>
    <row r="149" spans="11:11" s="1" customFormat="1" x14ac:dyDescent="0.35">
      <c r="K149" s="75"/>
    </row>
    <row r="150" spans="11:11" s="1" customFormat="1" x14ac:dyDescent="0.35">
      <c r="K150" s="75"/>
    </row>
    <row r="151" spans="11:11" s="1" customFormat="1" x14ac:dyDescent="0.35">
      <c r="K151" s="75"/>
    </row>
    <row r="152" spans="11:11" s="1" customFormat="1" x14ac:dyDescent="0.35">
      <c r="K152" s="75"/>
    </row>
    <row r="153" spans="11:11" s="1" customFormat="1" x14ac:dyDescent="0.35">
      <c r="K153" s="75"/>
    </row>
    <row r="154" spans="11:11" s="1" customFormat="1" x14ac:dyDescent="0.35">
      <c r="K154" s="75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C5" sqref="C5:C9"/>
    </sheetView>
  </sheetViews>
  <sheetFormatPr defaultRowHeight="14.5" x14ac:dyDescent="0.35"/>
  <cols>
    <col min="1" max="1" width="29.453125" bestFit="1" customWidth="1"/>
    <col min="2" max="2" width="25" bestFit="1" customWidth="1"/>
    <col min="3" max="3" width="12.26953125" bestFit="1" customWidth="1"/>
    <col min="4" max="4" width="9.54296875" bestFit="1" customWidth="1"/>
    <col min="6" max="6" width="15.54296875" bestFit="1" customWidth="1"/>
    <col min="7" max="7" width="13.81640625" bestFit="1" customWidth="1"/>
    <col min="8" max="8" width="9.81640625" bestFit="1" customWidth="1"/>
    <col min="9" max="9" width="14" bestFit="1" customWidth="1"/>
    <col min="10" max="10" width="13.7265625" bestFit="1" customWidth="1"/>
    <col min="11" max="11" width="11.26953125" bestFit="1" customWidth="1"/>
    <col min="12" max="12" width="11.54296875" bestFit="1" customWidth="1"/>
  </cols>
  <sheetData>
    <row r="1" spans="1:13" x14ac:dyDescent="0.35">
      <c r="A1" s="13" t="s">
        <v>27</v>
      </c>
      <c r="B1" s="13" t="s">
        <v>28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29</v>
      </c>
      <c r="H1" s="13" t="s">
        <v>67</v>
      </c>
      <c r="I1" s="13" t="s">
        <v>30</v>
      </c>
      <c r="J1" s="13" t="s">
        <v>31</v>
      </c>
      <c r="K1" s="13" t="s">
        <v>32</v>
      </c>
    </row>
    <row r="2" spans="1:13" s="1" customFormat="1" x14ac:dyDescent="0.35">
      <c r="A2" s="14"/>
      <c r="B2" s="50">
        <v>1</v>
      </c>
      <c r="C2" s="15" t="s">
        <v>68</v>
      </c>
      <c r="D2" s="15" t="s">
        <v>50</v>
      </c>
      <c r="E2" s="14" t="s">
        <v>47</v>
      </c>
      <c r="F2" s="14" t="s">
        <v>21</v>
      </c>
      <c r="G2" s="64">
        <v>2800</v>
      </c>
      <c r="H2" s="50">
        <v>4.5999999999999996</v>
      </c>
      <c r="I2" s="14"/>
      <c r="J2" s="79">
        <v>43465</v>
      </c>
      <c r="K2" s="65">
        <v>14560</v>
      </c>
      <c r="L2" s="18"/>
      <c r="M2" s="18"/>
    </row>
    <row r="3" spans="1:13" s="1" customFormat="1" x14ac:dyDescent="0.35">
      <c r="A3" s="14"/>
      <c r="B3" s="50">
        <v>2</v>
      </c>
      <c r="C3" s="15" t="s">
        <v>68</v>
      </c>
      <c r="D3" s="21" t="s">
        <v>51</v>
      </c>
      <c r="E3" s="14" t="s">
        <v>37</v>
      </c>
      <c r="F3" s="14" t="s">
        <v>21</v>
      </c>
      <c r="G3" s="64">
        <v>6600</v>
      </c>
      <c r="H3" s="50">
        <v>3.4</v>
      </c>
      <c r="I3" s="14"/>
      <c r="J3" s="79">
        <v>43466</v>
      </c>
      <c r="K3" s="65">
        <v>14652</v>
      </c>
      <c r="L3" s="18"/>
      <c r="M3" s="18"/>
    </row>
    <row r="4" spans="1:13" s="17" customFormat="1" x14ac:dyDescent="0.35">
      <c r="A4" s="14"/>
      <c r="B4" s="50">
        <v>3</v>
      </c>
      <c r="C4" s="15" t="s">
        <v>68</v>
      </c>
      <c r="D4" s="72" t="s">
        <v>52</v>
      </c>
      <c r="E4" s="14" t="s">
        <v>48</v>
      </c>
      <c r="F4" s="14" t="s">
        <v>21</v>
      </c>
      <c r="G4" s="64">
        <v>36800</v>
      </c>
      <c r="H4" s="50">
        <v>0.76</v>
      </c>
      <c r="I4" s="16"/>
      <c r="J4" s="79">
        <v>43467</v>
      </c>
      <c r="K4" s="65">
        <v>27600</v>
      </c>
      <c r="L4" s="20"/>
      <c r="M4" s="19"/>
    </row>
    <row r="5" spans="1:13" s="17" customFormat="1" x14ac:dyDescent="0.35">
      <c r="A5" s="14"/>
      <c r="B5" s="50">
        <v>4</v>
      </c>
      <c r="C5" s="15" t="s">
        <v>69</v>
      </c>
      <c r="D5" s="72" t="s">
        <v>53</v>
      </c>
      <c r="E5" s="14" t="s">
        <v>35</v>
      </c>
      <c r="F5" s="14" t="s">
        <v>21</v>
      </c>
      <c r="G5" s="66">
        <v>51342.35</v>
      </c>
      <c r="H5" s="68">
        <v>0.57999999999999996</v>
      </c>
      <c r="I5" s="16"/>
      <c r="J5" s="79">
        <v>43468</v>
      </c>
      <c r="K5" s="70">
        <v>20000</v>
      </c>
      <c r="L5" s="20"/>
      <c r="M5" s="19"/>
    </row>
    <row r="6" spans="1:13" x14ac:dyDescent="0.35">
      <c r="A6" s="14"/>
      <c r="B6" s="50">
        <v>5</v>
      </c>
      <c r="C6" s="15" t="s">
        <v>69</v>
      </c>
      <c r="D6" s="73" t="s">
        <v>54</v>
      </c>
      <c r="E6" s="14" t="s">
        <v>36</v>
      </c>
      <c r="F6" s="14" t="s">
        <v>21</v>
      </c>
      <c r="G6" s="66">
        <v>24206.09</v>
      </c>
      <c r="H6" s="68">
        <v>3.3</v>
      </c>
      <c r="I6" s="22"/>
      <c r="J6" s="79">
        <v>43469</v>
      </c>
      <c r="K6" s="70">
        <v>47127.01</v>
      </c>
    </row>
    <row r="7" spans="1:13" x14ac:dyDescent="0.35">
      <c r="A7" s="14"/>
      <c r="B7" s="50">
        <v>6</v>
      </c>
      <c r="C7" s="15" t="s">
        <v>69</v>
      </c>
      <c r="D7" s="73" t="s">
        <v>60</v>
      </c>
      <c r="E7" s="14" t="s">
        <v>49</v>
      </c>
      <c r="F7" s="14" t="s">
        <v>21</v>
      </c>
      <c r="G7" s="66">
        <v>92748.86</v>
      </c>
      <c r="H7" s="68">
        <v>0.55000000000000004</v>
      </c>
      <c r="I7" s="22"/>
      <c r="J7" s="79">
        <v>43470</v>
      </c>
      <c r="K7" s="70">
        <v>56220</v>
      </c>
    </row>
    <row r="8" spans="1:13" x14ac:dyDescent="0.35">
      <c r="A8" s="14"/>
      <c r="B8" s="50">
        <v>7</v>
      </c>
      <c r="C8" s="15" t="s">
        <v>69</v>
      </c>
      <c r="D8" s="73" t="s">
        <v>55</v>
      </c>
      <c r="E8" s="14" t="s">
        <v>33</v>
      </c>
      <c r="F8" s="14" t="s">
        <v>40</v>
      </c>
      <c r="G8" s="67">
        <v>53655.94</v>
      </c>
      <c r="H8" s="69">
        <v>0.62</v>
      </c>
      <c r="I8" s="22"/>
      <c r="J8" s="79">
        <v>43471</v>
      </c>
      <c r="K8" s="71">
        <v>30001.19</v>
      </c>
    </row>
    <row r="9" spans="1:13" x14ac:dyDescent="0.35">
      <c r="A9" s="14"/>
      <c r="B9" s="50">
        <v>8</v>
      </c>
      <c r="C9" s="15" t="s">
        <v>69</v>
      </c>
      <c r="D9" s="73" t="s">
        <v>56</v>
      </c>
      <c r="E9" s="14" t="s">
        <v>34</v>
      </c>
      <c r="F9" s="14" t="s">
        <v>41</v>
      </c>
      <c r="G9" s="67">
        <v>44484.09</v>
      </c>
      <c r="H9" s="69">
        <v>0.7</v>
      </c>
      <c r="I9" s="22"/>
      <c r="J9" s="79">
        <v>43472</v>
      </c>
      <c r="K9" s="71">
        <v>26220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2019-04-11T17:14:27Z</dcterms:modified>
</cp:coreProperties>
</file>