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 activeTab="1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2" i="55"/>
  <c r="I3" i="61" l="1"/>
  <c r="I2" i="61"/>
  <c r="N3" i="55"/>
  <c r="N4" i="55"/>
  <c r="N5" i="55"/>
  <c r="N6" i="55"/>
  <c r="N7" i="55"/>
  <c r="N8" i="55"/>
  <c r="N9" i="55"/>
  <c r="N10" i="55"/>
  <c r="N11" i="55"/>
  <c r="N12" i="55"/>
  <c r="N13" i="55"/>
  <c r="N14" i="55"/>
  <c r="N2" i="55"/>
  <c r="K3" i="55"/>
  <c r="K4" i="55"/>
  <c r="K5" i="55"/>
  <c r="K6" i="55"/>
  <c r="K7" i="55"/>
  <c r="K8" i="55"/>
  <c r="K9" i="55"/>
  <c r="K10" i="55"/>
  <c r="K11" i="55"/>
  <c r="K12" i="55"/>
  <c r="K13" i="55"/>
  <c r="K14" i="55"/>
  <c r="K2" i="55"/>
  <c r="J11" i="55"/>
  <c r="J10" i="55"/>
  <c r="J9" i="55"/>
  <c r="J8" i="55"/>
  <c r="J4" i="55"/>
  <c r="M3" i="55" l="1"/>
  <c r="W3" i="55" s="1"/>
  <c r="M4" i="55"/>
  <c r="W4" i="55" s="1"/>
  <c r="M5" i="55"/>
  <c r="W5" i="55" s="1"/>
  <c r="M6" i="55"/>
  <c r="W6" i="55" s="1"/>
  <c r="M8" i="55"/>
  <c r="W8" i="55" s="1"/>
  <c r="M9" i="55"/>
  <c r="W9" i="55" s="1"/>
  <c r="M10" i="55"/>
  <c r="W10" i="55" s="1"/>
  <c r="M11" i="55"/>
  <c r="W11" i="55" s="1"/>
  <c r="M12" i="55"/>
  <c r="M13" i="55"/>
  <c r="M14" i="55"/>
  <c r="M2" i="55"/>
  <c r="W2" i="55" s="1"/>
  <c r="R11" i="55"/>
  <c r="R10" i="55"/>
  <c r="S11" i="55"/>
  <c r="S10" i="55"/>
  <c r="S7" i="55" l="1"/>
  <c r="J7" i="55"/>
  <c r="R7" i="55" l="1"/>
  <c r="Q7" i="55" s="1"/>
  <c r="M7" i="55"/>
  <c r="W7" i="55" s="1"/>
</calcChain>
</file>

<file path=xl/sharedStrings.xml><?xml version="1.0" encoding="utf-8"?>
<sst xmlns="http://schemas.openxmlformats.org/spreadsheetml/2006/main" count="96" uniqueCount="61">
  <si>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</si>
  <si>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</si>
  <si>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</si>
  <si>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</si>
  <si>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</si>
  <si>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</si>
  <si>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</si>
  <si>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</si>
  <si>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</si>
  <si>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</si>
  <si>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</si>
  <si>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</si>
  <si>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</si>
  <si>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</si>
  <si>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</si>
  <si>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</si>
  <si>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</si>
  <si>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</si>
  <si>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</si>
  <si>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</si>
  <si>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</si>
  <si>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</si>
  <si>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</si>
  <si>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</si>
  <si>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</si>
  <si>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 YEAR GOG BOND </t>
  </si>
  <si>
    <t xml:space="preserve">1 YR CAL BANK FD </t>
  </si>
  <si>
    <t xml:space="preserve">2 YEAR GOV'T T/NOTES </t>
  </si>
  <si>
    <t xml:space="preserve">2 YR GOG T/NOTE </t>
  </si>
  <si>
    <t>5YR GOVT BOND</t>
  </si>
  <si>
    <t>2 YEAR GOV'T T/NOTES</t>
  </si>
  <si>
    <t xml:space="preserve">1 YR FIDELITY BANK FD </t>
  </si>
  <si>
    <t xml:space="preserve">1 YEAR GCB FD </t>
  </si>
  <si>
    <t xml:space="preserve">2 YEAR GOV'T NOTE </t>
  </si>
  <si>
    <t>3 YR GOG BOND</t>
  </si>
  <si>
    <t>ISR0034</t>
  </si>
  <si>
    <t>ISR0007</t>
  </si>
  <si>
    <t>ISR0015</t>
  </si>
  <si>
    <t>CROWN CANS</t>
  </si>
  <si>
    <t>5 YEAR IZWE</t>
  </si>
  <si>
    <t>3 YEAR BFS</t>
  </si>
  <si>
    <t>010001</t>
  </si>
  <si>
    <t>030004</t>
  </si>
  <si>
    <t>030003</t>
  </si>
  <si>
    <t>030002</t>
  </si>
  <si>
    <t>030010</t>
  </si>
  <si>
    <t>030016</t>
  </si>
  <si>
    <t>ISR0011</t>
  </si>
  <si>
    <t>ISR0061</t>
  </si>
  <si>
    <t>ISR0057</t>
  </si>
  <si>
    <t>ISR0049</t>
  </si>
  <si>
    <t>ISR0055</t>
  </si>
  <si>
    <t>040003</t>
  </si>
  <si>
    <t>040007</t>
  </si>
  <si>
    <t>FM0006</t>
  </si>
  <si>
    <t>Issue Date</t>
  </si>
  <si>
    <t>AnnualInterestRateOLD</t>
  </si>
  <si>
    <t>04</t>
  </si>
  <si>
    <t>DuraitonInDays</t>
  </si>
  <si>
    <t>SETTLEMENTDATE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</si>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</sst>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47">
    <xf numFmtId="0" fontId="0" fillId="0" borderId="0" xfId="0"/>
    <xf numFmtId="0" fontId="0" fillId="3" borderId="1" xfId="0" applyFill="1" applyBorder="1"/>
    <xf numFmtId="0" fontId="7" fillId="3" borderId="1" xfId="0" applyFont="1" applyFill="1" applyBorder="1"/>
    <xf numFmtId="43" fontId="0" fillId="3" borderId="1" xfId="0" applyNumberFormat="1" applyFont="1" applyFill="1" applyBorder="1"/>
    <xf numFmtId="0" fontId="0" fillId="3" borderId="0" xfId="0" applyFill="1"/>
    <xf numFmtId="0" fontId="7" fillId="3" borderId="1" xfId="0" applyFont="1" applyFill="1" applyBorder="1" applyAlignment="1">
      <alignment horizontal="center"/>
    </xf>
    <xf numFmtId="15" fontId="7" fillId="3" borderId="1" xfId="0" applyNumberFormat="1" applyFont="1" applyFill="1" applyBorder="1"/>
    <xf numFmtId="43" fontId="7" fillId="3" borderId="1" xfId="0" applyNumberFormat="1" applyFont="1" applyFill="1" applyBorder="1" applyAlignment="1">
      <alignment vertical="top"/>
    </xf>
    <xf numFmtId="0" fontId="7" fillId="3" borderId="0" xfId="0" applyFont="1" applyFill="1"/>
    <xf numFmtId="0" fontId="0" fillId="2" borderId="0" xfId="0" applyFill="1"/>
    <xf numFmtId="0" fontId="0" fillId="4" borderId="1" xfId="0" applyFill="1" applyBorder="1"/>
    <xf numFmtId="1" fontId="0" fillId="3" borderId="1" xfId="0" applyNumberFormat="1" applyFont="1" applyFill="1" applyBorder="1"/>
    <xf numFmtId="0" fontId="8" fillId="2" borderId="0" xfId="0" applyFont="1" applyFill="1"/>
    <xf numFmtId="0" fontId="9" fillId="2" borderId="0" xfId="0" applyFont="1" applyFill="1"/>
    <xf numFmtId="15" fontId="0" fillId="0" borderId="1" xfId="0" applyNumberFormat="1" applyFill="1" applyBorder="1"/>
    <xf numFmtId="9" fontId="5" fillId="0" borderId="1" xfId="0" applyNumberFormat="1" applyFont="1" applyFill="1" applyBorder="1"/>
    <xf numFmtId="164" fontId="5" fillId="0" borderId="1" xfId="0" applyNumberFormat="1" applyFont="1" applyFill="1" applyBorder="1"/>
    <xf numFmtId="43" fontId="0" fillId="0" borderId="1" xfId="0" applyNumberFormat="1" applyFont="1" applyFill="1" applyBorder="1"/>
    <xf numFmtId="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8" fillId="0" borderId="0" xfId="0" applyFont="1"/>
    <xf numFmtId="0" fontId="6" fillId="0" borderId="1" xfId="0" applyFont="1" applyFill="1" applyBorder="1"/>
    <xf numFmtId="43" fontId="0" fillId="0" borderId="1" xfId="1" applyFont="1" applyFill="1" applyBorder="1"/>
    <xf numFmtId="164" fontId="6" fillId="0" borderId="1" xfId="0" applyNumberFormat="1" applyFont="1" applyFill="1" applyBorder="1"/>
    <xf numFmtId="43" fontId="3" fillId="3" borderId="0" xfId="1" applyFont="1" applyFill="1" applyBorder="1"/>
    <xf numFmtId="0" fontId="0" fillId="3" borderId="2" xfId="0" applyFill="1" applyBorder="1"/>
    <xf numFmtId="165" fontId="0" fillId="0" borderId="3" xfId="0" applyNumberFormat="1" applyFill="1" applyBorder="1"/>
    <xf numFmtId="43" fontId="0" fillId="0" borderId="0" xfId="0" applyNumberFormat="1"/>
    <xf numFmtId="43" fontId="0" fillId="0" borderId="0" xfId="1" applyFont="1"/>
    <xf numFmtId="0" fontId="0" fillId="3" borderId="0" xfId="0" quotePrefix="1" applyFill="1" applyBorder="1"/>
    <xf numFmtId="164" fontId="7" fillId="3" borderId="1" xfId="0" quotePrefix="1" applyNumberFormat="1" applyFont="1" applyFill="1" applyBorder="1"/>
    <xf numFmtId="15" fontId="5" fillId="0" borderId="1" xfId="0" applyNumberFormat="1" applyFont="1" applyFill="1" applyBorder="1"/>
    <xf numFmtId="164" fontId="5" fillId="3" borderId="1" xfId="0" applyNumberFormat="1" applyFont="1" applyFill="1" applyBorder="1"/>
    <xf numFmtId="9" fontId="5" fillId="3" borderId="1" xfId="0" applyNumberFormat="1" applyFont="1" applyFill="1" applyBorder="1"/>
    <xf numFmtId="15" fontId="5" fillId="3" borderId="1" xfId="0" applyNumberFormat="1" applyFont="1" applyFill="1" applyBorder="1"/>
    <xf numFmtId="15" fontId="0" fillId="3" borderId="1" xfId="0" applyNumberFormat="1" applyFill="1" applyBorder="1"/>
    <xf numFmtId="2" fontId="0" fillId="3" borderId="1" xfId="0" applyNumberFormat="1" applyFont="1" applyFill="1" applyBorder="1"/>
    <xf numFmtId="4" fontId="0" fillId="3" borderId="1" xfId="0" applyNumberFormat="1" applyFont="1" applyFill="1" applyBorder="1"/>
    <xf numFmtId="165" fontId="0" fillId="3" borderId="3" xfId="0" applyNumberFormat="1" applyFill="1" applyBorder="1"/>
    <xf numFmtId="165" fontId="8" fillId="0" borderId="0" xfId="0" applyNumberFormat="1" applyFont="1"/>
    <xf numFmtId="165" fontId="7" fillId="3" borderId="1" xfId="0" applyNumberFormat="1" applyFont="1" applyFill="1" applyBorder="1"/>
    <xf numFmtId="165" fontId="0" fillId="0" borderId="0" xfId="0" applyNumberFormat="1"/>
    <xf numFmtId="10" fontId="7" fillId="3" borderId="1" xfId="2" quotePrefix="1" applyNumberFormat="1" applyFont="1" applyFill="1" applyBorder="1" applyAlignment="1">
      <alignment horizontal="center"/>
    </xf>
    <xf numFmtId="0" fontId="8" fillId="0" borderId="0" xfId="0" applyFont="1" applyFill="1"/>
    <xf numFmtId="165" fontId="8" fillId="0" borderId="0" xfId="0" applyNumberFormat="1" applyFont="1" applyFill="1"/>
    <xf numFmtId="15" fontId="0" fillId="3" borderId="0" xfId="0" applyNumberFormat="1" applyFill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J1" zoomScale="80" zoomScaleNormal="80" workbookViewId="0">
      <selection activeCell="X2" sqref="X2:X14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1" width="16.453125" customWidth="1"/>
    <col min="12" max="12" width="20.7265625" bestFit="1" customWidth="1"/>
    <col min="13" max="13" width="20.7265625" customWidth="1"/>
    <col min="14" max="14" width="10.26953125" bestFit="1" customWidth="1"/>
    <col min="15" max="16" width="12" customWidth="1"/>
    <col min="17" max="17" width="18" bestFit="1" customWidth="1"/>
    <col min="18" max="18" width="20" bestFit="1" customWidth="1"/>
    <col min="19" max="19" width="33.453125" bestFit="1" customWidth="1"/>
    <col min="20" max="20" width="29.81640625" bestFit="1" customWidth="1"/>
    <col min="21" max="21" width="29.26953125" bestFit="1" customWidth="1"/>
    <col min="22" max="22" width="33.54296875" bestFit="1" customWidth="1"/>
    <col min="23" max="23" width="22.81640625" customWidth="1"/>
    <col min="24" max="24" width="14.81640625" customWidth="1"/>
  </cols>
  <sheetData>
    <row r="1" spans="1:24" s="9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44" t="s">
        <v>58</v>
      </c>
      <c r="K1" s="9" t="s">
        <v>9</v>
      </c>
      <c r="L1" s="9" t="s">
        <v>56</v>
      </c>
      <c r="M1" s="9" t="s">
        <v>55</v>
      </c>
      <c r="N1" s="9" t="s">
        <v>10</v>
      </c>
      <c r="O1" s="9" t="s">
        <v>11</v>
      </c>
      <c r="Q1" s="12" t="s">
        <v>12</v>
      </c>
      <c r="R1" s="9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3" t="s">
        <v>18</v>
      </c>
      <c r="X1" s="45" t="s">
        <v>59</v>
      </c>
    </row>
    <row r="2" spans="1:24" s="4" customFormat="1" x14ac:dyDescent="0.35">
      <c r="A2" s="26"/>
      <c r="B2" s="20">
        <v>1</v>
      </c>
      <c r="C2" s="10" t="s">
        <v>26</v>
      </c>
      <c r="D2" s="30" t="s">
        <v>41</v>
      </c>
      <c r="E2" s="25" t="s">
        <v>36</v>
      </c>
      <c r="F2" s="1" t="s">
        <v>54</v>
      </c>
      <c r="G2" s="17">
        <v>9500</v>
      </c>
      <c r="H2" s="16">
        <v>9500</v>
      </c>
      <c r="I2" s="11">
        <v>364</v>
      </c>
      <c r="J2" s="11">
        <v>364</v>
      </c>
      <c r="K2" s="11">
        <f>L2*100</f>
        <v>17</v>
      </c>
      <c r="L2" s="15">
        <v>0.17</v>
      </c>
      <c r="M2" s="32">
        <f>O2-J2</f>
        <v>43189</v>
      </c>
      <c r="N2" s="32">
        <f>M2</f>
        <v>43189</v>
      </c>
      <c r="O2" s="14">
        <v>43553</v>
      </c>
      <c r="P2" s="14"/>
      <c r="Q2" s="19">
        <v>4.436813186813187</v>
      </c>
      <c r="R2" s="19">
        <v>1615.0000000000002</v>
      </c>
      <c r="S2" s="17">
        <v>9500</v>
      </c>
      <c r="T2" s="3">
        <v>0</v>
      </c>
      <c r="U2" s="3">
        <v>0</v>
      </c>
      <c r="V2" s="18">
        <v>424.32</v>
      </c>
      <c r="W2" s="27">
        <f>M2+182</f>
        <v>43371</v>
      </c>
      <c r="X2" s="46">
        <f>N2</f>
        <v>43189</v>
      </c>
    </row>
    <row r="3" spans="1:24" s="4" customFormat="1" x14ac:dyDescent="0.35">
      <c r="A3" s="26"/>
      <c r="B3" s="20">
        <v>2</v>
      </c>
      <c r="C3" s="10" t="s">
        <v>28</v>
      </c>
      <c r="D3" s="30" t="s">
        <v>43</v>
      </c>
      <c r="E3" s="25" t="s">
        <v>35</v>
      </c>
      <c r="F3" s="1" t="s">
        <v>54</v>
      </c>
      <c r="G3" s="17">
        <v>10999.05</v>
      </c>
      <c r="H3" s="16">
        <v>10327</v>
      </c>
      <c r="I3" s="11">
        <v>364</v>
      </c>
      <c r="J3" s="11">
        <v>728</v>
      </c>
      <c r="K3" s="11">
        <f t="shared" ref="K3:K14" si="0">L3*100</f>
        <v>17</v>
      </c>
      <c r="L3" s="15">
        <v>0.17</v>
      </c>
      <c r="M3" s="32">
        <f t="shared" ref="M3:M14" si="1">O3-J3</f>
        <v>43017</v>
      </c>
      <c r="N3" s="32">
        <f t="shared" ref="N3:N14" si="2">M3</f>
        <v>43017</v>
      </c>
      <c r="O3" s="14">
        <v>43745</v>
      </c>
      <c r="P3" s="14"/>
      <c r="Q3" s="19">
        <v>4.8230494505494503</v>
      </c>
      <c r="R3" s="19">
        <v>3511.18</v>
      </c>
      <c r="S3" s="17">
        <v>10327</v>
      </c>
      <c r="T3" s="3">
        <v>0</v>
      </c>
      <c r="U3" s="3">
        <v>0</v>
      </c>
      <c r="V3" s="18">
        <v>409.7</v>
      </c>
      <c r="W3" s="27">
        <f>M3+182+182</f>
        <v>43381</v>
      </c>
      <c r="X3" s="46">
        <f t="shared" ref="X3:X14" si="3">N3</f>
        <v>43017</v>
      </c>
    </row>
    <row r="4" spans="1:24" s="4" customFormat="1" x14ac:dyDescent="0.35">
      <c r="A4" s="26"/>
      <c r="B4" s="20">
        <v>3</v>
      </c>
      <c r="C4" s="10" t="s">
        <v>33</v>
      </c>
      <c r="D4" s="30" t="s">
        <v>43</v>
      </c>
      <c r="E4" s="25" t="s">
        <v>35</v>
      </c>
      <c r="F4" s="1" t="s">
        <v>54</v>
      </c>
      <c r="G4" s="17">
        <v>2799.26</v>
      </c>
      <c r="H4" s="16">
        <v>2706</v>
      </c>
      <c r="I4" s="11">
        <v>364</v>
      </c>
      <c r="J4" s="11">
        <f>I4*2</f>
        <v>728</v>
      </c>
      <c r="K4" s="11">
        <f t="shared" si="0"/>
        <v>19.5</v>
      </c>
      <c r="L4" s="15">
        <v>0.19500000000000001</v>
      </c>
      <c r="M4" s="32">
        <f t="shared" si="1"/>
        <v>43416</v>
      </c>
      <c r="N4" s="32">
        <f t="shared" si="2"/>
        <v>43416</v>
      </c>
      <c r="O4" s="14">
        <v>44144</v>
      </c>
      <c r="P4" s="14"/>
      <c r="Q4" s="19">
        <v>1.4496428571428572</v>
      </c>
      <c r="R4" s="19">
        <v>527.67000000000007</v>
      </c>
      <c r="S4" s="17">
        <v>2706</v>
      </c>
      <c r="T4" s="3">
        <v>0</v>
      </c>
      <c r="U4" s="3">
        <v>0</v>
      </c>
      <c r="V4" s="18">
        <v>72.482142999999994</v>
      </c>
      <c r="W4" s="27">
        <f>M4</f>
        <v>43416</v>
      </c>
      <c r="X4" s="46">
        <f t="shared" si="3"/>
        <v>43416</v>
      </c>
    </row>
    <row r="5" spans="1:24" s="4" customFormat="1" x14ac:dyDescent="0.35">
      <c r="A5" s="26" t="s">
        <v>38</v>
      </c>
      <c r="B5" s="20">
        <v>4</v>
      </c>
      <c r="C5" s="10" t="s">
        <v>27</v>
      </c>
      <c r="D5" s="30" t="s">
        <v>43</v>
      </c>
      <c r="E5" s="25" t="s">
        <v>35</v>
      </c>
      <c r="F5" s="1" t="s">
        <v>54</v>
      </c>
      <c r="G5" s="17">
        <v>5308.32</v>
      </c>
      <c r="H5" s="16">
        <v>5300</v>
      </c>
      <c r="I5" s="11">
        <v>364</v>
      </c>
      <c r="J5" s="11">
        <v>728</v>
      </c>
      <c r="K5" s="11">
        <f t="shared" si="0"/>
        <v>21</v>
      </c>
      <c r="L5" s="15">
        <v>0.21</v>
      </c>
      <c r="M5" s="32">
        <f t="shared" si="1"/>
        <v>42744</v>
      </c>
      <c r="N5" s="32">
        <f t="shared" si="2"/>
        <v>42744</v>
      </c>
      <c r="O5" s="14">
        <v>43472</v>
      </c>
      <c r="P5" s="14"/>
      <c r="Q5" s="19">
        <v>3.0576923076923075</v>
      </c>
      <c r="R5" s="19">
        <v>2226</v>
      </c>
      <c r="S5" s="17">
        <v>5300</v>
      </c>
      <c r="T5" s="3">
        <v>0</v>
      </c>
      <c r="U5" s="3">
        <v>0</v>
      </c>
      <c r="V5" s="18">
        <v>538.55999999999995</v>
      </c>
      <c r="W5" s="27">
        <f>M5+182+182+182</f>
        <v>43290</v>
      </c>
      <c r="X5" s="46">
        <f t="shared" si="3"/>
        <v>42744</v>
      </c>
    </row>
    <row r="6" spans="1:24" s="4" customFormat="1" x14ac:dyDescent="0.35">
      <c r="A6" s="26"/>
      <c r="B6" s="20">
        <v>5</v>
      </c>
      <c r="C6" s="10" t="s">
        <v>30</v>
      </c>
      <c r="D6" s="30" t="s">
        <v>43</v>
      </c>
      <c r="E6" s="25" t="s">
        <v>35</v>
      </c>
      <c r="F6" s="1" t="s">
        <v>54</v>
      </c>
      <c r="G6" s="17">
        <v>11308.86</v>
      </c>
      <c r="H6" s="16">
        <v>11300</v>
      </c>
      <c r="I6" s="11">
        <v>364</v>
      </c>
      <c r="J6" s="11">
        <v>728</v>
      </c>
      <c r="K6" s="11">
        <f t="shared" si="0"/>
        <v>21</v>
      </c>
      <c r="L6" s="15">
        <v>0.21</v>
      </c>
      <c r="M6" s="32">
        <f t="shared" si="1"/>
        <v>42835</v>
      </c>
      <c r="N6" s="32">
        <f t="shared" si="2"/>
        <v>42835</v>
      </c>
      <c r="O6" s="14">
        <v>43563</v>
      </c>
      <c r="P6" s="14"/>
      <c r="Q6" s="19">
        <v>6.5192307692307692</v>
      </c>
      <c r="R6" s="19">
        <v>4746</v>
      </c>
      <c r="S6" s="17">
        <v>11300</v>
      </c>
      <c r="T6" s="3">
        <v>0</v>
      </c>
      <c r="U6" s="3">
        <v>0</v>
      </c>
      <c r="V6" s="18">
        <v>554.20000000000005</v>
      </c>
      <c r="W6" s="27">
        <f>M6+182+182+182</f>
        <v>43381</v>
      </c>
      <c r="X6" s="46">
        <f t="shared" si="3"/>
        <v>42835</v>
      </c>
    </row>
    <row r="7" spans="1:24" s="4" customFormat="1" x14ac:dyDescent="0.35">
      <c r="A7" s="26"/>
      <c r="B7" s="20">
        <v>6</v>
      </c>
      <c r="C7" s="10" t="s">
        <v>34</v>
      </c>
      <c r="D7" s="30" t="s">
        <v>44</v>
      </c>
      <c r="E7" s="25" t="s">
        <v>35</v>
      </c>
      <c r="F7" s="1" t="s">
        <v>54</v>
      </c>
      <c r="G7" s="17">
        <v>8497.01</v>
      </c>
      <c r="H7" s="16">
        <v>8000</v>
      </c>
      <c r="I7" s="11">
        <v>364</v>
      </c>
      <c r="J7" s="11">
        <f>I7*3</f>
        <v>1092</v>
      </c>
      <c r="K7" s="11">
        <f t="shared" si="0"/>
        <v>18.25</v>
      </c>
      <c r="L7" s="15">
        <v>0.1825</v>
      </c>
      <c r="M7" s="32">
        <f t="shared" si="1"/>
        <v>43003</v>
      </c>
      <c r="N7" s="32">
        <f t="shared" si="2"/>
        <v>43003</v>
      </c>
      <c r="O7" s="14">
        <v>44095</v>
      </c>
      <c r="P7" s="14"/>
      <c r="Q7" s="19">
        <f t="shared" ref="Q7" si="4">R7/J7</f>
        <v>4.0109890109890109</v>
      </c>
      <c r="R7" s="19">
        <f>H7*L7*J7/I7</f>
        <v>4380</v>
      </c>
      <c r="S7" s="17">
        <f t="shared" ref="S7" si="5">H7</f>
        <v>8000</v>
      </c>
      <c r="T7" s="3">
        <v>0</v>
      </c>
      <c r="U7" s="3">
        <v>0</v>
      </c>
      <c r="V7" s="18">
        <v>396.99</v>
      </c>
      <c r="W7" s="27">
        <f>M7+182+182</f>
        <v>43367</v>
      </c>
      <c r="X7" s="46">
        <f t="shared" si="3"/>
        <v>43003</v>
      </c>
    </row>
    <row r="8" spans="1:24" s="4" customFormat="1" x14ac:dyDescent="0.35">
      <c r="A8" s="26"/>
      <c r="B8" s="20">
        <v>7</v>
      </c>
      <c r="C8" s="10" t="s">
        <v>25</v>
      </c>
      <c r="D8" s="30" t="s">
        <v>42</v>
      </c>
      <c r="E8" s="25" t="s">
        <v>35</v>
      </c>
      <c r="F8" s="1" t="s">
        <v>54</v>
      </c>
      <c r="G8" s="17">
        <v>15900.6</v>
      </c>
      <c r="H8" s="16">
        <v>12382</v>
      </c>
      <c r="I8" s="11">
        <v>364</v>
      </c>
      <c r="J8" s="11">
        <f>I8*5</f>
        <v>1820</v>
      </c>
      <c r="K8" s="11">
        <f t="shared" si="0"/>
        <v>24.75</v>
      </c>
      <c r="L8" s="15">
        <v>0.2475</v>
      </c>
      <c r="M8" s="32">
        <f t="shared" si="1"/>
        <v>42436</v>
      </c>
      <c r="N8" s="32">
        <f t="shared" si="2"/>
        <v>42436</v>
      </c>
      <c r="O8" s="14">
        <v>44256</v>
      </c>
      <c r="P8" s="14"/>
      <c r="Q8" s="19">
        <v>8.4190796703296709</v>
      </c>
      <c r="R8" s="19">
        <v>15322.725</v>
      </c>
      <c r="S8" s="17">
        <v>12382</v>
      </c>
      <c r="T8" s="3">
        <v>0</v>
      </c>
      <c r="U8" s="3">
        <v>0</v>
      </c>
      <c r="V8" s="18">
        <v>1010.4</v>
      </c>
      <c r="W8" s="27">
        <f>M8+182+182+182+182+182</f>
        <v>43346</v>
      </c>
      <c r="X8" s="46">
        <f t="shared" si="3"/>
        <v>42436</v>
      </c>
    </row>
    <row r="9" spans="1:24" s="4" customFormat="1" x14ac:dyDescent="0.35">
      <c r="A9" s="26"/>
      <c r="B9" s="20">
        <v>8</v>
      </c>
      <c r="C9" s="10" t="s">
        <v>29</v>
      </c>
      <c r="D9" s="30" t="s">
        <v>42</v>
      </c>
      <c r="E9" s="25" t="s">
        <v>35</v>
      </c>
      <c r="F9" s="1" t="s">
        <v>54</v>
      </c>
      <c r="G9" s="17">
        <v>21144</v>
      </c>
      <c r="H9" s="16">
        <v>21144</v>
      </c>
      <c r="I9" s="11">
        <v>364</v>
      </c>
      <c r="J9" s="11">
        <f>I9*5</f>
        <v>1820</v>
      </c>
      <c r="K9" s="11">
        <f t="shared" si="0"/>
        <v>24.5</v>
      </c>
      <c r="L9" s="15">
        <v>0.245</v>
      </c>
      <c r="M9" s="32">
        <f t="shared" si="1"/>
        <v>42548</v>
      </c>
      <c r="N9" s="32">
        <f t="shared" si="2"/>
        <v>42548</v>
      </c>
      <c r="O9" s="14">
        <v>44368</v>
      </c>
      <c r="P9" s="14"/>
      <c r="Q9" s="19">
        <v>14.231538461538459</v>
      </c>
      <c r="R9" s="19">
        <v>25901.399999999998</v>
      </c>
      <c r="S9" s="17">
        <v>21144</v>
      </c>
      <c r="T9" s="3">
        <v>0</v>
      </c>
      <c r="U9" s="3">
        <v>0</v>
      </c>
      <c r="V9" s="18">
        <v>113.85</v>
      </c>
      <c r="W9" s="27">
        <f>M9+182+182+182+182+182</f>
        <v>43458</v>
      </c>
      <c r="X9" s="46">
        <f t="shared" si="3"/>
        <v>42548</v>
      </c>
    </row>
    <row r="10" spans="1:24" s="4" customFormat="1" x14ac:dyDescent="0.35">
      <c r="A10" s="26"/>
      <c r="B10" s="20">
        <v>9</v>
      </c>
      <c r="C10" s="10" t="s">
        <v>39</v>
      </c>
      <c r="D10" s="30" t="s">
        <v>46</v>
      </c>
      <c r="E10" s="25" t="s">
        <v>48</v>
      </c>
      <c r="F10" s="1" t="s">
        <v>54</v>
      </c>
      <c r="G10" s="17">
        <v>15000</v>
      </c>
      <c r="H10" s="16">
        <v>15000</v>
      </c>
      <c r="I10" s="11">
        <v>364</v>
      </c>
      <c r="J10" s="11">
        <f>I10*5</f>
        <v>1820</v>
      </c>
      <c r="K10" s="11">
        <f t="shared" si="0"/>
        <v>19</v>
      </c>
      <c r="L10" s="15">
        <v>0.19</v>
      </c>
      <c r="M10" s="32">
        <f t="shared" si="1"/>
        <v>43044</v>
      </c>
      <c r="N10" s="32">
        <f t="shared" si="2"/>
        <v>43044</v>
      </c>
      <c r="O10" s="14">
        <v>44864</v>
      </c>
      <c r="P10" s="14"/>
      <c r="Q10" s="19">
        <v>7.81</v>
      </c>
      <c r="R10" s="19">
        <f>H10*L10*J10/I10</f>
        <v>14250</v>
      </c>
      <c r="S10" s="17">
        <f t="shared" ref="S10:S11" si="6">H10</f>
        <v>15000</v>
      </c>
      <c r="T10" s="3">
        <v>0</v>
      </c>
      <c r="U10" s="3">
        <v>0</v>
      </c>
      <c r="V10" s="18">
        <v>492.03</v>
      </c>
      <c r="W10" s="27">
        <f>M10+182+182</f>
        <v>43408</v>
      </c>
      <c r="X10" s="46">
        <f t="shared" si="3"/>
        <v>43044</v>
      </c>
    </row>
    <row r="11" spans="1:24" s="4" customFormat="1" x14ac:dyDescent="0.35">
      <c r="A11" s="26"/>
      <c r="B11" s="20">
        <v>10</v>
      </c>
      <c r="C11" s="10" t="s">
        <v>40</v>
      </c>
      <c r="D11" s="30" t="s">
        <v>45</v>
      </c>
      <c r="E11" s="25" t="s">
        <v>49</v>
      </c>
      <c r="F11" s="1" t="s">
        <v>54</v>
      </c>
      <c r="G11" s="17">
        <v>4000</v>
      </c>
      <c r="H11" s="16">
        <v>4000</v>
      </c>
      <c r="I11" s="11">
        <v>364</v>
      </c>
      <c r="J11" s="11">
        <f>I11*3</f>
        <v>1092</v>
      </c>
      <c r="K11" s="11">
        <f t="shared" si="0"/>
        <v>23</v>
      </c>
      <c r="L11" s="15">
        <v>0.23</v>
      </c>
      <c r="M11" s="32">
        <f t="shared" si="1"/>
        <v>43437</v>
      </c>
      <c r="N11" s="32">
        <f t="shared" si="2"/>
        <v>43437</v>
      </c>
      <c r="O11" s="14">
        <v>44529</v>
      </c>
      <c r="P11" s="14"/>
      <c r="Q11" s="19">
        <v>2.54</v>
      </c>
      <c r="R11" s="19">
        <f>H11*L11*J11/I11</f>
        <v>2760</v>
      </c>
      <c r="S11" s="17">
        <f t="shared" si="6"/>
        <v>4000</v>
      </c>
      <c r="T11" s="3">
        <v>0</v>
      </c>
      <c r="U11" s="3">
        <v>0</v>
      </c>
      <c r="V11" s="18">
        <v>83.82</v>
      </c>
      <c r="W11" s="27">
        <f>M11</f>
        <v>43437</v>
      </c>
      <c r="X11" s="46">
        <f t="shared" si="3"/>
        <v>43437</v>
      </c>
    </row>
    <row r="12" spans="1:24" s="4" customFormat="1" x14ac:dyDescent="0.35">
      <c r="A12" s="26"/>
      <c r="B12" s="20">
        <v>11</v>
      </c>
      <c r="C12" s="1" t="s">
        <v>31</v>
      </c>
      <c r="D12" s="30" t="s">
        <v>41</v>
      </c>
      <c r="E12" s="25" t="s">
        <v>47</v>
      </c>
      <c r="F12" s="1" t="s">
        <v>54</v>
      </c>
      <c r="G12" s="3">
        <v>7000</v>
      </c>
      <c r="H12" s="33">
        <v>7000</v>
      </c>
      <c r="I12" s="11">
        <v>365</v>
      </c>
      <c r="J12" s="11">
        <v>365</v>
      </c>
      <c r="K12" s="11">
        <f t="shared" si="0"/>
        <v>16.5</v>
      </c>
      <c r="L12" s="34">
        <v>0.16500000000000001</v>
      </c>
      <c r="M12" s="35">
        <f t="shared" si="1"/>
        <v>43223</v>
      </c>
      <c r="N12" s="32">
        <f t="shared" si="2"/>
        <v>43223</v>
      </c>
      <c r="O12" s="36">
        <v>43588</v>
      </c>
      <c r="P12" s="36"/>
      <c r="Q12" s="37">
        <v>3.1643835616438358</v>
      </c>
      <c r="R12" s="37">
        <v>1155</v>
      </c>
      <c r="S12" s="3">
        <v>7000</v>
      </c>
      <c r="T12" s="3">
        <v>0</v>
      </c>
      <c r="U12" s="3">
        <v>0</v>
      </c>
      <c r="V12" s="38">
        <v>192.76</v>
      </c>
      <c r="W12" s="39"/>
      <c r="X12" s="46">
        <f t="shared" si="3"/>
        <v>43223</v>
      </c>
    </row>
    <row r="13" spans="1:24" s="4" customFormat="1" x14ac:dyDescent="0.35">
      <c r="A13" s="26"/>
      <c r="B13" s="20">
        <v>12</v>
      </c>
      <c r="C13" s="1" t="s">
        <v>32</v>
      </c>
      <c r="D13" s="30" t="s">
        <v>41</v>
      </c>
      <c r="E13" s="25" t="s">
        <v>37</v>
      </c>
      <c r="F13" s="1" t="s">
        <v>54</v>
      </c>
      <c r="G13" s="3">
        <v>10000</v>
      </c>
      <c r="H13" s="33">
        <v>10000</v>
      </c>
      <c r="I13" s="11">
        <v>365</v>
      </c>
      <c r="J13" s="11">
        <v>365</v>
      </c>
      <c r="K13" s="11">
        <f t="shared" si="0"/>
        <v>16.5</v>
      </c>
      <c r="L13" s="34">
        <v>0.16500000000000001</v>
      </c>
      <c r="M13" s="35">
        <f t="shared" si="1"/>
        <v>43203</v>
      </c>
      <c r="N13" s="32">
        <f t="shared" si="2"/>
        <v>43203</v>
      </c>
      <c r="O13" s="36">
        <v>43568</v>
      </c>
      <c r="P13" s="36"/>
      <c r="Q13" s="37">
        <v>4.5205479452054798</v>
      </c>
      <c r="R13" s="37">
        <v>1650</v>
      </c>
      <c r="S13" s="3">
        <v>10000</v>
      </c>
      <c r="T13" s="3">
        <v>0</v>
      </c>
      <c r="U13" s="3">
        <v>0</v>
      </c>
      <c r="V13" s="38">
        <v>1188.76</v>
      </c>
      <c r="W13" s="39"/>
      <c r="X13" s="46">
        <f t="shared" si="3"/>
        <v>43203</v>
      </c>
    </row>
    <row r="14" spans="1:24" s="4" customFormat="1" x14ac:dyDescent="0.35">
      <c r="A14" s="26"/>
      <c r="B14" s="20">
        <v>13</v>
      </c>
      <c r="C14" s="1" t="s">
        <v>26</v>
      </c>
      <c r="D14" s="30" t="s">
        <v>41</v>
      </c>
      <c r="E14" s="25" t="s">
        <v>36</v>
      </c>
      <c r="F14" s="1" t="s">
        <v>54</v>
      </c>
      <c r="G14" s="3">
        <v>10000</v>
      </c>
      <c r="H14" s="33">
        <v>10000</v>
      </c>
      <c r="I14" s="11">
        <v>365</v>
      </c>
      <c r="J14" s="11">
        <v>365</v>
      </c>
      <c r="K14" s="11">
        <f t="shared" si="0"/>
        <v>17</v>
      </c>
      <c r="L14" s="34">
        <v>0.17</v>
      </c>
      <c r="M14" s="35">
        <f t="shared" si="1"/>
        <v>43188</v>
      </c>
      <c r="N14" s="32">
        <f t="shared" si="2"/>
        <v>43188</v>
      </c>
      <c r="O14" s="36">
        <v>43553</v>
      </c>
      <c r="P14" s="36"/>
      <c r="Q14" s="37">
        <v>4.6575342465753433</v>
      </c>
      <c r="R14" s="37">
        <v>1700.0000000000002</v>
      </c>
      <c r="S14" s="3">
        <v>10000</v>
      </c>
      <c r="T14" s="3">
        <v>0</v>
      </c>
      <c r="U14" s="3">
        <v>0</v>
      </c>
      <c r="V14" s="38">
        <v>447.36</v>
      </c>
      <c r="W14" s="39"/>
      <c r="X14" s="46">
        <f t="shared" si="3"/>
        <v>43188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42" bestFit="1" customWidth="1"/>
    <col min="11" max="11" width="11.54296875" bestFit="1" customWidth="1"/>
  </cols>
  <sheetData>
    <row r="1" spans="1:11" x14ac:dyDescent="0.35">
      <c r="A1" s="21" t="s">
        <v>19</v>
      </c>
      <c r="B1" s="21" t="s">
        <v>20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21</v>
      </c>
      <c r="H1" s="21" t="s">
        <v>60</v>
      </c>
      <c r="I1" s="21" t="s">
        <v>22</v>
      </c>
      <c r="J1" s="40" t="s">
        <v>23</v>
      </c>
      <c r="K1" s="21" t="s">
        <v>24</v>
      </c>
    </row>
    <row r="2" spans="1:11" s="8" customFormat="1" x14ac:dyDescent="0.35">
      <c r="A2" s="2" t="s">
        <v>38</v>
      </c>
      <c r="B2" s="22">
        <v>1</v>
      </c>
      <c r="C2" s="43" t="s">
        <v>57</v>
      </c>
      <c r="D2" s="31" t="s">
        <v>52</v>
      </c>
      <c r="E2" s="5" t="s">
        <v>50</v>
      </c>
      <c r="F2" s="6" t="s">
        <v>54</v>
      </c>
      <c r="G2" s="23">
        <v>4300</v>
      </c>
      <c r="H2" s="22">
        <v>2.2400000000000002</v>
      </c>
      <c r="I2" s="7">
        <f>K2/G2</f>
        <v>1.7902534883720931</v>
      </c>
      <c r="J2" s="41">
        <v>43466</v>
      </c>
      <c r="K2" s="24">
        <v>7698.09</v>
      </c>
    </row>
    <row r="3" spans="1:11" s="8" customFormat="1" x14ac:dyDescent="0.35">
      <c r="A3" s="2"/>
      <c r="B3" s="22">
        <v>2</v>
      </c>
      <c r="C3" s="43" t="s">
        <v>57</v>
      </c>
      <c r="D3" s="31" t="s">
        <v>53</v>
      </c>
      <c r="E3" s="5" t="s">
        <v>51</v>
      </c>
      <c r="F3" s="6" t="s">
        <v>54</v>
      </c>
      <c r="G3" s="23">
        <v>1100</v>
      </c>
      <c r="H3" s="22">
        <v>3.4</v>
      </c>
      <c r="I3" s="7">
        <f>K3/G3</f>
        <v>5.972845454545455</v>
      </c>
      <c r="J3" s="41">
        <v>43466</v>
      </c>
      <c r="K3" s="24">
        <v>6570.13</v>
      </c>
    </row>
    <row r="5" spans="1:11" x14ac:dyDescent="0.35">
      <c r="C5" s="29"/>
      <c r="D5" s="29"/>
      <c r="E5" s="29"/>
      <c r="F5" s="29"/>
      <c r="H5" s="28"/>
    </row>
    <row r="6" spans="1:11" x14ac:dyDescent="0.35">
      <c r="C6" s="29"/>
      <c r="D6" s="29"/>
      <c r="E6" s="29"/>
      <c r="F6" s="29"/>
    </row>
    <row r="7" spans="1:11" x14ac:dyDescent="0.35">
      <c r="C7" s="29"/>
      <c r="D7" s="29"/>
      <c r="E7" s="29"/>
      <c r="F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2019-04-05T13:41:58Z</dcterms:modified>
</cp:coreProperties>
</file>