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"/>
    </mc:Choice>
  </mc:AlternateContent>
  <bookViews>
    <workbookView xWindow="0" yWindow="0" windowWidth="20490" windowHeight="7760" activeTab="1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X3" i="55" l="1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2" i="55"/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2" i="61"/>
  <c r="N18" i="55"/>
  <c r="N43" i="55"/>
  <c r="N50" i="55"/>
  <c r="N59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2" i="55"/>
  <c r="M48" i="55"/>
  <c r="V48" i="55" s="1"/>
  <c r="M2" i="55"/>
  <c r="N2" i="55" s="1"/>
  <c r="M3" i="55"/>
  <c r="N3" i="55" s="1"/>
  <c r="M44" i="55"/>
  <c r="N44" i="55" s="1"/>
  <c r="M59" i="55"/>
  <c r="M55" i="55"/>
  <c r="N55" i="55" s="1"/>
  <c r="M49" i="55"/>
  <c r="N49" i="55" s="1"/>
  <c r="M45" i="55"/>
  <c r="N45" i="55" s="1"/>
  <c r="M46" i="55"/>
  <c r="N46" i="55" s="1"/>
  <c r="M47" i="55"/>
  <c r="N47" i="55" s="1"/>
  <c r="J31" i="55"/>
  <c r="M31" i="55" s="1"/>
  <c r="V31" i="55" s="1"/>
  <c r="J7" i="55"/>
  <c r="M7" i="55" s="1"/>
  <c r="V7" i="55" s="1"/>
  <c r="J43" i="55"/>
  <c r="M43" i="55" s="1"/>
  <c r="V43" i="55" s="1"/>
  <c r="J50" i="55"/>
  <c r="M50" i="55" s="1"/>
  <c r="V50" i="55" s="1"/>
  <c r="J13" i="55"/>
  <c r="M13" i="55" s="1"/>
  <c r="V13" i="55" s="1"/>
  <c r="J37" i="55"/>
  <c r="M37" i="55" s="1"/>
  <c r="V37" i="55" s="1"/>
  <c r="J18" i="55"/>
  <c r="M18" i="55" s="1"/>
  <c r="V18" i="55" s="1"/>
  <c r="J41" i="55"/>
  <c r="M41" i="55" s="1"/>
  <c r="V41" i="55" s="1"/>
  <c r="J19" i="55"/>
  <c r="M19" i="55" s="1"/>
  <c r="V19" i="55" s="1"/>
  <c r="J23" i="55"/>
  <c r="M23" i="55" s="1"/>
  <c r="V23" i="55" s="1"/>
  <c r="J53" i="55"/>
  <c r="M53" i="55" s="1"/>
  <c r="V53" i="55" s="1"/>
  <c r="N41" i="55" l="1"/>
  <c r="N48" i="55"/>
  <c r="N19" i="55"/>
  <c r="N31" i="55"/>
  <c r="N23" i="55"/>
  <c r="N7" i="55"/>
  <c r="N53" i="55"/>
  <c r="N37" i="55"/>
  <c r="N13" i="55"/>
  <c r="R21" i="55"/>
  <c r="J21" i="55"/>
  <c r="J25" i="55"/>
  <c r="M25" i="55" s="1"/>
  <c r="R8" i="55"/>
  <c r="J8" i="55"/>
  <c r="J58" i="55"/>
  <c r="M58" i="55" s="1"/>
  <c r="N58" i="55" s="1"/>
  <c r="J57" i="55"/>
  <c r="M57" i="55" s="1"/>
  <c r="N57" i="55" s="1"/>
  <c r="V25" i="55" l="1"/>
  <c r="N25" i="55"/>
  <c r="Q8" i="55"/>
  <c r="P8" i="55" s="1"/>
  <c r="M8" i="55"/>
  <c r="Q21" i="55"/>
  <c r="P21" i="55" s="1"/>
  <c r="M21" i="55"/>
  <c r="J42" i="55"/>
  <c r="M42" i="55" s="1"/>
  <c r="J29" i="55"/>
  <c r="M29" i="55" s="1"/>
  <c r="J51" i="55"/>
  <c r="M51" i="55" s="1"/>
  <c r="J4" i="55"/>
  <c r="M4" i="55" s="1"/>
  <c r="J28" i="55"/>
  <c r="M28" i="55" s="1"/>
  <c r="J36" i="55"/>
  <c r="M36" i="55" s="1"/>
  <c r="J17" i="55"/>
  <c r="M17" i="55" s="1"/>
  <c r="J33" i="55"/>
  <c r="M33" i="55" s="1"/>
  <c r="J40" i="55"/>
  <c r="M40" i="55" s="1"/>
  <c r="J39" i="55"/>
  <c r="M39" i="55" s="1"/>
  <c r="J38" i="55"/>
  <c r="M38" i="55" s="1"/>
  <c r="J54" i="55"/>
  <c r="M54" i="55" s="1"/>
  <c r="J24" i="55"/>
  <c r="M24" i="55" s="1"/>
  <c r="J15" i="55"/>
  <c r="M15" i="55" s="1"/>
  <c r="J30" i="55"/>
  <c r="M30" i="55" s="1"/>
  <c r="V15" i="55" l="1"/>
  <c r="N15" i="55"/>
  <c r="V40" i="55"/>
  <c r="N40" i="55"/>
  <c r="V21" i="55"/>
  <c r="N21" i="55"/>
  <c r="V28" i="55"/>
  <c r="N28" i="55"/>
  <c r="V29" i="55"/>
  <c r="N29" i="55"/>
  <c r="V33" i="55"/>
  <c r="N33" i="55"/>
  <c r="V17" i="55"/>
  <c r="N17" i="55"/>
  <c r="V8" i="55"/>
  <c r="N8" i="55"/>
  <c r="V39" i="55"/>
  <c r="N39" i="55"/>
  <c r="V42" i="55"/>
  <c r="N42" i="55"/>
  <c r="V30" i="55"/>
  <c r="N30" i="55"/>
  <c r="V36" i="55"/>
  <c r="N36" i="55"/>
  <c r="V24" i="55"/>
  <c r="N24" i="55"/>
  <c r="V54" i="55"/>
  <c r="N54" i="55"/>
  <c r="V4" i="55"/>
  <c r="N4" i="55"/>
  <c r="V38" i="55"/>
  <c r="N38" i="55"/>
  <c r="V51" i="55"/>
  <c r="N51" i="55"/>
  <c r="R11" i="55"/>
  <c r="J11" i="55"/>
  <c r="J5" i="55"/>
  <c r="J27" i="55"/>
  <c r="M27" i="55" s="1"/>
  <c r="J26" i="55"/>
  <c r="M26" i="55" s="1"/>
  <c r="R10" i="55"/>
  <c r="J10" i="55"/>
  <c r="V27" i="55" l="1"/>
  <c r="N27" i="55"/>
  <c r="V26" i="55"/>
  <c r="N26" i="55"/>
  <c r="Q10" i="55"/>
  <c r="P10" i="55" s="1"/>
  <c r="M10" i="55"/>
  <c r="Q5" i="55"/>
  <c r="P5" i="55" s="1"/>
  <c r="M5" i="55"/>
  <c r="Q11" i="55"/>
  <c r="P11" i="55" s="1"/>
  <c r="M11" i="55"/>
  <c r="R32" i="55"/>
  <c r="R25" i="55"/>
  <c r="Q25" i="55"/>
  <c r="P25" i="55" s="1"/>
  <c r="J32" i="55"/>
  <c r="R17" i="55"/>
  <c r="R36" i="55"/>
  <c r="R28" i="55"/>
  <c r="R4" i="55"/>
  <c r="R51" i="55"/>
  <c r="R29" i="55"/>
  <c r="R42" i="55"/>
  <c r="R49" i="55"/>
  <c r="R45" i="55"/>
  <c r="R57" i="55"/>
  <c r="R46" i="55"/>
  <c r="R58" i="55"/>
  <c r="R47" i="55"/>
  <c r="Q47" i="55"/>
  <c r="P47" i="55" s="1"/>
  <c r="Q58" i="55"/>
  <c r="P58" i="55" s="1"/>
  <c r="Q46" i="55"/>
  <c r="P46" i="55" s="1"/>
  <c r="Q57" i="55"/>
  <c r="P57" i="55" s="1"/>
  <c r="Q45" i="55"/>
  <c r="P45" i="55" s="1"/>
  <c r="Q49" i="55"/>
  <c r="P49" i="55" s="1"/>
  <c r="Q42" i="55"/>
  <c r="P42" i="55" s="1"/>
  <c r="Q29" i="55"/>
  <c r="P29" i="55" s="1"/>
  <c r="Q51" i="55"/>
  <c r="P51" i="55" s="1"/>
  <c r="Q4" i="55"/>
  <c r="P4" i="55" s="1"/>
  <c r="Q28" i="55"/>
  <c r="P28" i="55" s="1"/>
  <c r="Q36" i="55"/>
  <c r="P36" i="55" s="1"/>
  <c r="Q17" i="55"/>
  <c r="P17" i="55" s="1"/>
  <c r="Q33" i="55"/>
  <c r="P33" i="55" s="1"/>
  <c r="R33" i="55"/>
  <c r="R40" i="55"/>
  <c r="Q40" i="55"/>
  <c r="P40" i="55" s="1"/>
  <c r="Q39" i="55"/>
  <c r="P39" i="55" s="1"/>
  <c r="Q38" i="55"/>
  <c r="P38" i="55" s="1"/>
  <c r="Q54" i="55"/>
  <c r="P54" i="55" s="1"/>
  <c r="Q24" i="55"/>
  <c r="P24" i="55" s="1"/>
  <c r="Q15" i="55"/>
  <c r="P15" i="55" s="1"/>
  <c r="Q30" i="55"/>
  <c r="P30" i="55" s="1"/>
  <c r="R30" i="55"/>
  <c r="R15" i="55"/>
  <c r="R24" i="55"/>
  <c r="R54" i="55"/>
  <c r="R38" i="55"/>
  <c r="R39" i="55"/>
  <c r="V5" i="55" l="1"/>
  <c r="N5" i="55"/>
  <c r="V11" i="55"/>
  <c r="N11" i="55"/>
  <c r="V10" i="55"/>
  <c r="N10" i="55"/>
  <c r="Q32" i="55"/>
  <c r="P32" i="55" s="1"/>
  <c r="M32" i="55"/>
  <c r="R2" i="55"/>
  <c r="R56" i="55"/>
  <c r="R3" i="55"/>
  <c r="Q2" i="55"/>
  <c r="P2" i="55" s="1"/>
  <c r="J56" i="55"/>
  <c r="Q3" i="55"/>
  <c r="P3" i="55" s="1"/>
  <c r="R52" i="55"/>
  <c r="R6" i="55"/>
  <c r="Q48" i="55"/>
  <c r="P48" i="55" s="1"/>
  <c r="J6" i="55"/>
  <c r="J52" i="55"/>
  <c r="V32" i="55" l="1"/>
  <c r="N32" i="55"/>
  <c r="Q52" i="55"/>
  <c r="P52" i="55" s="1"/>
  <c r="M52" i="55"/>
  <c r="Q6" i="55"/>
  <c r="P6" i="55" s="1"/>
  <c r="M6" i="55"/>
  <c r="Q56" i="55"/>
  <c r="P56" i="55" s="1"/>
  <c r="M56" i="55"/>
  <c r="N56" i="55" s="1"/>
  <c r="R22" i="55"/>
  <c r="R34" i="55"/>
  <c r="R9" i="55"/>
  <c r="R16" i="55"/>
  <c r="R35" i="55"/>
  <c r="R20" i="55"/>
  <c r="R12" i="55"/>
  <c r="R27" i="55"/>
  <c r="R14" i="55"/>
  <c r="J35" i="55"/>
  <c r="Q27" i="55"/>
  <c r="P27" i="55" s="1"/>
  <c r="J9" i="55"/>
  <c r="J34" i="55"/>
  <c r="J22" i="55"/>
  <c r="J16" i="55"/>
  <c r="J20" i="55"/>
  <c r="J12" i="55"/>
  <c r="J14" i="55"/>
  <c r="V6" i="55" l="1"/>
  <c r="N6" i="55"/>
  <c r="V52" i="55"/>
  <c r="N52" i="55"/>
  <c r="Q35" i="55"/>
  <c r="P35" i="55" s="1"/>
  <c r="M35" i="55"/>
  <c r="Q14" i="55"/>
  <c r="P14" i="55" s="1"/>
  <c r="M14" i="55"/>
  <c r="Q12" i="55"/>
  <c r="P12" i="55" s="1"/>
  <c r="M12" i="55"/>
  <c r="Q20" i="55"/>
  <c r="P20" i="55" s="1"/>
  <c r="M20" i="55"/>
  <c r="M16" i="55"/>
  <c r="Q16" i="55"/>
  <c r="P16" i="55" s="1"/>
  <c r="Q22" i="55"/>
  <c r="P22" i="55" s="1"/>
  <c r="M22" i="55"/>
  <c r="Q9" i="55"/>
  <c r="P9" i="55" s="1"/>
  <c r="M9" i="55"/>
  <c r="Q34" i="55"/>
  <c r="P34" i="55" s="1"/>
  <c r="M34" i="55"/>
  <c r="V14" i="55" l="1"/>
  <c r="N14" i="55"/>
  <c r="V16" i="55"/>
  <c r="N16" i="55"/>
  <c r="V22" i="55"/>
  <c r="N22" i="55"/>
  <c r="V35" i="55"/>
  <c r="N35" i="55"/>
  <c r="V34" i="55"/>
  <c r="N34" i="55"/>
  <c r="V20" i="55"/>
  <c r="N20" i="55"/>
  <c r="V9" i="55"/>
  <c r="N9" i="55"/>
  <c r="V12" i="55"/>
  <c r="N12" i="55"/>
</calcChain>
</file>

<file path=xl/sharedStrings.xml><?xml version="1.0" encoding="utf-8"?>
<sst xmlns="http://schemas.openxmlformats.org/spreadsheetml/2006/main" count="348" uniqueCount="133">
  <si>
    <t>STANBIC INCOME FUND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</si>
  <si>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</si>
  <si>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</si>
  <si>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</si>
  <si>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</si>
  <si>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</si>
  <si>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</si>
  <si>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</si>
  <si>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</si>
  <si>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</si>
  <si>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</si>
  <si>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</si>
  <si>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</si>
  <si>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</si>
  <si>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</si>
  <si>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</si>
  <si>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</si>
  <si>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</si>
  <si>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</si>
  <si>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</si>
  <si>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182 DAY COCOA BILL</t>
  </si>
  <si>
    <t>DAMSEL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</si>
  <si>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</si>
  <si>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</si>
  <si>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</si>
  <si>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</si>
  <si>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</si>
  <si>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</si>
  <si>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</si>
  <si>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</si>
  <si>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5YR GOVT BOND </t>
  </si>
  <si>
    <t xml:space="preserve">5 YEAR GOG BOND </t>
  </si>
  <si>
    <t xml:space="preserve">3 YEAR GOG BOND </t>
  </si>
  <si>
    <t xml:space="preserve">7 YEAR GOG BOND </t>
  </si>
  <si>
    <t xml:space="preserve">5YR GOG BOND </t>
  </si>
  <si>
    <t xml:space="preserve">2 YR GOV'T T/NOTE </t>
  </si>
  <si>
    <t xml:space="preserve">5 YR GOG BOND </t>
  </si>
  <si>
    <t xml:space="preserve">5YR GOV'T BOND </t>
  </si>
  <si>
    <t xml:space="preserve">3 YR GOV'T NOTE </t>
  </si>
  <si>
    <t xml:space="preserve">10 YR ESLA BOND </t>
  </si>
  <si>
    <t xml:space="preserve">7 YR ESLA BOND </t>
  </si>
  <si>
    <t xml:space="preserve">91 DAY ZENITH BANK FD </t>
  </si>
  <si>
    <t xml:space="preserve">1 YR CAL BANK FD </t>
  </si>
  <si>
    <t>ECOBANK GHANA LIMITED</t>
  </si>
  <si>
    <t>ENTERPRISE GROUP LTD.</t>
  </si>
  <si>
    <t xml:space="preserve">3YR GOV'T BOND </t>
  </si>
  <si>
    <t xml:space="preserve">10 YEAR GOG BOND </t>
  </si>
  <si>
    <t xml:space="preserve">2 YEAR GOV'T T/NOTES </t>
  </si>
  <si>
    <t xml:space="preserve">3 YEAR GOV'T BOND </t>
  </si>
  <si>
    <t xml:space="preserve">2 YR GOV'T NOTE </t>
  </si>
  <si>
    <t>7 YR GOV'T NOTE</t>
  </si>
  <si>
    <t xml:space="preserve">10 YR GOG BOND </t>
  </si>
  <si>
    <t xml:space="preserve">3 YR GOV'T BOND </t>
  </si>
  <si>
    <t>DATABANK BALANCED FUND SHARES</t>
  </si>
  <si>
    <t>STANLIB CASH TRUST</t>
  </si>
  <si>
    <t>HERITAGE FUND</t>
  </si>
  <si>
    <t>HFC BANK UNIT TRUST</t>
  </si>
  <si>
    <t>MTN GHANA  LIMITED</t>
  </si>
  <si>
    <t>1 YEAR GCB FD</t>
  </si>
  <si>
    <t>2 YEAR GOV'T NOTE</t>
  </si>
  <si>
    <t xml:space="preserve">3 YR BAYPORT UNSECURED FIXED RATE NOTE </t>
  </si>
  <si>
    <t>CAL BANK LIMITED</t>
  </si>
  <si>
    <t>SOCIETE GENERALE GHANA LIMITED</t>
  </si>
  <si>
    <t>HFC BANK REAL ESTATE INVESTMENT</t>
  </si>
  <si>
    <t>2 YEAR GOV'T T/NOTES</t>
  </si>
  <si>
    <t>TOTAL PETROLEUM GHANA LIMITED</t>
  </si>
  <si>
    <t xml:space="preserve"> </t>
  </si>
  <si>
    <t>3 YR GOVT BOND</t>
  </si>
  <si>
    <t xml:space="preserve">2 YEAR GOV'T NOTE </t>
  </si>
  <si>
    <t xml:space="preserve">182 DAY ACCESS BANK FIXED DEPOSIT </t>
  </si>
  <si>
    <t xml:space="preserve">182 DAY ZENITH BANK FD </t>
  </si>
  <si>
    <t xml:space="preserve">182 DAY GT BANK FD </t>
  </si>
  <si>
    <t>5 YEAR GOG BOND</t>
  </si>
  <si>
    <t>5 YR GOVT BOND</t>
  </si>
  <si>
    <t>5YR GOG BOND</t>
  </si>
  <si>
    <t>2 YR GOG T/NOTE</t>
  </si>
  <si>
    <t>1YR ACCESS BANK FD</t>
  </si>
  <si>
    <t xml:space="preserve">1 YR COCOA NOTE </t>
  </si>
  <si>
    <t>5 YR AFB FLOATING NOTE</t>
  </si>
  <si>
    <t>7 YR ESLA BOND</t>
  </si>
  <si>
    <t>ISR0034</t>
  </si>
  <si>
    <t>ISR0029</t>
  </si>
  <si>
    <t>ISR0007</t>
  </si>
  <si>
    <t>ISR0001</t>
  </si>
  <si>
    <t>ISR0015</t>
  </si>
  <si>
    <t>030004</t>
  </si>
  <si>
    <t>030002</t>
  </si>
  <si>
    <t>030018</t>
  </si>
  <si>
    <t>030017</t>
  </si>
  <si>
    <t>030014</t>
  </si>
  <si>
    <t>010001</t>
  </si>
  <si>
    <t>010003</t>
  </si>
  <si>
    <t>030005</t>
  </si>
  <si>
    <t>030003</t>
  </si>
  <si>
    <t>030015</t>
  </si>
  <si>
    <t>030011</t>
  </si>
  <si>
    <t>010002</t>
  </si>
  <si>
    <t>030001</t>
  </si>
  <si>
    <t>040001</t>
  </si>
  <si>
    <t>040010</t>
  </si>
  <si>
    <t>050016</t>
  </si>
  <si>
    <t>050007</t>
  </si>
  <si>
    <t>050012</t>
  </si>
  <si>
    <t>050005</t>
  </si>
  <si>
    <t>040047</t>
  </si>
  <si>
    <t>040003</t>
  </si>
  <si>
    <t>040021</t>
  </si>
  <si>
    <t>040007</t>
  </si>
  <si>
    <t>ISR0063</t>
  </si>
  <si>
    <t>ISR0021</t>
  </si>
  <si>
    <t>ISR0065</t>
  </si>
  <si>
    <t>ISR0022</t>
  </si>
  <si>
    <t>ISR0037</t>
  </si>
  <si>
    <t>ISR0039</t>
  </si>
  <si>
    <t>ISR0049</t>
  </si>
  <si>
    <t>ISR0035</t>
  </si>
  <si>
    <t>050003</t>
  </si>
  <si>
    <t>ISR0017</t>
  </si>
  <si>
    <t>ISR0057</t>
  </si>
  <si>
    <t xml:space="preserve">3YR FXD RATE UNSECURED BOND S&amp;L NOTE </t>
  </si>
  <si>
    <t>ISR0059</t>
  </si>
  <si>
    <t>FM0005</t>
  </si>
  <si>
    <t>FM0006</t>
  </si>
  <si>
    <t>FM0004</t>
  </si>
  <si>
    <t>Issue Date</t>
  </si>
  <si>
    <t>AnnualInterestRateOLD</t>
  </si>
  <si>
    <t>04</t>
  </si>
  <si>
    <t>05</t>
  </si>
  <si>
    <t>UnitPrice</t>
  </si>
  <si>
    <t>DuraitonInDays</t>
  </si>
  <si>
    <t>SETTLEMENTDATE</t>
  </si>
  <si>
    <t>050011</t>
  </si>
  <si>
    <t>ISR0008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</si>
</sst>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#,##0.0000_);\-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81">
    <xf numFmtId="0" fontId="0" fillId="0" borderId="0" xfId="0"/>
    <xf numFmtId="0" fontId="0" fillId="0" borderId="1" xfId="0" applyFill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9" fillId="4" borderId="1" xfId="0" applyFont="1" applyFill="1" applyBorder="1"/>
    <xf numFmtId="43" fontId="0" fillId="4" borderId="1" xfId="0" applyNumberFormat="1" applyFont="1" applyFill="1" applyBorder="1"/>
    <xf numFmtId="164" fontId="5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5" fontId="5" fillId="4" borderId="1" xfId="0" applyNumberFormat="1" applyFont="1" applyFill="1" applyBorder="1"/>
    <xf numFmtId="43" fontId="5" fillId="4" borderId="1" xfId="0" applyNumberFormat="1" applyFont="1" applyFill="1" applyBorder="1" applyAlignment="1">
      <alignment vertical="top"/>
    </xf>
    <xf numFmtId="4" fontId="5" fillId="4" borderId="1" xfId="0" applyNumberFormat="1" applyFont="1" applyFill="1" applyBorder="1"/>
    <xf numFmtId="0" fontId="5" fillId="4" borderId="0" xfId="0" applyFont="1" applyFill="1"/>
    <xf numFmtId="0" fontId="9" fillId="4" borderId="1" xfId="0" applyFont="1" applyFill="1" applyBorder="1" applyAlignment="1">
      <alignment horizontal="center"/>
    </xf>
    <xf numFmtId="0" fontId="9" fillId="4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4" fillId="6" borderId="1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164" fontId="5" fillId="7" borderId="1" xfId="1" applyNumberFormat="1" applyFont="1" applyFill="1" applyBorder="1" applyAlignment="1">
      <alignment horizontal="center" vertical="center" wrapText="1"/>
    </xf>
    <xf numFmtId="164" fontId="8" fillId="7" borderId="0" xfId="1" applyNumberFormat="1" applyFont="1" applyFill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15" fontId="0" fillId="0" borderId="1" xfId="0" applyNumberFormat="1" applyFont="1" applyFill="1" applyBorder="1"/>
    <xf numFmtId="15" fontId="0" fillId="0" borderId="1" xfId="0" applyNumberFormat="1" applyFill="1" applyBorder="1"/>
    <xf numFmtId="10" fontId="4" fillId="0" borderId="4" xfId="0" applyNumberFormat="1" applyFont="1" applyFill="1" applyBorder="1"/>
    <xf numFmtId="10" fontId="4" fillId="0" borderId="1" xfId="0" applyNumberFormat="1" applyFont="1" applyFill="1" applyBorder="1"/>
    <xf numFmtId="164" fontId="4" fillId="0" borderId="1" xfId="0" applyNumberFormat="1" applyFont="1" applyFill="1" applyBorder="1"/>
    <xf numFmtId="164" fontId="4" fillId="0" borderId="4" xfId="0" applyNumberFormat="1" applyFont="1" applyFill="1" applyBorder="1"/>
    <xf numFmtId="43" fontId="0" fillId="0" borderId="1" xfId="0" applyNumberFormat="1" applyFont="1" applyFill="1" applyBorder="1"/>
    <xf numFmtId="43" fontId="0" fillId="0" borderId="4" xfId="0" applyNumberFormat="1" applyFont="1" applyFill="1" applyBorder="1"/>
    <xf numFmtId="0" fontId="4" fillId="0" borderId="1" xfId="0" applyFont="1" applyFill="1" applyBorder="1"/>
    <xf numFmtId="4" fontId="0" fillId="0" borderId="1" xfId="0" applyNumberFormat="1" applyFont="1" applyFill="1" applyBorder="1"/>
    <xf numFmtId="4" fontId="0" fillId="0" borderId="4" xfId="0" applyNumberFormat="1" applyFont="1" applyFill="1" applyBorder="1"/>
    <xf numFmtId="4" fontId="5" fillId="0" borderId="1" xfId="0" applyNumberFormat="1" applyFont="1" applyFill="1" applyBorder="1"/>
    <xf numFmtId="2" fontId="0" fillId="0" borderId="1" xfId="0" applyNumberFormat="1" applyFont="1" applyFill="1" applyBorder="1"/>
    <xf numFmtId="0" fontId="0" fillId="8" borderId="1" xfId="0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10" fillId="0" borderId="0" xfId="0" applyFont="1"/>
    <xf numFmtId="0" fontId="5" fillId="0" borderId="1" xfId="0" applyFont="1" applyFill="1" applyBorder="1"/>
    <xf numFmtId="164" fontId="5" fillId="0" borderId="1" xfId="1" applyNumberFormat="1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43" fontId="0" fillId="0" borderId="1" xfId="1" applyFont="1" applyFill="1" applyBorder="1"/>
    <xf numFmtId="164" fontId="5" fillId="0" borderId="1" xfId="1" applyNumberFormat="1" applyFont="1" applyFill="1" applyBorder="1" applyAlignment="1">
      <alignment vertical="center" wrapText="1"/>
    </xf>
    <xf numFmtId="164" fontId="5" fillId="3" borderId="1" xfId="0" applyNumberFormat="1" applyFont="1" applyFill="1" applyBorder="1"/>
    <xf numFmtId="164" fontId="5" fillId="0" borderId="1" xfId="0" applyNumberFormat="1" applyFont="1" applyFill="1" applyBorder="1"/>
    <xf numFmtId="165" fontId="0" fillId="0" borderId="7" xfId="0" applyNumberFormat="1" applyFill="1" applyBorder="1"/>
    <xf numFmtId="43" fontId="0" fillId="0" borderId="9" xfId="0" applyNumberFormat="1" applyFont="1" applyFill="1" applyBorder="1"/>
    <xf numFmtId="2" fontId="0" fillId="0" borderId="9" xfId="0" applyNumberFormat="1" applyFont="1" applyFill="1" applyBorder="1"/>
    <xf numFmtId="165" fontId="0" fillId="0" borderId="11" xfId="0" applyNumberFormat="1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0" xfId="0" applyFill="1" applyBorder="1"/>
    <xf numFmtId="43" fontId="0" fillId="0" borderId="7" xfId="0" applyNumberFormat="1" applyFont="1" applyFill="1" applyBorder="1"/>
    <xf numFmtId="0" fontId="5" fillId="6" borderId="0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6" borderId="3" xfId="0" applyFill="1" applyBorder="1"/>
    <xf numFmtId="0" fontId="13" fillId="6" borderId="3" xfId="0" applyFont="1" applyFill="1" applyBorder="1"/>
    <xf numFmtId="167" fontId="12" fillId="0" borderId="1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2" xfId="0" applyFill="1" applyBorder="1"/>
    <xf numFmtId="0" fontId="4" fillId="6" borderId="2" xfId="0" applyFont="1" applyFill="1" applyBorder="1"/>
    <xf numFmtId="164" fontId="4" fillId="0" borderId="2" xfId="0" applyNumberFormat="1" applyFont="1" applyFill="1" applyBorder="1"/>
    <xf numFmtId="1" fontId="0" fillId="4" borderId="2" xfId="0" applyNumberFormat="1" applyFont="1" applyFill="1" applyBorder="1"/>
    <xf numFmtId="10" fontId="4" fillId="0" borderId="2" xfId="0" applyNumberFormat="1" applyFont="1" applyFill="1" applyBorder="1"/>
    <xf numFmtId="43" fontId="0" fillId="0" borderId="2" xfId="0" applyNumberFormat="1" applyFont="1" applyFill="1" applyBorder="1"/>
    <xf numFmtId="4" fontId="5" fillId="0" borderId="2" xfId="0" applyNumberFormat="1" applyFont="1" applyFill="1" applyBorder="1"/>
    <xf numFmtId="0" fontId="0" fillId="5" borderId="4" xfId="0" applyFill="1" applyBorder="1"/>
    <xf numFmtId="1" fontId="0" fillId="4" borderId="4" xfId="0" applyNumberFormat="1" applyFont="1" applyFill="1" applyBorder="1"/>
    <xf numFmtId="15" fontId="0" fillId="0" borderId="4" xfId="0" applyNumberFormat="1" applyFont="1" applyFill="1" applyBorder="1"/>
    <xf numFmtId="2" fontId="0" fillId="0" borderId="4" xfId="0" applyNumberFormat="1" applyFont="1" applyFill="1" applyBorder="1"/>
    <xf numFmtId="43" fontId="0" fillId="4" borderId="4" xfId="0" applyNumberFormat="1" applyFont="1" applyFill="1" applyBorder="1"/>
    <xf numFmtId="165" fontId="0" fillId="0" borderId="14" xfId="0" applyNumberFormat="1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6" borderId="18" xfId="0" applyFill="1" applyBorder="1"/>
    <xf numFmtId="0" fontId="5" fillId="6" borderId="18" xfId="0" applyFont="1" applyFill="1" applyBorder="1"/>
    <xf numFmtId="0" fontId="4" fillId="6" borderId="17" xfId="0" applyFont="1" applyFill="1" applyBorder="1"/>
    <xf numFmtId="0" fontId="4" fillId="0" borderId="17" xfId="0" applyFont="1" applyFill="1" applyBorder="1"/>
    <xf numFmtId="164" fontId="4" fillId="0" borderId="17" xfId="0" applyNumberFormat="1" applyFont="1" applyFill="1" applyBorder="1"/>
    <xf numFmtId="166" fontId="0" fillId="4" borderId="17" xfId="0" applyNumberFormat="1" applyFont="1" applyFill="1" applyBorder="1"/>
    <xf numFmtId="1" fontId="0" fillId="4" borderId="17" xfId="0" applyNumberFormat="1" applyFont="1" applyFill="1" applyBorder="1"/>
    <xf numFmtId="10" fontId="4" fillId="0" borderId="17" xfId="0" applyNumberFormat="1" applyFont="1" applyFill="1" applyBorder="1"/>
    <xf numFmtId="15" fontId="0" fillId="0" borderId="17" xfId="0" applyNumberFormat="1" applyFont="1" applyFill="1" applyBorder="1"/>
    <xf numFmtId="2" fontId="0" fillId="0" borderId="17" xfId="0" applyNumberFormat="1" applyFont="1" applyFill="1" applyBorder="1"/>
    <xf numFmtId="43" fontId="0" fillId="0" borderId="17" xfId="0" applyNumberFormat="1" applyFont="1" applyFill="1" applyBorder="1"/>
    <xf numFmtId="4" fontId="5" fillId="0" borderId="17" xfId="0" applyNumberFormat="1" applyFont="1" applyFill="1" applyBorder="1"/>
    <xf numFmtId="43" fontId="0" fillId="0" borderId="19" xfId="0" applyNumberFormat="1" applyFont="1" applyFill="1" applyBorder="1"/>
    <xf numFmtId="0" fontId="0" fillId="6" borderId="6" xfId="0" applyFill="1" applyBorder="1"/>
    <xf numFmtId="0" fontId="0" fillId="6" borderId="10" xfId="0" applyFill="1" applyBorder="1"/>
    <xf numFmtId="164" fontId="4" fillId="0" borderId="9" xfId="0" applyNumberFormat="1" applyFont="1" applyFill="1" applyBorder="1"/>
    <xf numFmtId="1" fontId="0" fillId="4" borderId="9" xfId="0" applyNumberFormat="1" applyFont="1" applyFill="1" applyBorder="1"/>
    <xf numFmtId="10" fontId="4" fillId="0" borderId="9" xfId="0" applyNumberFormat="1" applyFont="1" applyFill="1" applyBorder="1"/>
    <xf numFmtId="15" fontId="0" fillId="0" borderId="9" xfId="0" applyNumberFormat="1" applyFont="1" applyFill="1" applyBorder="1"/>
    <xf numFmtId="0" fontId="0" fillId="6" borderId="0" xfId="0" quotePrefix="1" applyFill="1" applyBorder="1"/>
    <xf numFmtId="0" fontId="0" fillId="6" borderId="0" xfId="0" quotePrefix="1" applyFill="1"/>
    <xf numFmtId="0" fontId="0" fillId="5" borderId="0" xfId="0" quotePrefix="1" applyFill="1" applyBorder="1"/>
    <xf numFmtId="164" fontId="5" fillId="4" borderId="1" xfId="0" quotePrefix="1" applyNumberFormat="1" applyFont="1" applyFill="1" applyBorder="1"/>
    <xf numFmtId="43" fontId="5" fillId="7" borderId="1" xfId="1" quotePrefix="1" applyFont="1" applyFill="1" applyBorder="1" applyAlignment="1">
      <alignment vertical="top"/>
    </xf>
    <xf numFmtId="164" fontId="5" fillId="7" borderId="1" xfId="1" quotePrefix="1" applyNumberFormat="1" applyFont="1" applyFill="1" applyBorder="1" applyAlignment="1">
      <alignment vertical="top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4" borderId="0" xfId="0" quotePrefix="1" applyFill="1" applyBorder="1"/>
    <xf numFmtId="0" fontId="5" fillId="4" borderId="0" xfId="0" applyFont="1" applyFill="1" applyBorder="1"/>
    <xf numFmtId="0" fontId="4" fillId="4" borderId="1" xfId="0" applyFont="1" applyFill="1" applyBorder="1"/>
    <xf numFmtId="167" fontId="12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/>
    <xf numFmtId="15" fontId="0" fillId="4" borderId="1" xfId="0" applyNumberFormat="1" applyFill="1" applyBorder="1"/>
    <xf numFmtId="2" fontId="0" fillId="4" borderId="1" xfId="0" applyNumberFormat="1" applyFont="1" applyFill="1" applyBorder="1"/>
    <xf numFmtId="0" fontId="0" fillId="4" borderId="0" xfId="0" applyFill="1"/>
    <xf numFmtId="0" fontId="0" fillId="4" borderId="6" xfId="0" applyFill="1" applyBorder="1"/>
    <xf numFmtId="164" fontId="4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7" xfId="0" applyNumberFormat="1" applyFont="1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5" fillId="0" borderId="0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64" fontId="4" fillId="4" borderId="4" xfId="0" applyNumberFormat="1" applyFont="1" applyFill="1" applyBorder="1"/>
    <xf numFmtId="10" fontId="4" fillId="4" borderId="4" xfId="0" applyNumberFormat="1" applyFont="1" applyFill="1" applyBorder="1"/>
    <xf numFmtId="4" fontId="0" fillId="4" borderId="4" xfId="0" applyNumberFormat="1" applyFont="1" applyFill="1" applyBorder="1"/>
    <xf numFmtId="165" fontId="0" fillId="4" borderId="7" xfId="0" applyNumberFormat="1" applyFill="1" applyBorder="1"/>
    <xf numFmtId="15" fontId="4" fillId="0" borderId="1" xfId="0" applyNumberFormat="1" applyFont="1" applyFill="1" applyBorder="1"/>
    <xf numFmtId="165" fontId="5" fillId="0" borderId="1" xfId="0" applyNumberFormat="1" applyFont="1" applyFill="1" applyBorder="1"/>
    <xf numFmtId="0" fontId="0" fillId="5" borderId="3" xfId="0" applyFill="1" applyBorder="1"/>
    <xf numFmtId="0" fontId="0" fillId="4" borderId="2" xfId="0" applyFill="1" applyBorder="1"/>
    <xf numFmtId="0" fontId="0" fillId="6" borderId="6" xfId="0" applyFont="1" applyFill="1" applyBorder="1"/>
    <xf numFmtId="0" fontId="0" fillId="8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6" borderId="18" xfId="0" quotePrefix="1" applyFill="1" applyBorder="1"/>
    <xf numFmtId="0" fontId="0" fillId="5" borderId="1" xfId="0" applyFill="1" applyBorder="1"/>
    <xf numFmtId="0" fontId="4" fillId="6" borderId="4" xfId="0" applyFont="1" applyFill="1" applyBorder="1"/>
    <xf numFmtId="0" fontId="4" fillId="4" borderId="4" xfId="0" applyFont="1" applyFill="1" applyBorder="1"/>
    <xf numFmtId="0" fontId="4" fillId="0" borderId="4" xfId="0" applyFont="1" applyFill="1" applyBorder="1"/>
    <xf numFmtId="43" fontId="0" fillId="0" borderId="0" xfId="0" applyNumberFormat="1" applyFont="1" applyFill="1" applyBorder="1"/>
    <xf numFmtId="167" fontId="12" fillId="0" borderId="4" xfId="0" applyNumberFormat="1" applyFont="1" applyFill="1" applyBorder="1" applyAlignment="1">
      <alignment horizontal="right" vertical="center"/>
    </xf>
    <xf numFmtId="167" fontId="12" fillId="4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67" fontId="12" fillId="0" borderId="4" xfId="0" applyNumberFormat="1" applyFont="1" applyBorder="1" applyAlignment="1">
      <alignment horizontal="right" vertical="center"/>
    </xf>
    <xf numFmtId="15" fontId="0" fillId="0" borderId="2" xfId="0" applyNumberFormat="1" applyFill="1" applyBorder="1"/>
    <xf numFmtId="4" fontId="5" fillId="0" borderId="4" xfId="0" applyNumberFormat="1" applyFont="1" applyFill="1" applyBorder="1"/>
    <xf numFmtId="4" fontId="5" fillId="4" borderId="4" xfId="0" applyNumberFormat="1" applyFont="1" applyFill="1" applyBorder="1"/>
    <xf numFmtId="15" fontId="0" fillId="0" borderId="7" xfId="0" applyNumberFormat="1" applyFill="1" applyBorder="1"/>
    <xf numFmtId="165" fontId="0" fillId="0" borderId="1" xfId="0" applyNumberFormat="1" applyFill="1" applyBorder="1"/>
    <xf numFmtId="15" fontId="0" fillId="4" borderId="7" xfId="0" applyNumberFormat="1" applyFill="1" applyBorder="1"/>
    <xf numFmtId="0" fontId="0" fillId="2" borderId="0" xfId="0" applyFill="1" applyBorder="1"/>
    <xf numFmtId="0" fontId="0" fillId="8" borderId="20" xfId="0" applyFill="1" applyBorder="1" applyAlignment="1">
      <alignment horizontal="center"/>
    </xf>
    <xf numFmtId="0" fontId="0" fillId="8" borderId="9" xfId="0" applyFill="1" applyBorder="1"/>
    <xf numFmtId="167" fontId="12" fillId="0" borderId="0" xfId="0" applyNumberFormat="1" applyFont="1" applyFill="1" applyBorder="1" applyAlignment="1">
      <alignment horizontal="right" vertical="center"/>
    </xf>
    <xf numFmtId="167" fontId="12" fillId="0" borderId="2" xfId="0" applyNumberFormat="1" applyFont="1" applyFill="1" applyBorder="1" applyAlignment="1">
      <alignment horizontal="right" vertical="center"/>
    </xf>
    <xf numFmtId="0" fontId="10" fillId="2" borderId="0" xfId="0" applyFont="1" applyFill="1" applyBorder="1"/>
    <xf numFmtId="4" fontId="0" fillId="0" borderId="9" xfId="0" applyNumberFormat="1" applyFont="1" applyFill="1" applyBorder="1"/>
    <xf numFmtId="0" fontId="11" fillId="2" borderId="0" xfId="0" applyFont="1" applyFill="1" applyBorder="1"/>
    <xf numFmtId="15" fontId="0" fillId="0" borderId="12" xfId="0" applyNumberFormat="1" applyFill="1" applyBorder="1"/>
    <xf numFmtId="2" fontId="0" fillId="2" borderId="0" xfId="0" applyNumberFormat="1" applyFill="1" applyBorder="1"/>
    <xf numFmtId="2" fontId="4" fillId="4" borderId="1" xfId="0" applyNumberFormat="1" applyFont="1" applyFill="1" applyBorder="1"/>
    <xf numFmtId="2" fontId="0" fillId="0" borderId="0" xfId="0" applyNumberFormat="1"/>
    <xf numFmtId="165" fontId="10" fillId="0" borderId="0" xfId="0" applyNumberFormat="1" applyFont="1"/>
    <xf numFmtId="165" fontId="5" fillId="4" borderId="1" xfId="0" applyNumberFormat="1" applyFont="1" applyFill="1" applyBorder="1"/>
    <xf numFmtId="165" fontId="0" fillId="0" borderId="0" xfId="0" applyNumberFormat="1"/>
    <xf numFmtId="10" fontId="7" fillId="4" borderId="1" xfId="2" quotePrefix="1" applyNumberFormat="1" applyFont="1" applyFill="1" applyBorder="1" applyAlignment="1">
      <alignment horizontal="center"/>
    </xf>
    <xf numFmtId="10" fontId="9" fillId="4" borderId="1" xfId="2" quotePrefix="1" applyNumberFormat="1" applyFont="1" applyFill="1" applyBorder="1" applyAlignment="1">
      <alignment horizontal="center"/>
    </xf>
    <xf numFmtId="10" fontId="6" fillId="7" borderId="1" xfId="0" quotePrefix="1" applyNumberFormat="1" applyFont="1" applyFill="1" applyBorder="1" applyAlignment="1">
      <alignment vertical="center"/>
    </xf>
    <xf numFmtId="10" fontId="6" fillId="7" borderId="1" xfId="1" quotePrefix="1" applyNumberFormat="1" applyFont="1" applyFill="1" applyBorder="1" applyAlignment="1">
      <alignment vertical="center"/>
    </xf>
    <xf numFmtId="0" fontId="10" fillId="0" borderId="0" xfId="0" applyFont="1" applyFill="1"/>
    <xf numFmtId="165" fontId="10" fillId="0" borderId="0" xfId="0" applyNumberFormat="1" applyFont="1" applyFill="1"/>
    <xf numFmtId="15" fontId="0" fillId="6" borderId="0" xfId="0" applyNumberFormat="1" applyFill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L1" zoomScale="80" zoomScaleNormal="80" workbookViewId="0">
      <selection activeCell="X2" sqref="X2:X59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0" width="16.453125" customWidth="1"/>
    <col min="11" max="11" width="20.7265625" bestFit="1" customWidth="1"/>
    <col min="12" max="12" width="20.7265625" style="170" customWidth="1"/>
    <col min="13" max="13" width="20.7265625" customWidth="1"/>
    <col min="14" max="14" width="12.1796875" customWidth="1"/>
    <col min="15" max="15" width="12" customWidth="1"/>
    <col min="16" max="16" width="18" bestFit="1" customWidth="1"/>
    <col min="17" max="17" width="20" bestFit="1" customWidth="1"/>
    <col min="18" max="18" width="33.453125" bestFit="1" customWidth="1"/>
    <col min="19" max="19" width="29.81640625" bestFit="1" customWidth="1"/>
    <col min="20" max="20" width="29.26953125" bestFit="1" customWidth="1"/>
    <col min="21" max="21" width="33.54296875" bestFit="1" customWidth="1"/>
    <col min="22" max="22" width="33.54296875" customWidth="1"/>
    <col min="23" max="23" width="22.81640625" customWidth="1"/>
    <col min="24" max="24" width="14.8164062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s="16" customFormat="1" x14ac:dyDescent="0.35">
      <c r="A2" s="138"/>
      <c r="B2" s="108"/>
      <c r="C2" s="109" t="s">
        <v>41</v>
      </c>
      <c r="D2" s="110" t="s">
        <v>90</v>
      </c>
      <c r="E2" s="111" t="s">
        <v>81</v>
      </c>
      <c r="F2" s="112" t="s">
        <v>121</v>
      </c>
      <c r="G2" s="113">
        <v>19000</v>
      </c>
      <c r="H2" s="113">
        <v>19000</v>
      </c>
      <c r="I2" s="23">
        <v>365</v>
      </c>
      <c r="J2" s="22">
        <v>91</v>
      </c>
      <c r="K2" s="114">
        <v>0.14499999999999999</v>
      </c>
      <c r="L2" s="169">
        <f>K2*100</f>
        <v>14.499999999999998</v>
      </c>
      <c r="M2" s="135">
        <f t="shared" ref="M2:M33" si="0">O2-J2</f>
        <v>43406</v>
      </c>
      <c r="N2" s="115">
        <f>M2</f>
        <v>43406</v>
      </c>
      <c r="O2" s="115">
        <v>43497</v>
      </c>
      <c r="P2" s="116">
        <f>Q2/J2</f>
        <v>7.5479452054794516</v>
      </c>
      <c r="Q2" s="116">
        <f>H2*K2*J2/I2</f>
        <v>686.86301369863008</v>
      </c>
      <c r="R2" s="5">
        <f>H2</f>
        <v>19000</v>
      </c>
      <c r="S2" s="5">
        <v>0</v>
      </c>
      <c r="T2" s="5">
        <v>0</v>
      </c>
      <c r="U2" s="10">
        <v>453.01</v>
      </c>
      <c r="V2" s="136"/>
      <c r="W2" s="115">
        <v>43406</v>
      </c>
      <c r="X2" s="180">
        <f>N2</f>
        <v>43406</v>
      </c>
    </row>
    <row r="3" spans="1:24" s="16" customFormat="1" x14ac:dyDescent="0.35">
      <c r="A3" s="107"/>
      <c r="B3" s="108"/>
      <c r="C3" s="109" t="s">
        <v>41</v>
      </c>
      <c r="D3" s="110" t="s">
        <v>90</v>
      </c>
      <c r="E3" s="111" t="s">
        <v>81</v>
      </c>
      <c r="F3" s="112" t="s">
        <v>121</v>
      </c>
      <c r="G3" s="113">
        <v>18000</v>
      </c>
      <c r="H3" s="113">
        <v>18000</v>
      </c>
      <c r="I3" s="23">
        <v>365</v>
      </c>
      <c r="J3" s="22">
        <v>91</v>
      </c>
      <c r="K3" s="114">
        <v>0.14749999999999999</v>
      </c>
      <c r="L3" s="169">
        <f t="shared" ref="L3:L59" si="1">K3*100</f>
        <v>14.75</v>
      </c>
      <c r="M3" s="135">
        <f t="shared" si="0"/>
        <v>43395</v>
      </c>
      <c r="N3" s="115">
        <f>M3</f>
        <v>43395</v>
      </c>
      <c r="O3" s="115">
        <v>43486</v>
      </c>
      <c r="P3" s="116">
        <f>Q3/J3</f>
        <v>7.2739726027397253</v>
      </c>
      <c r="Q3" s="116">
        <f>H3*K3*J3/I3</f>
        <v>661.93150684931504</v>
      </c>
      <c r="R3" s="5">
        <f>H3</f>
        <v>18000</v>
      </c>
      <c r="S3" s="5">
        <v>0</v>
      </c>
      <c r="T3" s="5">
        <v>0</v>
      </c>
      <c r="U3" s="10">
        <v>509.18</v>
      </c>
      <c r="V3" s="136"/>
      <c r="W3" s="115">
        <v>43395</v>
      </c>
      <c r="X3" s="180">
        <f t="shared" ref="X3:X59" si="2">N3</f>
        <v>43395</v>
      </c>
    </row>
    <row r="4" spans="1:24" s="16" customFormat="1" x14ac:dyDescent="0.35">
      <c r="A4" s="137"/>
      <c r="B4" s="140"/>
      <c r="C4" s="37" t="s">
        <v>50</v>
      </c>
      <c r="D4" s="53" t="s">
        <v>92</v>
      </c>
      <c r="E4" s="53" t="s">
        <v>80</v>
      </c>
      <c r="F4" s="144" t="s">
        <v>123</v>
      </c>
      <c r="G4" s="30">
        <v>27122</v>
      </c>
      <c r="H4" s="28">
        <v>27122</v>
      </c>
      <c r="I4" s="22">
        <v>364</v>
      </c>
      <c r="J4" s="22">
        <f t="shared" ref="J4:J11" si="3">I4*7</f>
        <v>2548</v>
      </c>
      <c r="K4" s="27">
        <v>0.16250000000000001</v>
      </c>
      <c r="L4" s="169">
        <f t="shared" si="1"/>
        <v>16.25</v>
      </c>
      <c r="M4" s="135">
        <f t="shared" si="0"/>
        <v>43206</v>
      </c>
      <c r="N4" s="115">
        <f>M4</f>
        <v>43206</v>
      </c>
      <c r="O4" s="24">
        <v>45754</v>
      </c>
      <c r="P4" s="36">
        <f>Q4/J4</f>
        <v>12.108035714285714</v>
      </c>
      <c r="Q4" s="36">
        <f>H4*K4*J4/I4</f>
        <v>30851.274999999998</v>
      </c>
      <c r="R4" s="30">
        <f>H4</f>
        <v>27122</v>
      </c>
      <c r="S4" s="5">
        <v>0</v>
      </c>
      <c r="T4" s="5">
        <v>0</v>
      </c>
      <c r="U4" s="33">
        <v>944.42678599999999</v>
      </c>
      <c r="V4" s="136">
        <f>M4+182</f>
        <v>43388</v>
      </c>
      <c r="W4" s="157"/>
      <c r="X4" s="180">
        <f t="shared" si="2"/>
        <v>43206</v>
      </c>
    </row>
    <row r="5" spans="1:24" s="16" customFormat="1" x14ac:dyDescent="0.35">
      <c r="A5" s="61"/>
      <c r="B5" s="60"/>
      <c r="C5" s="1" t="s">
        <v>40</v>
      </c>
      <c r="D5" s="101" t="s">
        <v>88</v>
      </c>
      <c r="E5" s="58" t="s">
        <v>80</v>
      </c>
      <c r="F5" s="17" t="s">
        <v>121</v>
      </c>
      <c r="G5" s="63">
        <v>1499.63</v>
      </c>
      <c r="H5" s="59">
        <v>1482</v>
      </c>
      <c r="I5" s="22">
        <v>364</v>
      </c>
      <c r="J5" s="22">
        <f t="shared" si="3"/>
        <v>2548</v>
      </c>
      <c r="K5" s="27">
        <v>0.19</v>
      </c>
      <c r="L5" s="169">
        <f t="shared" si="1"/>
        <v>19</v>
      </c>
      <c r="M5" s="135">
        <f t="shared" si="0"/>
        <v>43040</v>
      </c>
      <c r="N5" s="115">
        <f t="shared" ref="N5:N59" si="4">M5</f>
        <v>43040</v>
      </c>
      <c r="O5" s="25">
        <v>45588</v>
      </c>
      <c r="P5" s="36">
        <f>Q5/J5</f>
        <v>0.77357142857142858</v>
      </c>
      <c r="Q5" s="36">
        <f>H5*K5*J5/I5</f>
        <v>1971.06</v>
      </c>
      <c r="R5" s="30">
        <v>1529.19</v>
      </c>
      <c r="S5" s="5">
        <v>0</v>
      </c>
      <c r="T5" s="5">
        <v>0</v>
      </c>
      <c r="U5" s="35">
        <v>23.21</v>
      </c>
      <c r="V5" s="136">
        <f>M5+182+182</f>
        <v>43404</v>
      </c>
      <c r="W5" s="25">
        <v>43404</v>
      </c>
      <c r="X5" s="180">
        <f t="shared" si="2"/>
        <v>43040</v>
      </c>
    </row>
    <row r="6" spans="1:24" s="16" customFormat="1" x14ac:dyDescent="0.35">
      <c r="A6" s="61"/>
      <c r="B6" s="60"/>
      <c r="C6" s="1" t="s">
        <v>40</v>
      </c>
      <c r="D6" s="101" t="s">
        <v>88</v>
      </c>
      <c r="E6" s="58" t="s">
        <v>80</v>
      </c>
      <c r="F6" s="17" t="s">
        <v>121</v>
      </c>
      <c r="G6" s="63">
        <v>14997.03</v>
      </c>
      <c r="H6" s="59">
        <v>14986</v>
      </c>
      <c r="I6" s="22">
        <v>364</v>
      </c>
      <c r="J6" s="22">
        <f t="shared" si="3"/>
        <v>2548</v>
      </c>
      <c r="K6" s="27">
        <v>0.19</v>
      </c>
      <c r="L6" s="169">
        <f t="shared" si="1"/>
        <v>19</v>
      </c>
      <c r="M6" s="135">
        <f t="shared" si="0"/>
        <v>43040</v>
      </c>
      <c r="N6" s="115">
        <f t="shared" si="4"/>
        <v>43040</v>
      </c>
      <c r="O6" s="25">
        <v>45588</v>
      </c>
      <c r="P6" s="36">
        <f>Q6/J6</f>
        <v>7.8223626373626374</v>
      </c>
      <c r="Q6" s="36">
        <f>H6*K6*J6/I6</f>
        <v>19931.38</v>
      </c>
      <c r="R6" s="30">
        <f>H6</f>
        <v>14986</v>
      </c>
      <c r="S6" s="5">
        <v>0</v>
      </c>
      <c r="T6" s="5">
        <v>0</v>
      </c>
      <c r="U6" s="35">
        <v>477.16</v>
      </c>
      <c r="V6" s="136">
        <f>M6+182+182</f>
        <v>43404</v>
      </c>
      <c r="W6" s="25">
        <v>43404</v>
      </c>
      <c r="X6" s="180">
        <f t="shared" si="2"/>
        <v>43040</v>
      </c>
    </row>
    <row r="7" spans="1:24" s="16" customFormat="1" x14ac:dyDescent="0.35">
      <c r="A7" s="61"/>
      <c r="B7" s="60"/>
      <c r="C7" s="1" t="s">
        <v>40</v>
      </c>
      <c r="D7" s="101" t="s">
        <v>88</v>
      </c>
      <c r="E7" s="58" t="s">
        <v>80</v>
      </c>
      <c r="F7" s="17" t="s">
        <v>122</v>
      </c>
      <c r="G7" s="32">
        <v>32955.57</v>
      </c>
      <c r="H7" s="28">
        <v>32484</v>
      </c>
      <c r="I7" s="23">
        <v>364</v>
      </c>
      <c r="J7" s="22">
        <f t="shared" si="3"/>
        <v>2548</v>
      </c>
      <c r="K7" s="27">
        <v>0.19</v>
      </c>
      <c r="L7" s="169">
        <f t="shared" si="1"/>
        <v>19</v>
      </c>
      <c r="M7" s="135">
        <f t="shared" si="0"/>
        <v>43040</v>
      </c>
      <c r="N7" s="115">
        <f t="shared" si="4"/>
        <v>43040</v>
      </c>
      <c r="O7" s="24">
        <v>45588</v>
      </c>
      <c r="P7" s="36">
        <v>16.955934065934066</v>
      </c>
      <c r="Q7" s="36">
        <v>43203.72</v>
      </c>
      <c r="R7" s="30">
        <v>32484</v>
      </c>
      <c r="S7" s="5">
        <v>0</v>
      </c>
      <c r="T7" s="5">
        <v>0</v>
      </c>
      <c r="U7" s="35">
        <v>1051.52</v>
      </c>
      <c r="V7" s="136">
        <f>M7+182+182</f>
        <v>43404</v>
      </c>
      <c r="W7" s="30"/>
      <c r="X7" s="180">
        <f t="shared" si="2"/>
        <v>43040</v>
      </c>
    </row>
    <row r="8" spans="1:24" s="16" customFormat="1" x14ac:dyDescent="0.35">
      <c r="A8" s="137"/>
      <c r="B8" s="140"/>
      <c r="C8" s="37" t="s">
        <v>79</v>
      </c>
      <c r="D8" s="53" t="s">
        <v>88</v>
      </c>
      <c r="E8" s="53" t="s">
        <v>80</v>
      </c>
      <c r="F8" s="144" t="s">
        <v>123</v>
      </c>
      <c r="G8" s="30">
        <v>45634.99</v>
      </c>
      <c r="H8" s="28">
        <v>44171</v>
      </c>
      <c r="I8" s="22">
        <v>364</v>
      </c>
      <c r="J8" s="22">
        <f t="shared" si="3"/>
        <v>2548</v>
      </c>
      <c r="K8" s="27">
        <v>0.19</v>
      </c>
      <c r="L8" s="169">
        <f t="shared" si="1"/>
        <v>19</v>
      </c>
      <c r="M8" s="135">
        <f t="shared" si="0"/>
        <v>43040</v>
      </c>
      <c r="N8" s="115">
        <f t="shared" si="4"/>
        <v>43040</v>
      </c>
      <c r="O8" s="24">
        <v>45588</v>
      </c>
      <c r="P8" s="36">
        <f>Q8/J8</f>
        <v>23.056291208791208</v>
      </c>
      <c r="Q8" s="36">
        <f>H8*K8*J8/I8</f>
        <v>58747.43</v>
      </c>
      <c r="R8" s="30">
        <f>H8</f>
        <v>44171</v>
      </c>
      <c r="S8" s="5">
        <v>0</v>
      </c>
      <c r="T8" s="5">
        <v>0</v>
      </c>
      <c r="U8" s="33">
        <v>1429.49</v>
      </c>
      <c r="V8" s="136">
        <f>M8+182+182</f>
        <v>43404</v>
      </c>
      <c r="W8" s="157"/>
      <c r="X8" s="180">
        <f t="shared" si="2"/>
        <v>43040</v>
      </c>
    </row>
    <row r="9" spans="1:24" s="16" customFormat="1" x14ac:dyDescent="0.35">
      <c r="A9" s="61"/>
      <c r="B9" s="60"/>
      <c r="C9" s="1" t="s">
        <v>33</v>
      </c>
      <c r="D9" s="101" t="s">
        <v>92</v>
      </c>
      <c r="E9" s="56" t="s">
        <v>80</v>
      </c>
      <c r="F9" s="17" t="s">
        <v>121</v>
      </c>
      <c r="G9" s="63">
        <v>29911.87</v>
      </c>
      <c r="H9" s="28">
        <v>27108</v>
      </c>
      <c r="I9" s="22">
        <v>364</v>
      </c>
      <c r="J9" s="22">
        <f t="shared" si="3"/>
        <v>2548</v>
      </c>
      <c r="K9" s="27">
        <v>0.19750000000000001</v>
      </c>
      <c r="L9" s="169">
        <f t="shared" si="1"/>
        <v>19.75</v>
      </c>
      <c r="M9" s="135">
        <f t="shared" si="0"/>
        <v>42828</v>
      </c>
      <c r="N9" s="115">
        <f t="shared" si="4"/>
        <v>42828</v>
      </c>
      <c r="O9" s="25">
        <v>45376</v>
      </c>
      <c r="P9" s="36">
        <f>Q9/J9</f>
        <v>14.708324175824174</v>
      </c>
      <c r="Q9" s="36">
        <f>H9*K9*J9/I9</f>
        <v>37476.81</v>
      </c>
      <c r="R9" s="30">
        <f>H9</f>
        <v>27108</v>
      </c>
      <c r="S9" s="5">
        <v>0</v>
      </c>
      <c r="T9" s="5">
        <v>0</v>
      </c>
      <c r="U9" s="35">
        <v>1338.46</v>
      </c>
      <c r="V9" s="136">
        <f>M9+182+182+182</f>
        <v>43374</v>
      </c>
      <c r="W9" s="25">
        <v>43374</v>
      </c>
      <c r="X9" s="180">
        <f t="shared" si="2"/>
        <v>42828</v>
      </c>
    </row>
    <row r="10" spans="1:24" s="16" customFormat="1" x14ac:dyDescent="0.35">
      <c r="A10" s="61"/>
      <c r="B10" s="60"/>
      <c r="C10" s="1" t="s">
        <v>33</v>
      </c>
      <c r="D10" s="101" t="s">
        <v>92</v>
      </c>
      <c r="E10" s="56" t="s">
        <v>80</v>
      </c>
      <c r="F10" s="17" t="s">
        <v>121</v>
      </c>
      <c r="G10" s="63">
        <v>7604.25</v>
      </c>
      <c r="H10" s="28">
        <v>7061</v>
      </c>
      <c r="I10" s="22">
        <v>364</v>
      </c>
      <c r="J10" s="22">
        <f t="shared" si="3"/>
        <v>2548</v>
      </c>
      <c r="K10" s="27">
        <v>0.19750000000000001</v>
      </c>
      <c r="L10" s="169">
        <f t="shared" si="1"/>
        <v>19.75</v>
      </c>
      <c r="M10" s="135">
        <f t="shared" si="0"/>
        <v>42828</v>
      </c>
      <c r="N10" s="115">
        <f t="shared" si="4"/>
        <v>42828</v>
      </c>
      <c r="O10" s="25">
        <v>45376</v>
      </c>
      <c r="P10" s="36">
        <f>Q10/J10</f>
        <v>3.8311744505494509</v>
      </c>
      <c r="Q10" s="36">
        <f>H10*K10*J10/I10</f>
        <v>9761.8325000000004</v>
      </c>
      <c r="R10" s="30">
        <f>H10</f>
        <v>7061</v>
      </c>
      <c r="S10" s="5">
        <v>0</v>
      </c>
      <c r="T10" s="5">
        <v>0</v>
      </c>
      <c r="U10" s="35">
        <v>348.64</v>
      </c>
      <c r="V10" s="136">
        <f>M10+182+182+182</f>
        <v>43374</v>
      </c>
      <c r="W10" s="25">
        <v>43374</v>
      </c>
      <c r="X10" s="180">
        <f t="shared" si="2"/>
        <v>42828</v>
      </c>
    </row>
    <row r="11" spans="1:24" s="16" customFormat="1" x14ac:dyDescent="0.35">
      <c r="A11" s="61"/>
      <c r="B11" s="60"/>
      <c r="C11" s="1" t="s">
        <v>33</v>
      </c>
      <c r="D11" s="101" t="s">
        <v>92</v>
      </c>
      <c r="E11" s="56" t="s">
        <v>80</v>
      </c>
      <c r="F11" s="17" t="s">
        <v>121</v>
      </c>
      <c r="G11" s="63">
        <v>33000</v>
      </c>
      <c r="H11" s="28">
        <v>33000</v>
      </c>
      <c r="I11" s="22">
        <v>364</v>
      </c>
      <c r="J11" s="22">
        <f t="shared" si="3"/>
        <v>2548</v>
      </c>
      <c r="K11" s="27">
        <v>0.19750000000000001</v>
      </c>
      <c r="L11" s="169">
        <f t="shared" si="1"/>
        <v>19.75</v>
      </c>
      <c r="M11" s="135">
        <f t="shared" si="0"/>
        <v>42828</v>
      </c>
      <c r="N11" s="115">
        <f t="shared" si="4"/>
        <v>42828</v>
      </c>
      <c r="O11" s="25">
        <v>45376</v>
      </c>
      <c r="P11" s="36">
        <f>Q11/J11</f>
        <v>17.905219780219781</v>
      </c>
      <c r="Q11" s="36">
        <f>H11*K11*J11/I11</f>
        <v>45622.5</v>
      </c>
      <c r="R11" s="30">
        <f>H11</f>
        <v>33000</v>
      </c>
      <c r="S11" s="5">
        <v>0</v>
      </c>
      <c r="T11" s="5">
        <v>0</v>
      </c>
      <c r="U11" s="35">
        <v>1629.38</v>
      </c>
      <c r="V11" s="136">
        <f>M11+182+182+182</f>
        <v>43374</v>
      </c>
      <c r="W11" s="25">
        <v>43374</v>
      </c>
      <c r="X11" s="180">
        <f t="shared" si="2"/>
        <v>42828</v>
      </c>
    </row>
    <row r="12" spans="1:24" s="16" customFormat="1" x14ac:dyDescent="0.35">
      <c r="A12" s="61"/>
      <c r="B12" s="60"/>
      <c r="C12" s="1" t="s">
        <v>37</v>
      </c>
      <c r="D12" s="101" t="s">
        <v>85</v>
      </c>
      <c r="E12" s="56" t="s">
        <v>80</v>
      </c>
      <c r="F12" s="17" t="s">
        <v>121</v>
      </c>
      <c r="G12" s="63">
        <v>15895</v>
      </c>
      <c r="H12" s="28">
        <v>15895</v>
      </c>
      <c r="I12" s="22">
        <v>364</v>
      </c>
      <c r="J12" s="22">
        <f t="shared" ref="J12:J23" si="5">I12*5</f>
        <v>1820</v>
      </c>
      <c r="K12" s="27">
        <v>0.16500000000000001</v>
      </c>
      <c r="L12" s="169">
        <f t="shared" si="1"/>
        <v>16.5</v>
      </c>
      <c r="M12" s="135">
        <f t="shared" si="0"/>
        <v>43259</v>
      </c>
      <c r="N12" s="115">
        <f t="shared" si="4"/>
        <v>43259</v>
      </c>
      <c r="O12" s="25">
        <v>45079</v>
      </c>
      <c r="P12" s="36">
        <f>Q12/J12</f>
        <v>7.2051510989010987</v>
      </c>
      <c r="Q12" s="36">
        <f>H12*K12*J12/I12</f>
        <v>13113.375</v>
      </c>
      <c r="R12" s="30">
        <f>H12</f>
        <v>15895</v>
      </c>
      <c r="S12" s="5">
        <v>0</v>
      </c>
      <c r="T12" s="5">
        <v>0</v>
      </c>
      <c r="U12" s="35">
        <v>1008.72</v>
      </c>
      <c r="V12" s="136">
        <f>M12+182</f>
        <v>43441</v>
      </c>
      <c r="W12" s="25">
        <v>43325</v>
      </c>
      <c r="X12" s="180">
        <f t="shared" si="2"/>
        <v>43259</v>
      </c>
    </row>
    <row r="13" spans="1:24" s="16" customFormat="1" x14ac:dyDescent="0.35">
      <c r="A13" s="61"/>
      <c r="B13" s="60"/>
      <c r="C13" s="1" t="s">
        <v>37</v>
      </c>
      <c r="D13" s="101" t="s">
        <v>85</v>
      </c>
      <c r="E13" s="58" t="s">
        <v>80</v>
      </c>
      <c r="F13" s="17" t="s">
        <v>122</v>
      </c>
      <c r="G13" s="32">
        <v>16500</v>
      </c>
      <c r="H13" s="28">
        <v>16500</v>
      </c>
      <c r="I13" s="23">
        <v>364</v>
      </c>
      <c r="J13" s="22">
        <f t="shared" si="5"/>
        <v>1820</v>
      </c>
      <c r="K13" s="27">
        <v>0.16500000000000001</v>
      </c>
      <c r="L13" s="169">
        <f t="shared" si="1"/>
        <v>16.5</v>
      </c>
      <c r="M13" s="135">
        <f t="shared" si="0"/>
        <v>43143</v>
      </c>
      <c r="N13" s="115">
        <f t="shared" si="4"/>
        <v>43143</v>
      </c>
      <c r="O13" s="24">
        <v>44963</v>
      </c>
      <c r="P13" s="36">
        <v>7.479395604395604</v>
      </c>
      <c r="Q13" s="36">
        <v>13612.5</v>
      </c>
      <c r="R13" s="30">
        <v>16500</v>
      </c>
      <c r="S13" s="5">
        <v>0</v>
      </c>
      <c r="T13" s="5">
        <v>0</v>
      </c>
      <c r="U13" s="35">
        <v>1054.68</v>
      </c>
      <c r="V13" s="136">
        <f>M13+182</f>
        <v>43325</v>
      </c>
      <c r="W13" s="30"/>
      <c r="X13" s="180">
        <f t="shared" si="2"/>
        <v>43143</v>
      </c>
    </row>
    <row r="14" spans="1:24" s="16" customFormat="1" x14ac:dyDescent="0.35">
      <c r="A14" s="61"/>
      <c r="B14" s="60"/>
      <c r="C14" s="1" t="s">
        <v>30</v>
      </c>
      <c r="D14" s="101" t="s">
        <v>85</v>
      </c>
      <c r="E14" s="56" t="s">
        <v>80</v>
      </c>
      <c r="F14" s="17" t="s">
        <v>121</v>
      </c>
      <c r="G14" s="63">
        <v>1999.23</v>
      </c>
      <c r="H14" s="28">
        <v>1976</v>
      </c>
      <c r="I14" s="22">
        <v>364</v>
      </c>
      <c r="J14" s="22">
        <f t="shared" si="5"/>
        <v>1820</v>
      </c>
      <c r="K14" s="27">
        <v>0.245</v>
      </c>
      <c r="L14" s="169">
        <f t="shared" si="1"/>
        <v>24.5</v>
      </c>
      <c r="M14" s="135">
        <f t="shared" si="0"/>
        <v>42548</v>
      </c>
      <c r="N14" s="115">
        <f t="shared" si="4"/>
        <v>42548</v>
      </c>
      <c r="O14" s="25">
        <v>44368</v>
      </c>
      <c r="P14" s="36">
        <f>Q14/J14</f>
        <v>1.3299999999999998</v>
      </c>
      <c r="Q14" s="36">
        <f>H14*K14*J14/I14</f>
        <v>2420.6</v>
      </c>
      <c r="R14" s="30">
        <f>H14</f>
        <v>1976</v>
      </c>
      <c r="S14" s="5">
        <v>0</v>
      </c>
      <c r="T14" s="5">
        <v>0</v>
      </c>
      <c r="U14" s="35">
        <v>9.31</v>
      </c>
      <c r="V14" s="136">
        <f>M14+182+182+182+182+182</f>
        <v>43458</v>
      </c>
      <c r="W14" s="25">
        <v>43458</v>
      </c>
      <c r="X14" s="180">
        <f t="shared" si="2"/>
        <v>42548</v>
      </c>
    </row>
    <row r="15" spans="1:24" s="16" customFormat="1" x14ac:dyDescent="0.35">
      <c r="A15" s="137" t="s">
        <v>22</v>
      </c>
      <c r="B15" s="140"/>
      <c r="C15" s="37" t="s">
        <v>30</v>
      </c>
      <c r="D15" s="53" t="s">
        <v>85</v>
      </c>
      <c r="E15" s="53" t="s">
        <v>80</v>
      </c>
      <c r="F15" s="144" t="s">
        <v>123</v>
      </c>
      <c r="G15" s="30">
        <v>11899.76</v>
      </c>
      <c r="H15" s="28">
        <v>10706</v>
      </c>
      <c r="I15" s="22">
        <v>364</v>
      </c>
      <c r="J15" s="22">
        <f t="shared" si="5"/>
        <v>1820</v>
      </c>
      <c r="K15" s="27">
        <v>0.245</v>
      </c>
      <c r="L15" s="169">
        <f t="shared" si="1"/>
        <v>24.5</v>
      </c>
      <c r="M15" s="135">
        <f t="shared" si="0"/>
        <v>42548</v>
      </c>
      <c r="N15" s="115">
        <f t="shared" si="4"/>
        <v>42548</v>
      </c>
      <c r="O15" s="24">
        <v>44368</v>
      </c>
      <c r="P15" s="36">
        <f>Q15/J15</f>
        <v>7.2059615384615379</v>
      </c>
      <c r="Q15" s="36">
        <f>H15*K15*J15/I15</f>
        <v>13114.849999999999</v>
      </c>
      <c r="R15" s="30">
        <f>H15</f>
        <v>10706</v>
      </c>
      <c r="S15" s="5">
        <v>0</v>
      </c>
      <c r="T15" s="5">
        <v>0</v>
      </c>
      <c r="U15" s="33">
        <v>57.65</v>
      </c>
      <c r="V15" s="136">
        <f>M15+182+182+182+182+182</f>
        <v>43458</v>
      </c>
      <c r="W15" s="157"/>
      <c r="X15" s="180">
        <f t="shared" si="2"/>
        <v>42548</v>
      </c>
    </row>
    <row r="16" spans="1:24" s="16" customFormat="1" x14ac:dyDescent="0.35">
      <c r="A16" s="61" t="s">
        <v>66</v>
      </c>
      <c r="B16" s="60"/>
      <c r="C16" s="1" t="s">
        <v>34</v>
      </c>
      <c r="D16" s="101" t="s">
        <v>85</v>
      </c>
      <c r="E16" s="56" t="s">
        <v>80</v>
      </c>
      <c r="F16" s="17" t="s">
        <v>121</v>
      </c>
      <c r="G16" s="63">
        <v>83000.259999999995</v>
      </c>
      <c r="H16" s="28">
        <v>81525</v>
      </c>
      <c r="I16" s="22">
        <v>364</v>
      </c>
      <c r="J16" s="22">
        <f t="shared" si="5"/>
        <v>1820</v>
      </c>
      <c r="K16" s="27">
        <v>0.1825</v>
      </c>
      <c r="L16" s="169">
        <f t="shared" si="1"/>
        <v>18.25</v>
      </c>
      <c r="M16" s="135">
        <f t="shared" si="0"/>
        <v>42947</v>
      </c>
      <c r="N16" s="115">
        <f t="shared" si="4"/>
        <v>42947</v>
      </c>
      <c r="O16" s="25">
        <v>44767</v>
      </c>
      <c r="P16" s="36">
        <f>Q16/J16</f>
        <v>40.874484890109891</v>
      </c>
      <c r="Q16" s="36">
        <f>H16*K16*J16/I16</f>
        <v>74391.5625</v>
      </c>
      <c r="R16" s="30">
        <f>H16</f>
        <v>81525</v>
      </c>
      <c r="S16" s="5">
        <v>0</v>
      </c>
      <c r="T16" s="5">
        <v>0</v>
      </c>
      <c r="U16" s="35">
        <v>6294.67</v>
      </c>
      <c r="V16" s="136">
        <f>M16+182+182</f>
        <v>43311</v>
      </c>
      <c r="W16" s="25">
        <v>43311</v>
      </c>
      <c r="X16" s="180">
        <f t="shared" si="2"/>
        <v>42947</v>
      </c>
    </row>
    <row r="17" spans="1:24" s="16" customFormat="1" x14ac:dyDescent="0.35">
      <c r="A17" s="137"/>
      <c r="B17" s="140"/>
      <c r="C17" s="37" t="s">
        <v>34</v>
      </c>
      <c r="D17" s="53" t="s">
        <v>85</v>
      </c>
      <c r="E17" s="53" t="s">
        <v>80</v>
      </c>
      <c r="F17" s="144" t="s">
        <v>123</v>
      </c>
      <c r="G17" s="30">
        <v>57321.5</v>
      </c>
      <c r="H17" s="28">
        <v>52769</v>
      </c>
      <c r="I17" s="22">
        <v>364</v>
      </c>
      <c r="J17" s="22">
        <f t="shared" si="5"/>
        <v>1820</v>
      </c>
      <c r="K17" s="27">
        <v>0.1825</v>
      </c>
      <c r="L17" s="169">
        <f t="shared" si="1"/>
        <v>18.25</v>
      </c>
      <c r="M17" s="135">
        <f t="shared" si="0"/>
        <v>42947</v>
      </c>
      <c r="N17" s="115">
        <f t="shared" si="4"/>
        <v>42947</v>
      </c>
      <c r="O17" s="24">
        <v>44767</v>
      </c>
      <c r="P17" s="36">
        <f>Q17/J17</f>
        <v>26.45698489010989</v>
      </c>
      <c r="Q17" s="36">
        <f>H17*K17*J17/I17</f>
        <v>48151.712500000001</v>
      </c>
      <c r="R17" s="30">
        <f>H17</f>
        <v>52769</v>
      </c>
      <c r="S17" s="5">
        <v>0</v>
      </c>
      <c r="T17" s="5">
        <v>0</v>
      </c>
      <c r="U17" s="33">
        <v>4100.8326580000003</v>
      </c>
      <c r="V17" s="136">
        <f>M17+182+182</f>
        <v>43311</v>
      </c>
      <c r="W17" s="157"/>
      <c r="X17" s="180">
        <f t="shared" si="2"/>
        <v>42947</v>
      </c>
    </row>
    <row r="18" spans="1:24" s="16" customFormat="1" x14ac:dyDescent="0.35">
      <c r="A18" s="61"/>
      <c r="B18" s="60"/>
      <c r="C18" s="1" t="s">
        <v>74</v>
      </c>
      <c r="D18" s="101" t="s">
        <v>85</v>
      </c>
      <c r="E18" s="58" t="s">
        <v>80</v>
      </c>
      <c r="F18" s="17" t="s">
        <v>122</v>
      </c>
      <c r="G18" s="32">
        <v>3499.58</v>
      </c>
      <c r="H18" s="28">
        <v>3494</v>
      </c>
      <c r="I18" s="23">
        <v>364</v>
      </c>
      <c r="J18" s="22">
        <f t="shared" si="5"/>
        <v>1820</v>
      </c>
      <c r="K18" s="27">
        <v>0.1825</v>
      </c>
      <c r="L18" s="169">
        <f t="shared" si="1"/>
        <v>18.25</v>
      </c>
      <c r="M18" s="135">
        <f t="shared" si="0"/>
        <v>42947</v>
      </c>
      <c r="N18" s="115">
        <f t="shared" si="4"/>
        <v>42947</v>
      </c>
      <c r="O18" s="24">
        <v>44767</v>
      </c>
      <c r="P18" s="36">
        <v>1.7517994505494503</v>
      </c>
      <c r="Q18" s="36">
        <v>3188.2749999999996</v>
      </c>
      <c r="R18" s="30">
        <v>3494</v>
      </c>
      <c r="S18" s="5">
        <v>0</v>
      </c>
      <c r="T18" s="5">
        <v>0</v>
      </c>
      <c r="U18" s="35">
        <v>271.25</v>
      </c>
      <c r="V18" s="136">
        <f>M18+182+182</f>
        <v>43311</v>
      </c>
      <c r="W18" s="30"/>
      <c r="X18" s="180">
        <f t="shared" si="2"/>
        <v>42947</v>
      </c>
    </row>
    <row r="19" spans="1:24" s="117" customFormat="1" x14ac:dyDescent="0.35">
      <c r="A19" s="61"/>
      <c r="B19" s="60"/>
      <c r="C19" s="1" t="s">
        <v>73</v>
      </c>
      <c r="D19" s="101" t="s">
        <v>85</v>
      </c>
      <c r="E19" s="58" t="s">
        <v>80</v>
      </c>
      <c r="F19" s="17" t="s">
        <v>122</v>
      </c>
      <c r="G19" s="151">
        <v>27075.27</v>
      </c>
      <c r="H19" s="28">
        <v>27000</v>
      </c>
      <c r="I19" s="23">
        <v>364</v>
      </c>
      <c r="J19" s="22">
        <f t="shared" si="5"/>
        <v>1820</v>
      </c>
      <c r="K19" s="27">
        <v>0.2475</v>
      </c>
      <c r="L19" s="169">
        <f t="shared" si="1"/>
        <v>24.75</v>
      </c>
      <c r="M19" s="135">
        <f t="shared" si="0"/>
        <v>42576</v>
      </c>
      <c r="N19" s="115">
        <f t="shared" si="4"/>
        <v>42576</v>
      </c>
      <c r="O19" s="24">
        <v>44396</v>
      </c>
      <c r="P19" s="36">
        <v>18.358516483516482</v>
      </c>
      <c r="Q19" s="36">
        <v>33412.5</v>
      </c>
      <c r="R19" s="30">
        <v>27000</v>
      </c>
      <c r="S19" s="5">
        <v>0</v>
      </c>
      <c r="T19" s="5">
        <v>0</v>
      </c>
      <c r="U19" s="35">
        <v>2974.32</v>
      </c>
      <c r="V19" s="136">
        <f>M19+182+182+182+182</f>
        <v>43304</v>
      </c>
      <c r="W19" s="30"/>
      <c r="X19" s="180">
        <f t="shared" si="2"/>
        <v>42576</v>
      </c>
    </row>
    <row r="20" spans="1:24" s="117" customFormat="1" x14ac:dyDescent="0.35">
      <c r="A20" s="61"/>
      <c r="B20" s="60"/>
      <c r="C20" s="1" t="s">
        <v>36</v>
      </c>
      <c r="D20" s="101" t="s">
        <v>85</v>
      </c>
      <c r="E20" s="56" t="s">
        <v>80</v>
      </c>
      <c r="F20" s="17" t="s">
        <v>121</v>
      </c>
      <c r="G20" s="162">
        <v>9999.34</v>
      </c>
      <c r="H20" s="28">
        <v>9853</v>
      </c>
      <c r="I20" s="22">
        <v>364</v>
      </c>
      <c r="J20" s="22">
        <f t="shared" si="5"/>
        <v>1820</v>
      </c>
      <c r="K20" s="27">
        <v>0.17599999999999999</v>
      </c>
      <c r="L20" s="169">
        <f t="shared" si="1"/>
        <v>17.599999999999998</v>
      </c>
      <c r="M20" s="135">
        <f t="shared" si="0"/>
        <v>43073</v>
      </c>
      <c r="N20" s="115">
        <f t="shared" si="4"/>
        <v>43073</v>
      </c>
      <c r="O20" s="25">
        <v>44893</v>
      </c>
      <c r="P20" s="36">
        <f>Q20/J20</f>
        <v>4.7640879120879118</v>
      </c>
      <c r="Q20" s="36">
        <f>H20*K20*J20/I20</f>
        <v>8670.64</v>
      </c>
      <c r="R20" s="30">
        <f>H20</f>
        <v>9853</v>
      </c>
      <c r="S20" s="5">
        <v>0</v>
      </c>
      <c r="T20" s="5">
        <v>0</v>
      </c>
      <c r="U20" s="35">
        <v>133.38999999999999</v>
      </c>
      <c r="V20" s="136">
        <f>M20+182+182</f>
        <v>43437</v>
      </c>
      <c r="W20" s="25">
        <v>43437</v>
      </c>
      <c r="X20" s="180">
        <f t="shared" si="2"/>
        <v>43073</v>
      </c>
    </row>
    <row r="21" spans="1:24" s="117" customFormat="1" x14ac:dyDescent="0.35">
      <c r="A21" s="137"/>
      <c r="B21" s="140"/>
      <c r="C21" s="37" t="s">
        <v>78</v>
      </c>
      <c r="D21" s="53" t="s">
        <v>85</v>
      </c>
      <c r="E21" s="15" t="s">
        <v>120</v>
      </c>
      <c r="F21" s="144" t="s">
        <v>123</v>
      </c>
      <c r="G21" s="148">
        <v>18300</v>
      </c>
      <c r="H21" s="28">
        <v>18300</v>
      </c>
      <c r="I21" s="22">
        <v>364</v>
      </c>
      <c r="J21" s="22">
        <f t="shared" si="5"/>
        <v>1820</v>
      </c>
      <c r="K21" s="27">
        <v>0.18579999999999999</v>
      </c>
      <c r="L21" s="169">
        <f t="shared" si="1"/>
        <v>18.579999999999998</v>
      </c>
      <c r="M21" s="135">
        <f t="shared" si="0"/>
        <v>43248</v>
      </c>
      <c r="N21" s="115">
        <f t="shared" si="4"/>
        <v>43248</v>
      </c>
      <c r="O21" s="24">
        <v>45068</v>
      </c>
      <c r="P21" s="36">
        <f>Q21/J21</f>
        <v>9.341043956043956</v>
      </c>
      <c r="Q21" s="36">
        <f>H21*K21*J21/I21</f>
        <v>17000.7</v>
      </c>
      <c r="R21" s="30">
        <f>H21</f>
        <v>18300</v>
      </c>
      <c r="S21" s="5">
        <v>0</v>
      </c>
      <c r="T21" s="5">
        <v>0</v>
      </c>
      <c r="U21" s="33">
        <v>372.61808200000002</v>
      </c>
      <c r="V21" s="136">
        <f>M21+182</f>
        <v>43430</v>
      </c>
      <c r="W21" s="157"/>
      <c r="X21" s="180">
        <f t="shared" si="2"/>
        <v>43248</v>
      </c>
    </row>
    <row r="22" spans="1:24" s="16" customFormat="1" ht="19" thickBot="1" x14ac:dyDescent="0.5">
      <c r="A22" s="62" t="s">
        <v>23</v>
      </c>
      <c r="B22" s="65"/>
      <c r="C22" s="66" t="s">
        <v>31</v>
      </c>
      <c r="D22" s="101" t="s">
        <v>85</v>
      </c>
      <c r="E22" s="56" t="s">
        <v>80</v>
      </c>
      <c r="F22" s="67" t="s">
        <v>121</v>
      </c>
      <c r="G22" s="163">
        <v>6375</v>
      </c>
      <c r="H22" s="68">
        <v>6375</v>
      </c>
      <c r="I22" s="69">
        <v>364</v>
      </c>
      <c r="J22" s="69">
        <f t="shared" si="5"/>
        <v>1820</v>
      </c>
      <c r="K22" s="70">
        <v>0.1875</v>
      </c>
      <c r="L22" s="169">
        <f t="shared" si="1"/>
        <v>18.75</v>
      </c>
      <c r="M22" s="135">
        <f t="shared" si="0"/>
        <v>42765</v>
      </c>
      <c r="N22" s="115">
        <f t="shared" si="4"/>
        <v>42765</v>
      </c>
      <c r="O22" s="153">
        <v>44585</v>
      </c>
      <c r="P22" s="64">
        <f>Q22/J22</f>
        <v>3.2838255494505493</v>
      </c>
      <c r="Q22" s="64">
        <f>H22*K22*J22/I22</f>
        <v>5976.5625</v>
      </c>
      <c r="R22" s="71">
        <f>H22</f>
        <v>6375</v>
      </c>
      <c r="S22" s="5">
        <v>0</v>
      </c>
      <c r="T22" s="5">
        <v>0</v>
      </c>
      <c r="U22" s="72">
        <v>505.71</v>
      </c>
      <c r="V22" s="136">
        <f>M22+182+182+182</f>
        <v>43311</v>
      </c>
      <c r="W22" s="167">
        <v>43311</v>
      </c>
      <c r="X22" s="180">
        <f t="shared" si="2"/>
        <v>42765</v>
      </c>
    </row>
    <row r="23" spans="1:24" s="82" customFormat="1" x14ac:dyDescent="0.35">
      <c r="A23" s="79" t="s">
        <v>21</v>
      </c>
      <c r="B23" s="80"/>
      <c r="C23" s="81" t="s">
        <v>72</v>
      </c>
      <c r="D23" s="143" t="s">
        <v>85</v>
      </c>
      <c r="E23" s="83" t="s">
        <v>80</v>
      </c>
      <c r="F23" s="84" t="s">
        <v>122</v>
      </c>
      <c r="G23" s="85">
        <v>23842.3</v>
      </c>
      <c r="H23" s="86">
        <v>22400</v>
      </c>
      <c r="I23" s="87">
        <v>364</v>
      </c>
      <c r="J23" s="88">
        <f t="shared" si="5"/>
        <v>1820</v>
      </c>
      <c r="K23" s="89">
        <v>0.21</v>
      </c>
      <c r="L23" s="169">
        <f t="shared" si="1"/>
        <v>21</v>
      </c>
      <c r="M23" s="135">
        <f t="shared" si="0"/>
        <v>42093</v>
      </c>
      <c r="N23" s="115">
        <f t="shared" si="4"/>
        <v>42093</v>
      </c>
      <c r="O23" s="90">
        <v>43913</v>
      </c>
      <c r="P23" s="91">
        <v>12.923076923076923</v>
      </c>
      <c r="Q23" s="91">
        <v>23520</v>
      </c>
      <c r="R23" s="92">
        <v>22400</v>
      </c>
      <c r="S23" s="5">
        <v>0</v>
      </c>
      <c r="T23" s="5">
        <v>0</v>
      </c>
      <c r="U23" s="93">
        <v>1279.08</v>
      </c>
      <c r="V23" s="136">
        <f>M23+182+182+182+182+182+182+182</f>
        <v>43367</v>
      </c>
      <c r="W23" s="94"/>
      <c r="X23" s="180">
        <f t="shared" si="2"/>
        <v>42093</v>
      </c>
    </row>
    <row r="24" spans="1:24" s="56" customFormat="1" x14ac:dyDescent="0.35">
      <c r="A24" s="52"/>
      <c r="B24" s="140"/>
      <c r="C24" s="37" t="s">
        <v>45</v>
      </c>
      <c r="D24" s="53" t="s">
        <v>86</v>
      </c>
      <c r="E24" s="53" t="s">
        <v>80</v>
      </c>
      <c r="F24" s="144" t="s">
        <v>123</v>
      </c>
      <c r="G24" s="30">
        <v>7999.95</v>
      </c>
      <c r="H24" s="28">
        <v>7627</v>
      </c>
      <c r="I24" s="22">
        <v>364</v>
      </c>
      <c r="J24" s="22">
        <f t="shared" ref="J24:J34" si="6">I24*3</f>
        <v>1092</v>
      </c>
      <c r="K24" s="27">
        <v>0.24</v>
      </c>
      <c r="L24" s="169">
        <f t="shared" si="1"/>
        <v>24</v>
      </c>
      <c r="M24" s="135">
        <f t="shared" si="0"/>
        <v>42625</v>
      </c>
      <c r="N24" s="115">
        <f t="shared" si="4"/>
        <v>42625</v>
      </c>
      <c r="O24" s="24">
        <v>43717</v>
      </c>
      <c r="P24" s="36">
        <f>Q24/J24</f>
        <v>5.0287912087912083</v>
      </c>
      <c r="Q24" s="36">
        <f>H24*K24*J24/I24</f>
        <v>5491.44</v>
      </c>
      <c r="R24" s="30">
        <f>H24</f>
        <v>7627</v>
      </c>
      <c r="S24" s="5">
        <v>0</v>
      </c>
      <c r="T24" s="5">
        <v>0</v>
      </c>
      <c r="U24" s="33">
        <v>568.25340700000004</v>
      </c>
      <c r="V24" s="136">
        <f>M24+182+182+182+182</f>
        <v>43353</v>
      </c>
      <c r="W24" s="48"/>
      <c r="X24" s="180">
        <f t="shared" si="2"/>
        <v>42625</v>
      </c>
    </row>
    <row r="25" spans="1:24" s="56" customFormat="1" x14ac:dyDescent="0.35">
      <c r="A25" s="52"/>
      <c r="B25" s="140"/>
      <c r="C25" s="37" t="s">
        <v>119</v>
      </c>
      <c r="D25" s="103" t="s">
        <v>95</v>
      </c>
      <c r="E25" s="53" t="s">
        <v>80</v>
      </c>
      <c r="F25" s="144" t="s">
        <v>123</v>
      </c>
      <c r="G25" s="30">
        <v>22000</v>
      </c>
      <c r="H25" s="28">
        <v>22000</v>
      </c>
      <c r="I25" s="22">
        <v>364</v>
      </c>
      <c r="J25" s="22">
        <f t="shared" si="6"/>
        <v>1092</v>
      </c>
      <c r="K25" s="27">
        <v>0.1895</v>
      </c>
      <c r="L25" s="169">
        <f t="shared" si="1"/>
        <v>18.95</v>
      </c>
      <c r="M25" s="135">
        <f t="shared" si="0"/>
        <v>43234</v>
      </c>
      <c r="N25" s="115">
        <f t="shared" si="4"/>
        <v>43234</v>
      </c>
      <c r="O25" s="24">
        <v>44326</v>
      </c>
      <c r="P25" s="36">
        <f>Q25/J25</f>
        <v>11.453296703296703</v>
      </c>
      <c r="Q25" s="36">
        <f>H25*K25*J25/I25</f>
        <v>12507</v>
      </c>
      <c r="R25" s="30">
        <f>H25</f>
        <v>22000</v>
      </c>
      <c r="S25" s="5">
        <v>0</v>
      </c>
      <c r="T25" s="5">
        <v>0</v>
      </c>
      <c r="U25" s="33">
        <v>1055.78</v>
      </c>
      <c r="V25" s="136">
        <f>M25+182</f>
        <v>43416</v>
      </c>
      <c r="W25" s="48"/>
      <c r="X25" s="180">
        <f t="shared" si="2"/>
        <v>43234</v>
      </c>
    </row>
    <row r="26" spans="1:24" s="56" customFormat="1" x14ac:dyDescent="0.35">
      <c r="A26" s="95"/>
      <c r="B26" s="60"/>
      <c r="C26" s="1" t="s">
        <v>38</v>
      </c>
      <c r="D26" s="101" t="s">
        <v>86</v>
      </c>
      <c r="E26" s="56" t="s">
        <v>80</v>
      </c>
      <c r="F26" s="17" t="s">
        <v>121</v>
      </c>
      <c r="G26" s="63">
        <v>20000</v>
      </c>
      <c r="H26" s="28">
        <v>20000</v>
      </c>
      <c r="I26" s="22">
        <v>364</v>
      </c>
      <c r="J26" s="22">
        <f t="shared" si="6"/>
        <v>1092</v>
      </c>
      <c r="K26" s="27">
        <v>0.16500000000000001</v>
      </c>
      <c r="L26" s="169">
        <f t="shared" si="1"/>
        <v>16.5</v>
      </c>
      <c r="M26" s="135">
        <f t="shared" si="0"/>
        <v>43185</v>
      </c>
      <c r="N26" s="115">
        <f t="shared" si="4"/>
        <v>43185</v>
      </c>
      <c r="O26" s="25">
        <v>44277</v>
      </c>
      <c r="P26" s="36">
        <v>11.706840659340658</v>
      </c>
      <c r="Q26" s="36">
        <v>12783.869999999999</v>
      </c>
      <c r="R26" s="30">
        <v>25826</v>
      </c>
      <c r="S26" s="5">
        <v>0</v>
      </c>
      <c r="T26" s="5">
        <v>0</v>
      </c>
      <c r="U26" s="35">
        <v>888.46</v>
      </c>
      <c r="V26" s="136">
        <f>M26+182</f>
        <v>43367</v>
      </c>
      <c r="W26" s="156">
        <v>43367</v>
      </c>
      <c r="X26" s="180">
        <f t="shared" si="2"/>
        <v>43185</v>
      </c>
    </row>
    <row r="27" spans="1:24" s="56" customFormat="1" x14ac:dyDescent="0.35">
      <c r="A27" s="95"/>
      <c r="B27" s="60"/>
      <c r="C27" s="1" t="s">
        <v>38</v>
      </c>
      <c r="D27" s="101" t="s">
        <v>86</v>
      </c>
      <c r="E27" s="56" t="s">
        <v>80</v>
      </c>
      <c r="F27" s="17" t="s">
        <v>121</v>
      </c>
      <c r="G27" s="63">
        <v>5990.49</v>
      </c>
      <c r="H27" s="28">
        <v>5826</v>
      </c>
      <c r="I27" s="22">
        <v>364</v>
      </c>
      <c r="J27" s="22">
        <f t="shared" si="6"/>
        <v>1092</v>
      </c>
      <c r="K27" s="27">
        <v>0.16500000000000001</v>
      </c>
      <c r="L27" s="169">
        <f t="shared" si="1"/>
        <v>16.5</v>
      </c>
      <c r="M27" s="135">
        <f t="shared" si="0"/>
        <v>43185</v>
      </c>
      <c r="N27" s="115">
        <f t="shared" si="4"/>
        <v>43185</v>
      </c>
      <c r="O27" s="25">
        <v>44277</v>
      </c>
      <c r="P27" s="36">
        <f>Q27/J27</f>
        <v>2.6409065934065938</v>
      </c>
      <c r="Q27" s="36">
        <f>H27*K27*J27/I27</f>
        <v>2883.8700000000003</v>
      </c>
      <c r="R27" s="30">
        <f>H27</f>
        <v>5826</v>
      </c>
      <c r="S27" s="5">
        <v>0</v>
      </c>
      <c r="T27" s="5">
        <v>0</v>
      </c>
      <c r="U27" s="35">
        <v>258.81</v>
      </c>
      <c r="V27" s="136">
        <f>M27+182</f>
        <v>43367</v>
      </c>
      <c r="W27" s="156">
        <v>43367</v>
      </c>
      <c r="X27" s="180">
        <f t="shared" si="2"/>
        <v>43185</v>
      </c>
    </row>
    <row r="28" spans="1:24" s="56" customFormat="1" x14ac:dyDescent="0.35">
      <c r="A28" s="52"/>
      <c r="B28" s="140"/>
      <c r="C28" s="37" t="s">
        <v>38</v>
      </c>
      <c r="D28" s="53" t="s">
        <v>86</v>
      </c>
      <c r="E28" s="53" t="s">
        <v>80</v>
      </c>
      <c r="F28" s="144" t="s">
        <v>123</v>
      </c>
      <c r="G28" s="30">
        <v>42001.89</v>
      </c>
      <c r="H28" s="28">
        <v>41720</v>
      </c>
      <c r="I28" s="22">
        <v>364</v>
      </c>
      <c r="J28" s="22">
        <f t="shared" si="6"/>
        <v>1092</v>
      </c>
      <c r="K28" s="27">
        <v>0.16500000000000001</v>
      </c>
      <c r="L28" s="169">
        <f t="shared" si="1"/>
        <v>16.5</v>
      </c>
      <c r="M28" s="135">
        <f t="shared" si="0"/>
        <v>43185</v>
      </c>
      <c r="N28" s="115">
        <f t="shared" si="4"/>
        <v>43185</v>
      </c>
      <c r="O28" s="24">
        <v>44277</v>
      </c>
      <c r="P28" s="36">
        <f>Q28/J28</f>
        <v>18.911538461538463</v>
      </c>
      <c r="Q28" s="36">
        <f>H28*K28*J28/I28</f>
        <v>20651.400000000001</v>
      </c>
      <c r="R28" s="30">
        <f>H28</f>
        <v>41720</v>
      </c>
      <c r="S28" s="5">
        <v>0</v>
      </c>
      <c r="T28" s="5">
        <v>0</v>
      </c>
      <c r="U28" s="33">
        <v>1867.11</v>
      </c>
      <c r="V28" s="136">
        <f>M28+182</f>
        <v>43367</v>
      </c>
      <c r="W28" s="48"/>
      <c r="X28" s="180">
        <f t="shared" si="2"/>
        <v>43185</v>
      </c>
    </row>
    <row r="29" spans="1:24" s="56" customFormat="1" x14ac:dyDescent="0.35">
      <c r="A29" s="52"/>
      <c r="B29" s="140"/>
      <c r="C29" s="37" t="s">
        <v>52</v>
      </c>
      <c r="D29" s="53" t="s">
        <v>86</v>
      </c>
      <c r="E29" s="53" t="s">
        <v>80</v>
      </c>
      <c r="F29" s="144" t="s">
        <v>123</v>
      </c>
      <c r="G29" s="30">
        <v>29998</v>
      </c>
      <c r="H29" s="28">
        <v>29998</v>
      </c>
      <c r="I29" s="22">
        <v>364</v>
      </c>
      <c r="J29" s="22">
        <f t="shared" si="6"/>
        <v>1092</v>
      </c>
      <c r="K29" s="27">
        <v>0.17499999999999999</v>
      </c>
      <c r="L29" s="169">
        <f t="shared" si="1"/>
        <v>17.5</v>
      </c>
      <c r="M29" s="135">
        <f t="shared" si="0"/>
        <v>43283</v>
      </c>
      <c r="N29" s="115">
        <f t="shared" si="4"/>
        <v>43283</v>
      </c>
      <c r="O29" s="24">
        <v>44375</v>
      </c>
      <c r="P29" s="36">
        <f>Q29/J29</f>
        <v>14.422115384615383</v>
      </c>
      <c r="Q29" s="36">
        <f>H29*K29*J29/I29</f>
        <v>15748.949999999999</v>
      </c>
      <c r="R29" s="30">
        <f>H29</f>
        <v>29998</v>
      </c>
      <c r="S29" s="5">
        <v>0</v>
      </c>
      <c r="T29" s="5">
        <v>0</v>
      </c>
      <c r="U29" s="33">
        <v>14.42</v>
      </c>
      <c r="V29" s="136">
        <f>M29+182</f>
        <v>43465</v>
      </c>
      <c r="W29" s="48"/>
      <c r="X29" s="180">
        <f t="shared" si="2"/>
        <v>43283</v>
      </c>
    </row>
    <row r="30" spans="1:24" s="56" customFormat="1" x14ac:dyDescent="0.35">
      <c r="A30" s="52"/>
      <c r="B30" s="140"/>
      <c r="C30" s="37" t="s">
        <v>67</v>
      </c>
      <c r="D30" s="53" t="s">
        <v>86</v>
      </c>
      <c r="E30" s="53" t="s">
        <v>80</v>
      </c>
      <c r="F30" s="144" t="s">
        <v>123</v>
      </c>
      <c r="G30" s="30">
        <v>22474.76</v>
      </c>
      <c r="H30" s="28">
        <v>20883</v>
      </c>
      <c r="I30" s="22">
        <v>364</v>
      </c>
      <c r="J30" s="22">
        <f t="shared" si="6"/>
        <v>1092</v>
      </c>
      <c r="K30" s="27">
        <v>0.245</v>
      </c>
      <c r="L30" s="169">
        <f t="shared" si="1"/>
        <v>24.5</v>
      </c>
      <c r="M30" s="135">
        <f t="shared" si="0"/>
        <v>42520</v>
      </c>
      <c r="N30" s="115">
        <f t="shared" si="4"/>
        <v>42520</v>
      </c>
      <c r="O30" s="24">
        <v>43612</v>
      </c>
      <c r="P30" s="36">
        <f>Q30/J30</f>
        <v>14.055865384615386</v>
      </c>
      <c r="Q30" s="36">
        <f>H30*K30*J30/I30</f>
        <v>15349.005000000001</v>
      </c>
      <c r="R30" s="30">
        <f>H30</f>
        <v>20883</v>
      </c>
      <c r="S30" s="5">
        <v>0</v>
      </c>
      <c r="T30" s="5">
        <v>0</v>
      </c>
      <c r="U30" s="33">
        <v>506.01115399999998</v>
      </c>
      <c r="V30" s="136">
        <f>M30+182+182+182+182+182</f>
        <v>43430</v>
      </c>
      <c r="W30" s="48"/>
      <c r="X30" s="180">
        <f t="shared" si="2"/>
        <v>42520</v>
      </c>
    </row>
    <row r="31" spans="1:24" s="56" customFormat="1" x14ac:dyDescent="0.35">
      <c r="A31" s="123"/>
      <c r="B31" s="60"/>
      <c r="C31" s="1" t="s">
        <v>60</v>
      </c>
      <c r="D31" s="124" t="s">
        <v>95</v>
      </c>
      <c r="E31" s="125" t="s">
        <v>118</v>
      </c>
      <c r="F31" s="32" t="s">
        <v>122</v>
      </c>
      <c r="G31" s="32">
        <v>50000</v>
      </c>
      <c r="H31" s="28">
        <v>50000</v>
      </c>
      <c r="I31" s="126">
        <v>364</v>
      </c>
      <c r="J31" s="127">
        <f t="shared" si="6"/>
        <v>1092</v>
      </c>
      <c r="K31" s="27">
        <v>0.23</v>
      </c>
      <c r="L31" s="169">
        <f t="shared" si="1"/>
        <v>23</v>
      </c>
      <c r="M31" s="135">
        <f t="shared" si="0"/>
        <v>43437</v>
      </c>
      <c r="N31" s="115">
        <f t="shared" si="4"/>
        <v>43437</v>
      </c>
      <c r="O31" s="24">
        <v>44529</v>
      </c>
      <c r="P31" s="36">
        <v>31.593406593406595</v>
      </c>
      <c r="Q31" s="36">
        <v>34500</v>
      </c>
      <c r="R31" s="30">
        <v>50000</v>
      </c>
      <c r="S31" s="5">
        <v>0</v>
      </c>
      <c r="T31" s="5">
        <v>0</v>
      </c>
      <c r="U31" s="35">
        <v>1048.4100000000001</v>
      </c>
      <c r="V31" s="136">
        <f>M31</f>
        <v>43437</v>
      </c>
      <c r="W31" s="57"/>
      <c r="X31" s="180">
        <f t="shared" si="2"/>
        <v>43437</v>
      </c>
    </row>
    <row r="32" spans="1:24" s="56" customFormat="1" x14ac:dyDescent="0.35">
      <c r="A32" s="52"/>
      <c r="B32" s="140"/>
      <c r="C32" s="37" t="s">
        <v>60</v>
      </c>
      <c r="D32" s="103" t="s">
        <v>95</v>
      </c>
      <c r="E32" s="53" t="s">
        <v>118</v>
      </c>
      <c r="F32" s="144" t="s">
        <v>123</v>
      </c>
      <c r="G32" s="30">
        <v>50000</v>
      </c>
      <c r="H32" s="28">
        <v>50000</v>
      </c>
      <c r="I32" s="22">
        <v>364</v>
      </c>
      <c r="J32" s="22">
        <f t="shared" si="6"/>
        <v>1092</v>
      </c>
      <c r="K32" s="27">
        <v>0.23</v>
      </c>
      <c r="L32" s="169">
        <f t="shared" si="1"/>
        <v>23</v>
      </c>
      <c r="M32" s="135">
        <f t="shared" si="0"/>
        <v>43437</v>
      </c>
      <c r="N32" s="115">
        <f t="shared" si="4"/>
        <v>43437</v>
      </c>
      <c r="O32" s="24">
        <v>44529</v>
      </c>
      <c r="P32" s="36">
        <f>Q32/J32</f>
        <v>31.593406593406595</v>
      </c>
      <c r="Q32" s="36">
        <f>H32*K32*J32/I32</f>
        <v>34500</v>
      </c>
      <c r="R32" s="30">
        <f>H32</f>
        <v>50000</v>
      </c>
      <c r="S32" s="5">
        <v>0</v>
      </c>
      <c r="T32" s="5">
        <v>0</v>
      </c>
      <c r="U32" s="33">
        <v>1039.73</v>
      </c>
      <c r="V32" s="136">
        <f>M32</f>
        <v>43437</v>
      </c>
      <c r="W32" s="48"/>
      <c r="X32" s="180">
        <f t="shared" si="2"/>
        <v>43437</v>
      </c>
    </row>
    <row r="33" spans="1:24" s="128" customFormat="1" x14ac:dyDescent="0.35">
      <c r="A33" s="52"/>
      <c r="B33" s="140"/>
      <c r="C33" s="37" t="s">
        <v>48</v>
      </c>
      <c r="D33" s="53" t="s">
        <v>86</v>
      </c>
      <c r="E33" s="53" t="s">
        <v>80</v>
      </c>
      <c r="F33" s="144" t="s">
        <v>123</v>
      </c>
      <c r="G33" s="30">
        <v>92093</v>
      </c>
      <c r="H33" s="28">
        <v>92093</v>
      </c>
      <c r="I33" s="22">
        <v>364</v>
      </c>
      <c r="J33" s="22">
        <f t="shared" si="6"/>
        <v>1092</v>
      </c>
      <c r="K33" s="27">
        <v>0.185</v>
      </c>
      <c r="L33" s="169">
        <f t="shared" si="1"/>
        <v>18.5</v>
      </c>
      <c r="M33" s="135">
        <f t="shared" si="0"/>
        <v>42891</v>
      </c>
      <c r="N33" s="115">
        <f t="shared" si="4"/>
        <v>42891</v>
      </c>
      <c r="O33" s="24">
        <v>43983</v>
      </c>
      <c r="P33" s="36">
        <f>Q33/J33</f>
        <v>46.80550824175824</v>
      </c>
      <c r="Q33" s="36">
        <f>H33*K33*J33/I33</f>
        <v>51111.614999999998</v>
      </c>
      <c r="R33" s="30">
        <f>H33</f>
        <v>92093</v>
      </c>
      <c r="S33" s="5">
        <v>0</v>
      </c>
      <c r="T33" s="5">
        <v>0</v>
      </c>
      <c r="U33" s="33">
        <v>1357.3597390000002</v>
      </c>
      <c r="V33" s="136">
        <f>M33+182+182+182</f>
        <v>43437</v>
      </c>
      <c r="W33" s="48"/>
      <c r="X33" s="180">
        <f t="shared" si="2"/>
        <v>42891</v>
      </c>
    </row>
    <row r="34" spans="1:24" s="122" customFormat="1" x14ac:dyDescent="0.35">
      <c r="A34" s="139"/>
      <c r="B34" s="60"/>
      <c r="C34" s="1" t="s">
        <v>32</v>
      </c>
      <c r="D34" s="102" t="s">
        <v>86</v>
      </c>
      <c r="E34" s="56" t="s">
        <v>80</v>
      </c>
      <c r="F34" s="17" t="s">
        <v>121</v>
      </c>
      <c r="G34" s="63">
        <v>1089.51</v>
      </c>
      <c r="H34" s="28">
        <v>1050</v>
      </c>
      <c r="I34" s="22">
        <v>364</v>
      </c>
      <c r="J34" s="22">
        <f t="shared" si="6"/>
        <v>1092</v>
      </c>
      <c r="K34" s="27">
        <v>0.215</v>
      </c>
      <c r="L34" s="169">
        <f t="shared" si="1"/>
        <v>21.5</v>
      </c>
      <c r="M34" s="135">
        <f t="shared" ref="M34:M59" si="7">O34-J34</f>
        <v>42807</v>
      </c>
      <c r="N34" s="115">
        <f t="shared" si="4"/>
        <v>42807</v>
      </c>
      <c r="O34" s="25">
        <v>43899</v>
      </c>
      <c r="P34" s="36">
        <f>Q34/J34</f>
        <v>0.62019230769230771</v>
      </c>
      <c r="Q34" s="36">
        <f>H34*K34*J34/I34</f>
        <v>677.25</v>
      </c>
      <c r="R34" s="30">
        <f>H34</f>
        <v>1050</v>
      </c>
      <c r="S34" s="5">
        <v>0</v>
      </c>
      <c r="T34" s="5">
        <v>0</v>
      </c>
      <c r="U34" s="35">
        <v>69.459999999999994</v>
      </c>
      <c r="V34" s="136">
        <f>M34+182+182+182</f>
        <v>43353</v>
      </c>
      <c r="W34" s="156">
        <v>43353</v>
      </c>
      <c r="X34" s="180">
        <f t="shared" si="2"/>
        <v>42807</v>
      </c>
    </row>
    <row r="35" spans="1:24" s="122" customFormat="1" x14ac:dyDescent="0.35">
      <c r="A35" s="95"/>
      <c r="B35" s="60"/>
      <c r="C35" s="1" t="s">
        <v>35</v>
      </c>
      <c r="D35" s="101" t="s">
        <v>86</v>
      </c>
      <c r="E35" s="56" t="s">
        <v>80</v>
      </c>
      <c r="F35" s="17" t="s">
        <v>121</v>
      </c>
      <c r="G35" s="63">
        <v>15999.53</v>
      </c>
      <c r="H35" s="28">
        <v>15031</v>
      </c>
      <c r="I35" s="22">
        <v>364</v>
      </c>
      <c r="J35" s="22">
        <f t="shared" ref="J35:J43" si="8">I35*2</f>
        <v>728</v>
      </c>
      <c r="K35" s="27">
        <v>0.1724</v>
      </c>
      <c r="L35" s="169">
        <f t="shared" si="1"/>
        <v>17.239999999999998</v>
      </c>
      <c r="M35" s="135">
        <f t="shared" si="7"/>
        <v>43052</v>
      </c>
      <c r="N35" s="115">
        <f t="shared" si="4"/>
        <v>43052</v>
      </c>
      <c r="O35" s="25">
        <v>43780</v>
      </c>
      <c r="P35" s="36">
        <f>Q35/J35</f>
        <v>7.1190780219780221</v>
      </c>
      <c r="Q35" s="36">
        <f>H35*K35*J35/I35</f>
        <v>5182.6887999999999</v>
      </c>
      <c r="R35" s="30">
        <f>H35</f>
        <v>15031</v>
      </c>
      <c r="S35" s="5">
        <v>0</v>
      </c>
      <c r="T35" s="5">
        <v>0</v>
      </c>
      <c r="U35" s="35">
        <v>348.83</v>
      </c>
      <c r="V35" s="136">
        <f>M35+182+182</f>
        <v>43416</v>
      </c>
      <c r="W35" s="156">
        <v>43416</v>
      </c>
      <c r="X35" s="180">
        <f t="shared" si="2"/>
        <v>43052</v>
      </c>
    </row>
    <row r="36" spans="1:24" s="122" customFormat="1" x14ac:dyDescent="0.35">
      <c r="A36" s="52"/>
      <c r="B36" s="140"/>
      <c r="C36" s="37" t="s">
        <v>49</v>
      </c>
      <c r="D36" s="53" t="s">
        <v>93</v>
      </c>
      <c r="E36" s="53" t="s">
        <v>80</v>
      </c>
      <c r="F36" s="144" t="s">
        <v>123</v>
      </c>
      <c r="G36" s="30">
        <v>15849.22</v>
      </c>
      <c r="H36" s="28">
        <v>15605</v>
      </c>
      <c r="I36" s="22">
        <v>364</v>
      </c>
      <c r="J36" s="22">
        <f t="shared" si="8"/>
        <v>728</v>
      </c>
      <c r="K36" s="27">
        <v>0.16500000000000001</v>
      </c>
      <c r="L36" s="169">
        <f t="shared" si="1"/>
        <v>16.5</v>
      </c>
      <c r="M36" s="135">
        <f t="shared" si="7"/>
        <v>43178</v>
      </c>
      <c r="N36" s="115">
        <f t="shared" si="4"/>
        <v>43178</v>
      </c>
      <c r="O36" s="24">
        <v>43906</v>
      </c>
      <c r="P36" s="36">
        <f>Q36/J36</f>
        <v>7.0736950549450555</v>
      </c>
      <c r="Q36" s="36">
        <f>H36*K36*J36/I36</f>
        <v>5149.6500000000005</v>
      </c>
      <c r="R36" s="30">
        <f>H36</f>
        <v>15605</v>
      </c>
      <c r="S36" s="5">
        <v>0</v>
      </c>
      <c r="T36" s="5">
        <v>0</v>
      </c>
      <c r="U36" s="33">
        <v>747.76</v>
      </c>
      <c r="V36" s="136">
        <f>M36+182</f>
        <v>43360</v>
      </c>
      <c r="W36" s="48"/>
      <c r="X36" s="180">
        <f t="shared" si="2"/>
        <v>43178</v>
      </c>
    </row>
    <row r="37" spans="1:24" s="56" customFormat="1" x14ac:dyDescent="0.35">
      <c r="A37" s="95"/>
      <c r="B37" s="60"/>
      <c r="C37" s="1" t="s">
        <v>75</v>
      </c>
      <c r="D37" s="101" t="s">
        <v>93</v>
      </c>
      <c r="E37" s="58" t="s">
        <v>80</v>
      </c>
      <c r="F37" s="17" t="s">
        <v>122</v>
      </c>
      <c r="G37" s="32">
        <v>20799.88</v>
      </c>
      <c r="H37" s="28">
        <v>19529</v>
      </c>
      <c r="I37" s="23">
        <v>364</v>
      </c>
      <c r="J37" s="22">
        <f t="shared" si="8"/>
        <v>728</v>
      </c>
      <c r="K37" s="27">
        <v>0.17</v>
      </c>
      <c r="L37" s="169">
        <f t="shared" si="1"/>
        <v>17</v>
      </c>
      <c r="M37" s="135">
        <f t="shared" si="7"/>
        <v>42928</v>
      </c>
      <c r="N37" s="115">
        <f t="shared" si="4"/>
        <v>42928</v>
      </c>
      <c r="O37" s="24">
        <v>43656</v>
      </c>
      <c r="P37" s="36">
        <v>9.1206868131868131</v>
      </c>
      <c r="Q37" s="36">
        <v>6639.86</v>
      </c>
      <c r="R37" s="30">
        <v>19529</v>
      </c>
      <c r="S37" s="5">
        <v>0</v>
      </c>
      <c r="T37" s="5">
        <v>0</v>
      </c>
      <c r="U37" s="35">
        <v>775.2</v>
      </c>
      <c r="V37" s="136">
        <f>M37+182+182</f>
        <v>43292</v>
      </c>
      <c r="W37" s="57"/>
      <c r="X37" s="180">
        <f t="shared" si="2"/>
        <v>42928</v>
      </c>
    </row>
    <row r="38" spans="1:24" s="96" customFormat="1" ht="15" thickBot="1" x14ac:dyDescent="0.4">
      <c r="A38" s="54"/>
      <c r="B38" s="160"/>
      <c r="C38" s="161" t="s">
        <v>47</v>
      </c>
      <c r="D38" s="55" t="s">
        <v>93</v>
      </c>
      <c r="E38" s="55" t="s">
        <v>80</v>
      </c>
      <c r="F38" s="144" t="s">
        <v>123</v>
      </c>
      <c r="G38" s="49">
        <v>20115.64</v>
      </c>
      <c r="H38" s="97">
        <v>19000</v>
      </c>
      <c r="I38" s="98">
        <v>364</v>
      </c>
      <c r="J38" s="98">
        <f t="shared" si="8"/>
        <v>728</v>
      </c>
      <c r="K38" s="99">
        <v>0.21</v>
      </c>
      <c r="L38" s="169">
        <f t="shared" si="1"/>
        <v>21</v>
      </c>
      <c r="M38" s="135">
        <f t="shared" si="7"/>
        <v>42744</v>
      </c>
      <c r="N38" s="115">
        <f t="shared" si="4"/>
        <v>42744</v>
      </c>
      <c r="O38" s="100">
        <v>43472</v>
      </c>
      <c r="P38" s="50">
        <f>Q38/J38</f>
        <v>10.961538461538462</v>
      </c>
      <c r="Q38" s="50">
        <f>H38*K38*J38/I38</f>
        <v>7980</v>
      </c>
      <c r="R38" s="49">
        <f>H38</f>
        <v>19000</v>
      </c>
      <c r="S38" s="5">
        <v>0</v>
      </c>
      <c r="T38" s="5">
        <v>0</v>
      </c>
      <c r="U38" s="165">
        <v>1929.2307690000002</v>
      </c>
      <c r="V38" s="136">
        <f>M38+182+182+182</f>
        <v>43290</v>
      </c>
      <c r="W38" s="51"/>
      <c r="X38" s="180">
        <f t="shared" si="2"/>
        <v>42744</v>
      </c>
    </row>
    <row r="39" spans="1:24" s="15" customFormat="1" x14ac:dyDescent="0.35">
      <c r="A39" s="53"/>
      <c r="B39" s="38"/>
      <c r="C39" s="39" t="s">
        <v>47</v>
      </c>
      <c r="D39" s="53" t="s">
        <v>93</v>
      </c>
      <c r="E39" s="53" t="s">
        <v>80</v>
      </c>
      <c r="F39" s="73" t="s">
        <v>123</v>
      </c>
      <c r="G39" s="31">
        <v>12696.9</v>
      </c>
      <c r="H39" s="29">
        <v>12687</v>
      </c>
      <c r="I39" s="74">
        <v>364</v>
      </c>
      <c r="J39" s="74">
        <f t="shared" si="8"/>
        <v>728</v>
      </c>
      <c r="K39" s="26">
        <v>0.215</v>
      </c>
      <c r="L39" s="169">
        <f t="shared" si="1"/>
        <v>21.5</v>
      </c>
      <c r="M39" s="135">
        <f t="shared" si="7"/>
        <v>42779</v>
      </c>
      <c r="N39" s="115">
        <f t="shared" si="4"/>
        <v>42779</v>
      </c>
      <c r="O39" s="75">
        <v>43507</v>
      </c>
      <c r="P39" s="76">
        <f>Q39/J39</f>
        <v>7.4936950549450545</v>
      </c>
      <c r="Q39" s="76">
        <f>H39*K39*J39/I39</f>
        <v>5455.41</v>
      </c>
      <c r="R39" s="31">
        <f>H39</f>
        <v>12687</v>
      </c>
      <c r="S39" s="5">
        <v>0</v>
      </c>
      <c r="T39" s="5">
        <v>0</v>
      </c>
      <c r="U39" s="34">
        <v>1056.611003</v>
      </c>
      <c r="V39" s="136">
        <f>M39+182+182+182</f>
        <v>43325</v>
      </c>
      <c r="W39" s="78"/>
      <c r="X39" s="180">
        <f t="shared" si="2"/>
        <v>42779</v>
      </c>
    </row>
    <row r="40" spans="1:24" s="15" customFormat="1" x14ac:dyDescent="0.35">
      <c r="A40" s="52"/>
      <c r="B40" s="38"/>
      <c r="C40" s="39" t="s">
        <v>47</v>
      </c>
      <c r="D40" s="53" t="s">
        <v>93</v>
      </c>
      <c r="E40" s="53" t="s">
        <v>80</v>
      </c>
      <c r="F40" s="73" t="s">
        <v>123</v>
      </c>
      <c r="G40" s="152">
        <v>11999.37</v>
      </c>
      <c r="H40" s="152">
        <v>11990</v>
      </c>
      <c r="I40" s="22">
        <v>364</v>
      </c>
      <c r="J40" s="22">
        <f t="shared" si="8"/>
        <v>728</v>
      </c>
      <c r="K40" s="26">
        <v>0.21329999999999999</v>
      </c>
      <c r="L40" s="169">
        <f t="shared" si="1"/>
        <v>21.33</v>
      </c>
      <c r="M40" s="135">
        <f t="shared" si="7"/>
        <v>42807</v>
      </c>
      <c r="N40" s="115">
        <f t="shared" si="4"/>
        <v>42807</v>
      </c>
      <c r="O40" s="24">
        <v>43535</v>
      </c>
      <c r="P40" s="36">
        <f>Q40/J40</f>
        <v>7.0260082417582419</v>
      </c>
      <c r="Q40" s="36">
        <f>H40*K40*J40/I40</f>
        <v>5114.9340000000002</v>
      </c>
      <c r="R40" s="30">
        <f>H40</f>
        <v>11990</v>
      </c>
      <c r="S40" s="5">
        <v>0</v>
      </c>
      <c r="T40" s="5">
        <v>0</v>
      </c>
      <c r="U40" s="34">
        <v>793.93893100000003</v>
      </c>
      <c r="V40" s="136">
        <f>M40+182+182+182</f>
        <v>43353</v>
      </c>
      <c r="W40" s="48"/>
      <c r="X40" s="180">
        <f t="shared" si="2"/>
        <v>42807</v>
      </c>
    </row>
    <row r="41" spans="1:24" s="15" customFormat="1" x14ac:dyDescent="0.35">
      <c r="A41" s="95"/>
      <c r="B41" s="141"/>
      <c r="C41" s="142" t="s">
        <v>64</v>
      </c>
      <c r="D41" s="101" t="s">
        <v>93</v>
      </c>
      <c r="E41" s="58" t="s">
        <v>80</v>
      </c>
      <c r="F41" s="145" t="s">
        <v>122</v>
      </c>
      <c r="G41" s="147">
        <v>50570.95</v>
      </c>
      <c r="H41" s="29">
        <v>49499</v>
      </c>
      <c r="I41" s="23">
        <v>364</v>
      </c>
      <c r="J41" s="22">
        <f t="shared" si="8"/>
        <v>728</v>
      </c>
      <c r="K41" s="26">
        <v>0.21</v>
      </c>
      <c r="L41" s="169">
        <f t="shared" si="1"/>
        <v>21</v>
      </c>
      <c r="M41" s="135">
        <f t="shared" si="7"/>
        <v>42744</v>
      </c>
      <c r="N41" s="115">
        <f t="shared" si="4"/>
        <v>42744</v>
      </c>
      <c r="O41" s="24">
        <v>43472</v>
      </c>
      <c r="P41" s="36">
        <v>28.557115384615383</v>
      </c>
      <c r="Q41" s="36">
        <v>20789.579999999998</v>
      </c>
      <c r="R41" s="30">
        <v>49499</v>
      </c>
      <c r="S41" s="5">
        <v>0</v>
      </c>
      <c r="T41" s="5">
        <v>0</v>
      </c>
      <c r="U41" s="154">
        <v>5026.5600000000004</v>
      </c>
      <c r="V41" s="136">
        <f>M41+182+182+182</f>
        <v>43290</v>
      </c>
      <c r="W41" s="57"/>
      <c r="X41" s="180">
        <f t="shared" si="2"/>
        <v>42744</v>
      </c>
    </row>
    <row r="42" spans="1:24" s="15" customFormat="1" x14ac:dyDescent="0.35">
      <c r="A42" s="52"/>
      <c r="B42" s="38"/>
      <c r="C42" s="39" t="s">
        <v>68</v>
      </c>
      <c r="D42" s="53" t="s">
        <v>93</v>
      </c>
      <c r="E42" s="53" t="s">
        <v>80</v>
      </c>
      <c r="F42" s="73" t="s">
        <v>123</v>
      </c>
      <c r="G42" s="31">
        <v>12000</v>
      </c>
      <c r="H42" s="29">
        <v>12000</v>
      </c>
      <c r="I42" s="22">
        <v>364</v>
      </c>
      <c r="J42" s="22">
        <f t="shared" si="8"/>
        <v>728</v>
      </c>
      <c r="K42" s="26">
        <v>0.19500000000000001</v>
      </c>
      <c r="L42" s="169">
        <f t="shared" si="1"/>
        <v>19.5</v>
      </c>
      <c r="M42" s="135">
        <f t="shared" si="7"/>
        <v>43296</v>
      </c>
      <c r="N42" s="115">
        <f t="shared" si="4"/>
        <v>43296</v>
      </c>
      <c r="O42" s="24">
        <v>44024</v>
      </c>
      <c r="P42" s="36">
        <f>Q42/J42</f>
        <v>6.4285714285714288</v>
      </c>
      <c r="Q42" s="36">
        <f>H42*K42*J42/I42</f>
        <v>4680</v>
      </c>
      <c r="R42" s="30">
        <f>H42</f>
        <v>12000</v>
      </c>
      <c r="S42" s="5">
        <v>0</v>
      </c>
      <c r="T42" s="5">
        <v>0</v>
      </c>
      <c r="U42" s="34">
        <v>141.42857100000001</v>
      </c>
      <c r="V42" s="136">
        <f>M42</f>
        <v>43296</v>
      </c>
      <c r="W42" s="48"/>
      <c r="X42" s="180">
        <f t="shared" si="2"/>
        <v>43296</v>
      </c>
    </row>
    <row r="43" spans="1:24" s="15" customFormat="1" x14ac:dyDescent="0.35">
      <c r="A43" s="95"/>
      <c r="B43" s="141"/>
      <c r="C43" s="142" t="s">
        <v>59</v>
      </c>
      <c r="D43" s="101" t="s">
        <v>86</v>
      </c>
      <c r="E43" s="58" t="s">
        <v>80</v>
      </c>
      <c r="F43" s="145" t="s">
        <v>122</v>
      </c>
      <c r="G43" s="147">
        <v>34000</v>
      </c>
      <c r="H43" s="29">
        <v>34000</v>
      </c>
      <c r="I43" s="23">
        <v>364</v>
      </c>
      <c r="J43" s="22">
        <f t="shared" si="8"/>
        <v>728</v>
      </c>
      <c r="K43" s="26">
        <v>0.19500000000000001</v>
      </c>
      <c r="L43" s="169">
        <f t="shared" si="1"/>
        <v>19.5</v>
      </c>
      <c r="M43" s="135">
        <f t="shared" si="7"/>
        <v>43416</v>
      </c>
      <c r="N43" s="115">
        <f t="shared" si="4"/>
        <v>43416</v>
      </c>
      <c r="O43" s="24">
        <v>44144</v>
      </c>
      <c r="P43" s="36">
        <v>18.214285714285715</v>
      </c>
      <c r="Q43" s="36">
        <v>13260</v>
      </c>
      <c r="R43" s="30">
        <v>34000</v>
      </c>
      <c r="S43" s="5">
        <v>0</v>
      </c>
      <c r="T43" s="5">
        <v>0</v>
      </c>
      <c r="U43" s="154">
        <v>910.5</v>
      </c>
      <c r="V43" s="136">
        <f>M43</f>
        <v>43416</v>
      </c>
      <c r="W43" s="57"/>
      <c r="X43" s="180">
        <f t="shared" si="2"/>
        <v>43416</v>
      </c>
    </row>
    <row r="44" spans="1:24" s="15" customFormat="1" x14ac:dyDescent="0.35">
      <c r="A44" s="118"/>
      <c r="B44" s="129"/>
      <c r="C44" s="130" t="s">
        <v>76</v>
      </c>
      <c r="D44" s="110" t="s">
        <v>91</v>
      </c>
      <c r="E44" s="111" t="s">
        <v>83</v>
      </c>
      <c r="F44" s="146" t="s">
        <v>122</v>
      </c>
      <c r="G44" s="146">
        <v>15000</v>
      </c>
      <c r="H44" s="131">
        <v>15000</v>
      </c>
      <c r="I44" s="23">
        <v>365</v>
      </c>
      <c r="J44" s="22">
        <v>365</v>
      </c>
      <c r="K44" s="132">
        <v>0.17</v>
      </c>
      <c r="L44" s="169">
        <f t="shared" si="1"/>
        <v>17</v>
      </c>
      <c r="M44" s="135">
        <f t="shared" si="7"/>
        <v>43171</v>
      </c>
      <c r="N44" s="115">
        <f t="shared" si="4"/>
        <v>43171</v>
      </c>
      <c r="O44" s="120">
        <v>43536</v>
      </c>
      <c r="P44" s="116">
        <v>7.0054945054945055</v>
      </c>
      <c r="Q44" s="116">
        <v>2550</v>
      </c>
      <c r="R44" s="5">
        <v>15000</v>
      </c>
      <c r="S44" s="5">
        <v>0</v>
      </c>
      <c r="T44" s="5">
        <v>0</v>
      </c>
      <c r="U44" s="155">
        <v>153.78</v>
      </c>
      <c r="V44" s="136"/>
      <c r="W44" s="121"/>
      <c r="X44" s="180">
        <f t="shared" si="2"/>
        <v>43171</v>
      </c>
    </row>
    <row r="45" spans="1:24" s="15" customFormat="1" x14ac:dyDescent="0.35">
      <c r="A45" s="118"/>
      <c r="B45" s="129"/>
      <c r="C45" s="130" t="s">
        <v>70</v>
      </c>
      <c r="D45" s="110" t="s">
        <v>96</v>
      </c>
      <c r="E45" s="122" t="s">
        <v>81</v>
      </c>
      <c r="F45" s="130" t="s">
        <v>123</v>
      </c>
      <c r="G45" s="5">
        <v>22000</v>
      </c>
      <c r="H45" s="119">
        <v>22000</v>
      </c>
      <c r="I45" s="22">
        <v>365</v>
      </c>
      <c r="J45" s="22">
        <v>182</v>
      </c>
      <c r="K45" s="132">
        <v>0.1605</v>
      </c>
      <c r="L45" s="169">
        <f t="shared" si="1"/>
        <v>16.05</v>
      </c>
      <c r="M45" s="135">
        <f t="shared" si="7"/>
        <v>43419</v>
      </c>
      <c r="N45" s="115">
        <f t="shared" si="4"/>
        <v>43419</v>
      </c>
      <c r="O45" s="120">
        <v>43601</v>
      </c>
      <c r="P45" s="116">
        <f>Q45/J45</f>
        <v>9.6739726027397257</v>
      </c>
      <c r="Q45" s="116">
        <f>H45*K45*J45/I45</f>
        <v>1760.66301369863</v>
      </c>
      <c r="R45" s="5">
        <f>H45</f>
        <v>22000</v>
      </c>
      <c r="S45" s="5">
        <v>0</v>
      </c>
      <c r="T45" s="5">
        <v>0</v>
      </c>
      <c r="U45" s="133">
        <v>415.89</v>
      </c>
      <c r="V45" s="136"/>
      <c r="W45" s="134"/>
      <c r="X45" s="180">
        <f t="shared" si="2"/>
        <v>43419</v>
      </c>
    </row>
    <row r="46" spans="1:24" s="15" customFormat="1" x14ac:dyDescent="0.35">
      <c r="A46" s="118"/>
      <c r="B46" s="129"/>
      <c r="C46" s="130" t="s">
        <v>70</v>
      </c>
      <c r="D46" s="110" t="s">
        <v>96</v>
      </c>
      <c r="E46" s="122" t="s">
        <v>81</v>
      </c>
      <c r="F46" s="130" t="s">
        <v>123</v>
      </c>
      <c r="G46" s="77">
        <v>2700</v>
      </c>
      <c r="H46" s="131">
        <v>2700</v>
      </c>
      <c r="I46" s="22">
        <v>365</v>
      </c>
      <c r="J46" s="22">
        <v>182</v>
      </c>
      <c r="K46" s="132">
        <v>0.15</v>
      </c>
      <c r="L46" s="169">
        <f t="shared" si="1"/>
        <v>15</v>
      </c>
      <c r="M46" s="135">
        <f t="shared" si="7"/>
        <v>43397</v>
      </c>
      <c r="N46" s="115">
        <f t="shared" si="4"/>
        <v>43397</v>
      </c>
      <c r="O46" s="120">
        <v>43579</v>
      </c>
      <c r="P46" s="116">
        <f>Q46/J46</f>
        <v>1.1095890410958904</v>
      </c>
      <c r="Q46" s="116">
        <f>H46*K46*J46/I46</f>
        <v>201.94520547945206</v>
      </c>
      <c r="R46" s="5">
        <f>H46</f>
        <v>2700</v>
      </c>
      <c r="S46" s="5">
        <v>0</v>
      </c>
      <c r="T46" s="5">
        <v>0</v>
      </c>
      <c r="U46" s="133">
        <v>76.56</v>
      </c>
      <c r="V46" s="136"/>
      <c r="W46" s="134"/>
      <c r="X46" s="180">
        <f t="shared" si="2"/>
        <v>43397</v>
      </c>
    </row>
    <row r="47" spans="1:24" s="15" customFormat="1" x14ac:dyDescent="0.35">
      <c r="A47" s="118"/>
      <c r="B47" s="129"/>
      <c r="C47" s="130" t="s">
        <v>71</v>
      </c>
      <c r="D47" s="110" t="s">
        <v>96</v>
      </c>
      <c r="E47" s="122" t="s">
        <v>117</v>
      </c>
      <c r="F47" s="130" t="s">
        <v>123</v>
      </c>
      <c r="G47" s="77">
        <v>32000</v>
      </c>
      <c r="H47" s="131">
        <v>32000</v>
      </c>
      <c r="I47" s="22">
        <v>365</v>
      </c>
      <c r="J47" s="22">
        <v>182</v>
      </c>
      <c r="K47" s="132">
        <v>0.15</v>
      </c>
      <c r="L47" s="169">
        <f t="shared" si="1"/>
        <v>15</v>
      </c>
      <c r="M47" s="135">
        <f t="shared" si="7"/>
        <v>43308</v>
      </c>
      <c r="N47" s="115">
        <f t="shared" si="4"/>
        <v>43308</v>
      </c>
      <c r="O47" s="120">
        <v>43490</v>
      </c>
      <c r="P47" s="116">
        <f>Q47/J47</f>
        <v>13.15068493150685</v>
      </c>
      <c r="Q47" s="116">
        <f>H47*K47*J47/I47</f>
        <v>2393.4246575342468</v>
      </c>
      <c r="R47" s="5">
        <f>H47</f>
        <v>32000</v>
      </c>
      <c r="S47" s="5">
        <v>0</v>
      </c>
      <c r="T47" s="5">
        <v>0</v>
      </c>
      <c r="U47" s="133">
        <v>2077.81</v>
      </c>
      <c r="V47" s="136"/>
      <c r="W47" s="134"/>
      <c r="X47" s="180">
        <f t="shared" si="2"/>
        <v>43308</v>
      </c>
    </row>
    <row r="48" spans="1:24" s="15" customFormat="1" x14ac:dyDescent="0.35">
      <c r="A48" s="95"/>
      <c r="B48" s="141"/>
      <c r="C48" s="142" t="s">
        <v>20</v>
      </c>
      <c r="D48" s="101" t="s">
        <v>89</v>
      </c>
      <c r="E48" s="58" t="s">
        <v>80</v>
      </c>
      <c r="F48" s="145" t="s">
        <v>121</v>
      </c>
      <c r="G48" s="29">
        <v>17000.13</v>
      </c>
      <c r="H48" s="29">
        <v>17000.13</v>
      </c>
      <c r="I48" s="22">
        <v>364</v>
      </c>
      <c r="J48" s="22">
        <v>182</v>
      </c>
      <c r="K48" s="26">
        <v>0.17549999999999999</v>
      </c>
      <c r="L48" s="169">
        <f t="shared" si="1"/>
        <v>17.549999999999997</v>
      </c>
      <c r="M48" s="135">
        <f t="shared" si="7"/>
        <v>43286</v>
      </c>
      <c r="N48" s="115">
        <f t="shared" si="4"/>
        <v>43286</v>
      </c>
      <c r="O48" s="25">
        <v>43468</v>
      </c>
      <c r="P48" s="36">
        <f>Q48/J48</f>
        <v>8.1964912499999993</v>
      </c>
      <c r="Q48" s="36">
        <f>H48*K48*J48/I48</f>
        <v>1491.7614074999999</v>
      </c>
      <c r="R48" s="30">
        <v>1121.8699999999999</v>
      </c>
      <c r="S48" s="5">
        <v>0</v>
      </c>
      <c r="T48" s="5">
        <v>0</v>
      </c>
      <c r="U48" s="154">
        <v>894.56</v>
      </c>
      <c r="V48" s="136">
        <f>M48</f>
        <v>43286</v>
      </c>
      <c r="W48" s="156">
        <v>43286</v>
      </c>
      <c r="X48" s="180">
        <f t="shared" si="2"/>
        <v>43286</v>
      </c>
    </row>
    <row r="49" spans="1:24" s="15" customFormat="1" x14ac:dyDescent="0.35">
      <c r="A49" s="118"/>
      <c r="B49" s="129"/>
      <c r="C49" s="130" t="s">
        <v>69</v>
      </c>
      <c r="D49" s="110" t="s">
        <v>96</v>
      </c>
      <c r="E49" s="122" t="s">
        <v>83</v>
      </c>
      <c r="F49" s="130" t="s">
        <v>123</v>
      </c>
      <c r="G49" s="77">
        <v>4000</v>
      </c>
      <c r="H49" s="131">
        <v>4000</v>
      </c>
      <c r="I49" s="22">
        <v>365</v>
      </c>
      <c r="J49" s="22">
        <v>182</v>
      </c>
      <c r="K49" s="132">
        <v>0.155</v>
      </c>
      <c r="L49" s="169">
        <f t="shared" si="1"/>
        <v>15.5</v>
      </c>
      <c r="M49" s="135">
        <f t="shared" si="7"/>
        <v>43410</v>
      </c>
      <c r="N49" s="115">
        <f t="shared" si="4"/>
        <v>43410</v>
      </c>
      <c r="O49" s="120">
        <v>43592</v>
      </c>
      <c r="P49" s="116">
        <f>Q49/J49</f>
        <v>1.6986301369863015</v>
      </c>
      <c r="Q49" s="116">
        <f>H49*K49*J49/I49</f>
        <v>309.15068493150687</v>
      </c>
      <c r="R49" s="5">
        <f>H49</f>
        <v>4000</v>
      </c>
      <c r="S49" s="5">
        <v>0</v>
      </c>
      <c r="T49" s="5">
        <v>0</v>
      </c>
      <c r="U49" s="133">
        <v>95.12</v>
      </c>
      <c r="V49" s="136"/>
      <c r="W49" s="134"/>
      <c r="X49" s="180">
        <f t="shared" si="2"/>
        <v>43410</v>
      </c>
    </row>
    <row r="50" spans="1:24" s="15" customFormat="1" x14ac:dyDescent="0.35">
      <c r="A50" s="95"/>
      <c r="B50" s="141"/>
      <c r="C50" s="142" t="s">
        <v>51</v>
      </c>
      <c r="D50" s="101" t="s">
        <v>94</v>
      </c>
      <c r="E50" s="58" t="s">
        <v>80</v>
      </c>
      <c r="F50" s="145" t="s">
        <v>122</v>
      </c>
      <c r="G50" s="147">
        <v>78000</v>
      </c>
      <c r="H50" s="29">
        <v>78000</v>
      </c>
      <c r="I50" s="23">
        <v>364</v>
      </c>
      <c r="J50" s="22">
        <f>I50*10</f>
        <v>3640</v>
      </c>
      <c r="K50" s="26">
        <v>0.17499999999999999</v>
      </c>
      <c r="L50" s="169">
        <f t="shared" si="1"/>
        <v>17.5</v>
      </c>
      <c r="M50" s="135">
        <f t="shared" si="7"/>
        <v>43262</v>
      </c>
      <c r="N50" s="115">
        <f t="shared" si="4"/>
        <v>43262</v>
      </c>
      <c r="O50" s="24">
        <v>46902</v>
      </c>
      <c r="P50" s="36">
        <v>37.5</v>
      </c>
      <c r="Q50" s="36">
        <v>136500</v>
      </c>
      <c r="R50" s="30">
        <v>78000</v>
      </c>
      <c r="S50" s="5">
        <v>0</v>
      </c>
      <c r="T50" s="5">
        <v>0</v>
      </c>
      <c r="U50" s="154">
        <v>825</v>
      </c>
      <c r="V50" s="136">
        <f>M50+182</f>
        <v>43444</v>
      </c>
      <c r="W50" s="57"/>
      <c r="X50" s="180">
        <f t="shared" si="2"/>
        <v>43262</v>
      </c>
    </row>
    <row r="51" spans="1:24" s="15" customFormat="1" x14ac:dyDescent="0.35">
      <c r="A51" s="52"/>
      <c r="B51" s="38"/>
      <c r="C51" s="39" t="s">
        <v>51</v>
      </c>
      <c r="D51" s="53" t="s">
        <v>94</v>
      </c>
      <c r="E51" s="53" t="s">
        <v>80</v>
      </c>
      <c r="F51" s="73" t="s">
        <v>123</v>
      </c>
      <c r="G51" s="31">
        <v>89425</v>
      </c>
      <c r="H51" s="29">
        <v>89425</v>
      </c>
      <c r="I51" s="22">
        <v>364</v>
      </c>
      <c r="J51" s="22">
        <f>I51*10</f>
        <v>3640</v>
      </c>
      <c r="K51" s="26">
        <v>0.17499999999999999</v>
      </c>
      <c r="L51" s="169">
        <f t="shared" si="1"/>
        <v>17.5</v>
      </c>
      <c r="M51" s="135">
        <f t="shared" si="7"/>
        <v>43262</v>
      </c>
      <c r="N51" s="115">
        <f t="shared" si="4"/>
        <v>43262</v>
      </c>
      <c r="O51" s="24">
        <v>46902</v>
      </c>
      <c r="P51" s="36">
        <f>Q51/J51</f>
        <v>42.992788461538453</v>
      </c>
      <c r="Q51" s="36">
        <f>H51*K51*J51/I51</f>
        <v>156493.74999999997</v>
      </c>
      <c r="R51" s="30">
        <f>H51</f>
        <v>89425</v>
      </c>
      <c r="S51" s="5">
        <v>0</v>
      </c>
      <c r="T51" s="5">
        <v>0</v>
      </c>
      <c r="U51" s="34">
        <v>945.84134600000004</v>
      </c>
      <c r="V51" s="136">
        <f>M51+182</f>
        <v>43444</v>
      </c>
      <c r="W51" s="48"/>
      <c r="X51" s="180">
        <f t="shared" si="2"/>
        <v>43262</v>
      </c>
    </row>
    <row r="52" spans="1:24" s="15" customFormat="1" x14ac:dyDescent="0.35">
      <c r="A52" s="95"/>
      <c r="B52" s="141"/>
      <c r="C52" s="142" t="s">
        <v>39</v>
      </c>
      <c r="D52" s="101" t="s">
        <v>87</v>
      </c>
      <c r="E52" s="58" t="s">
        <v>80</v>
      </c>
      <c r="F52" s="145" t="s">
        <v>121</v>
      </c>
      <c r="G52" s="149">
        <v>2675.05</v>
      </c>
      <c r="H52" s="152">
        <v>2608</v>
      </c>
      <c r="I52" s="22">
        <v>364</v>
      </c>
      <c r="J52" s="22">
        <f>I52*10</f>
        <v>3640</v>
      </c>
      <c r="K52" s="26">
        <v>0.19</v>
      </c>
      <c r="L52" s="169">
        <f t="shared" si="1"/>
        <v>19</v>
      </c>
      <c r="M52" s="135">
        <f t="shared" si="7"/>
        <v>43047</v>
      </c>
      <c r="N52" s="115">
        <f t="shared" si="4"/>
        <v>43047</v>
      </c>
      <c r="O52" s="25">
        <v>46687</v>
      </c>
      <c r="P52" s="36">
        <f>Q52/J52</f>
        <v>1.3613186813186813</v>
      </c>
      <c r="Q52" s="36">
        <f>H52*K52*J52/I52</f>
        <v>4955.2</v>
      </c>
      <c r="R52" s="30">
        <f>H52</f>
        <v>2608</v>
      </c>
      <c r="S52" s="5">
        <v>0</v>
      </c>
      <c r="T52" s="5">
        <v>0</v>
      </c>
      <c r="U52" s="154">
        <v>75.45</v>
      </c>
      <c r="V52" s="136">
        <f>M52+182+182</f>
        <v>43411</v>
      </c>
      <c r="W52" s="156">
        <v>43411</v>
      </c>
      <c r="X52" s="180">
        <f t="shared" si="2"/>
        <v>43047</v>
      </c>
    </row>
    <row r="53" spans="1:24" s="15" customFormat="1" x14ac:dyDescent="0.35">
      <c r="A53" s="95"/>
      <c r="B53" s="141"/>
      <c r="C53" s="142" t="s">
        <v>39</v>
      </c>
      <c r="D53" s="101" t="s">
        <v>87</v>
      </c>
      <c r="E53" s="58" t="s">
        <v>80</v>
      </c>
      <c r="F53" s="145" t="s">
        <v>121</v>
      </c>
      <c r="G53" s="149">
        <v>18010</v>
      </c>
      <c r="H53" s="152">
        <v>18010</v>
      </c>
      <c r="I53" s="22">
        <v>364</v>
      </c>
      <c r="J53" s="22">
        <f>I53*10</f>
        <v>3640</v>
      </c>
      <c r="K53" s="26">
        <v>0.19500000000000001</v>
      </c>
      <c r="L53" s="169">
        <f t="shared" si="1"/>
        <v>19.5</v>
      </c>
      <c r="M53" s="135">
        <f t="shared" si="7"/>
        <v>43047</v>
      </c>
      <c r="N53" s="115">
        <f t="shared" si="4"/>
        <v>43047</v>
      </c>
      <c r="O53" s="25">
        <v>46687</v>
      </c>
      <c r="P53" s="36">
        <v>11.045357142857142</v>
      </c>
      <c r="Q53" s="36">
        <v>40205.1</v>
      </c>
      <c r="R53" s="30">
        <v>20618</v>
      </c>
      <c r="S53" s="5">
        <v>0</v>
      </c>
      <c r="T53" s="5">
        <v>0</v>
      </c>
      <c r="U53" s="154">
        <v>521</v>
      </c>
      <c r="V53" s="136">
        <f>M53+182+182</f>
        <v>43411</v>
      </c>
      <c r="W53" s="156">
        <v>43411</v>
      </c>
      <c r="X53" s="180">
        <f t="shared" si="2"/>
        <v>43047</v>
      </c>
    </row>
    <row r="54" spans="1:24" s="15" customFormat="1" x14ac:dyDescent="0.35">
      <c r="A54" s="52"/>
      <c r="B54" s="38"/>
      <c r="C54" s="39" t="s">
        <v>46</v>
      </c>
      <c r="D54" s="53" t="s">
        <v>93</v>
      </c>
      <c r="E54" s="53" t="s">
        <v>80</v>
      </c>
      <c r="F54" s="73" t="s">
        <v>123</v>
      </c>
      <c r="G54" s="31">
        <v>19470.990000000002</v>
      </c>
      <c r="H54" s="29">
        <v>17844</v>
      </c>
      <c r="I54" s="22">
        <v>364</v>
      </c>
      <c r="J54" s="22">
        <f>I54*10</f>
        <v>3640</v>
      </c>
      <c r="K54" s="26">
        <v>0.19</v>
      </c>
      <c r="L54" s="169">
        <f t="shared" si="1"/>
        <v>19</v>
      </c>
      <c r="M54" s="135">
        <f t="shared" si="7"/>
        <v>42688</v>
      </c>
      <c r="N54" s="115">
        <f t="shared" si="4"/>
        <v>42688</v>
      </c>
      <c r="O54" s="24">
        <v>46328</v>
      </c>
      <c r="P54" s="36">
        <f>Q54/J54</f>
        <v>9.3141758241758232</v>
      </c>
      <c r="Q54" s="36">
        <f>H54*K54*J54/I54</f>
        <v>33903.599999999999</v>
      </c>
      <c r="R54" s="30">
        <f>H54</f>
        <v>17844</v>
      </c>
      <c r="S54" s="5">
        <v>0</v>
      </c>
      <c r="T54" s="5">
        <v>0</v>
      </c>
      <c r="U54" s="34">
        <v>465.70879100000008</v>
      </c>
      <c r="V54" s="136">
        <f>M54+182+182+182+182</f>
        <v>43416</v>
      </c>
      <c r="W54" s="48"/>
      <c r="X54" s="180">
        <f t="shared" si="2"/>
        <v>42688</v>
      </c>
    </row>
    <row r="55" spans="1:24" s="117" customFormat="1" x14ac:dyDescent="0.35">
      <c r="A55" s="118"/>
      <c r="B55" s="129"/>
      <c r="C55" s="130" t="s">
        <v>77</v>
      </c>
      <c r="D55" s="110" t="s">
        <v>97</v>
      </c>
      <c r="E55" s="111" t="s">
        <v>80</v>
      </c>
      <c r="F55" s="146" t="s">
        <v>122</v>
      </c>
      <c r="G55" s="146">
        <v>9500</v>
      </c>
      <c r="H55" s="131">
        <v>9500</v>
      </c>
      <c r="I55" s="23">
        <v>365</v>
      </c>
      <c r="J55" s="22">
        <v>365</v>
      </c>
      <c r="K55" s="132">
        <v>0.18329999999999999</v>
      </c>
      <c r="L55" s="169">
        <f t="shared" si="1"/>
        <v>18.329999999999998</v>
      </c>
      <c r="M55" s="135">
        <f t="shared" si="7"/>
        <v>43145</v>
      </c>
      <c r="N55" s="115">
        <f t="shared" si="4"/>
        <v>43145</v>
      </c>
      <c r="O55" s="120">
        <v>43510</v>
      </c>
      <c r="P55" s="116">
        <v>4.7839285714285715</v>
      </c>
      <c r="Q55" s="116">
        <v>1741.3500000000001</v>
      </c>
      <c r="R55" s="5">
        <v>9500</v>
      </c>
      <c r="S55" s="5">
        <v>0</v>
      </c>
      <c r="T55" s="5">
        <v>0</v>
      </c>
      <c r="U55" s="155">
        <v>659.64</v>
      </c>
      <c r="V55" s="136"/>
      <c r="W55" s="121"/>
      <c r="X55" s="180">
        <f t="shared" si="2"/>
        <v>43145</v>
      </c>
    </row>
    <row r="56" spans="1:24" s="117" customFormat="1" x14ac:dyDescent="0.35">
      <c r="A56" s="118"/>
      <c r="B56" s="129"/>
      <c r="C56" s="130" t="s">
        <v>42</v>
      </c>
      <c r="D56" s="110" t="s">
        <v>91</v>
      </c>
      <c r="E56" s="111" t="s">
        <v>82</v>
      </c>
      <c r="F56" s="146" t="s">
        <v>121</v>
      </c>
      <c r="G56" s="150">
        <v>10000</v>
      </c>
      <c r="H56" s="150">
        <v>10000</v>
      </c>
      <c r="I56" s="23">
        <v>365</v>
      </c>
      <c r="J56" s="22">
        <f>I56*1</f>
        <v>365</v>
      </c>
      <c r="K56" s="132">
        <v>0.16</v>
      </c>
      <c r="L56" s="169">
        <f t="shared" si="1"/>
        <v>16</v>
      </c>
      <c r="M56" s="135">
        <f t="shared" si="7"/>
        <v>43248</v>
      </c>
      <c r="N56" s="115">
        <f t="shared" si="4"/>
        <v>43248</v>
      </c>
      <c r="O56" s="115">
        <v>43613</v>
      </c>
      <c r="P56" s="116">
        <f>Q56/J56</f>
        <v>4.3835616438356162</v>
      </c>
      <c r="Q56" s="116">
        <f>H56*K56*J56/I56</f>
        <v>1600</v>
      </c>
      <c r="R56" s="5">
        <f>H56</f>
        <v>10000</v>
      </c>
      <c r="S56" s="5">
        <v>0</v>
      </c>
      <c r="T56" s="5">
        <v>0</v>
      </c>
      <c r="U56" s="155">
        <v>951.23</v>
      </c>
      <c r="V56" s="136"/>
      <c r="W56" s="158">
        <v>43248</v>
      </c>
      <c r="X56" s="180">
        <f t="shared" si="2"/>
        <v>43248</v>
      </c>
    </row>
    <row r="57" spans="1:24" s="117" customFormat="1" x14ac:dyDescent="0.35">
      <c r="A57" s="118"/>
      <c r="B57" s="129"/>
      <c r="C57" s="130" t="s">
        <v>42</v>
      </c>
      <c r="D57" s="122" t="s">
        <v>91</v>
      </c>
      <c r="E57" s="122" t="s">
        <v>82</v>
      </c>
      <c r="F57" s="130" t="s">
        <v>123</v>
      </c>
      <c r="G57" s="77">
        <v>11932</v>
      </c>
      <c r="H57" s="131">
        <v>11932</v>
      </c>
      <c r="I57" s="22">
        <v>365</v>
      </c>
      <c r="J57" s="22">
        <f>I57*1</f>
        <v>365</v>
      </c>
      <c r="K57" s="132">
        <v>0.155</v>
      </c>
      <c r="L57" s="169">
        <f t="shared" si="1"/>
        <v>15.5</v>
      </c>
      <c r="M57" s="135">
        <f t="shared" si="7"/>
        <v>43270</v>
      </c>
      <c r="N57" s="115">
        <f t="shared" si="4"/>
        <v>43270</v>
      </c>
      <c r="O57" s="120">
        <v>43635</v>
      </c>
      <c r="P57" s="116">
        <f>Q57/J57</f>
        <v>5.0670136986301371</v>
      </c>
      <c r="Q57" s="116">
        <f>H57*K57*J57/I57</f>
        <v>1849.46</v>
      </c>
      <c r="R57" s="5">
        <f>H57</f>
        <v>11932</v>
      </c>
      <c r="S57" s="5">
        <v>0</v>
      </c>
      <c r="T57" s="5">
        <v>0</v>
      </c>
      <c r="U57" s="133">
        <v>983</v>
      </c>
      <c r="V57" s="136"/>
      <c r="W57" s="134"/>
      <c r="X57" s="180">
        <f t="shared" si="2"/>
        <v>43270</v>
      </c>
    </row>
    <row r="58" spans="1:24" s="117" customFormat="1" x14ac:dyDescent="0.35">
      <c r="A58" s="118"/>
      <c r="B58" s="129"/>
      <c r="C58" s="130" t="s">
        <v>42</v>
      </c>
      <c r="D58" s="122" t="s">
        <v>91</v>
      </c>
      <c r="E58" s="122" t="s">
        <v>82</v>
      </c>
      <c r="F58" s="130" t="s">
        <v>123</v>
      </c>
      <c r="G58" s="77">
        <v>20000</v>
      </c>
      <c r="H58" s="131">
        <v>20000</v>
      </c>
      <c r="I58" s="22">
        <v>365</v>
      </c>
      <c r="J58" s="22">
        <f>I58*1</f>
        <v>365</v>
      </c>
      <c r="K58" s="132">
        <v>0.155</v>
      </c>
      <c r="L58" s="169">
        <f t="shared" si="1"/>
        <v>15.5</v>
      </c>
      <c r="M58" s="135">
        <f t="shared" si="7"/>
        <v>43308</v>
      </c>
      <c r="N58" s="115">
        <f t="shared" si="4"/>
        <v>43308</v>
      </c>
      <c r="O58" s="120">
        <v>43673</v>
      </c>
      <c r="P58" s="116">
        <f>Q58/J58</f>
        <v>8.493150684931507</v>
      </c>
      <c r="Q58" s="116">
        <f>H58*K58*J58/I58</f>
        <v>3100</v>
      </c>
      <c r="R58" s="5">
        <f>H58</f>
        <v>20000</v>
      </c>
      <c r="S58" s="5">
        <v>0</v>
      </c>
      <c r="T58" s="5">
        <v>0</v>
      </c>
      <c r="U58" s="133">
        <v>1341.92</v>
      </c>
      <c r="V58" s="136"/>
      <c r="W58" s="134"/>
      <c r="X58" s="180">
        <f t="shared" si="2"/>
        <v>43308</v>
      </c>
    </row>
    <row r="59" spans="1:24" s="117" customFormat="1" x14ac:dyDescent="0.35">
      <c r="A59" s="118"/>
      <c r="B59" s="129"/>
      <c r="C59" s="130" t="s">
        <v>58</v>
      </c>
      <c r="D59" s="110" t="s">
        <v>91</v>
      </c>
      <c r="E59" s="111" t="s">
        <v>84</v>
      </c>
      <c r="F59" s="146" t="s">
        <v>122</v>
      </c>
      <c r="G59" s="146">
        <v>14500</v>
      </c>
      <c r="H59" s="131">
        <v>14500</v>
      </c>
      <c r="I59" s="23">
        <v>365</v>
      </c>
      <c r="J59" s="22">
        <v>365</v>
      </c>
      <c r="K59" s="132">
        <v>0.16500000000000001</v>
      </c>
      <c r="L59" s="169">
        <f t="shared" si="1"/>
        <v>16.5</v>
      </c>
      <c r="M59" s="135">
        <f t="shared" si="7"/>
        <v>43203</v>
      </c>
      <c r="N59" s="115">
        <f t="shared" si="4"/>
        <v>43203</v>
      </c>
      <c r="O59" s="120">
        <v>43568</v>
      </c>
      <c r="P59" s="116">
        <v>6.572802197802198</v>
      </c>
      <c r="Q59" s="116">
        <v>2392.5</v>
      </c>
      <c r="R59" s="5">
        <v>14500</v>
      </c>
      <c r="S59" s="5">
        <v>0</v>
      </c>
      <c r="T59" s="5">
        <v>0</v>
      </c>
      <c r="U59" s="155">
        <v>1722.65</v>
      </c>
      <c r="V59" s="136"/>
      <c r="W59" s="121"/>
      <c r="X59" s="180">
        <f t="shared" si="2"/>
        <v>43203</v>
      </c>
    </row>
  </sheetData>
  <sortState ref="A1:V129">
    <sortCondition descending="1" ref="C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10" sqref="A10:XFD10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173" bestFit="1" customWidth="1"/>
    <col min="11" max="11" width="11.54296875" bestFit="1" customWidth="1"/>
  </cols>
  <sheetData>
    <row r="1" spans="1:11" x14ac:dyDescent="0.35">
      <c r="A1" s="40" t="s">
        <v>24</v>
      </c>
      <c r="B1" s="40" t="s">
        <v>25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26</v>
      </c>
      <c r="H1" s="40" t="s">
        <v>128</v>
      </c>
      <c r="I1" s="40" t="s">
        <v>27</v>
      </c>
      <c r="J1" s="171" t="s">
        <v>28</v>
      </c>
      <c r="K1" s="40" t="s">
        <v>29</v>
      </c>
    </row>
    <row r="2" spans="1:11" s="11" customFormat="1" x14ac:dyDescent="0.35">
      <c r="A2" s="3" t="s">
        <v>21</v>
      </c>
      <c r="B2" s="41" t="s">
        <v>61</v>
      </c>
      <c r="C2" s="174" t="s">
        <v>126</v>
      </c>
      <c r="D2" s="104" t="s">
        <v>98</v>
      </c>
      <c r="E2" s="7" t="s">
        <v>82</v>
      </c>
      <c r="F2" s="8" t="s">
        <v>122</v>
      </c>
      <c r="G2" s="44">
        <v>20571</v>
      </c>
      <c r="H2" s="41">
        <v>0.98</v>
      </c>
      <c r="I2" s="9">
        <f>K2/G2</f>
        <v>0.90056001166690969</v>
      </c>
      <c r="J2" s="172">
        <v>43466</v>
      </c>
      <c r="K2" s="46">
        <v>18525.419999999998</v>
      </c>
    </row>
    <row r="3" spans="1:11" s="11" customFormat="1" x14ac:dyDescent="0.35">
      <c r="A3" s="3"/>
      <c r="B3" s="41" t="s">
        <v>62</v>
      </c>
      <c r="C3" s="174" t="s">
        <v>126</v>
      </c>
      <c r="D3" s="104" t="s">
        <v>99</v>
      </c>
      <c r="E3" s="7" t="s">
        <v>109</v>
      </c>
      <c r="F3" s="8" t="s">
        <v>122</v>
      </c>
      <c r="G3" s="44">
        <v>27416</v>
      </c>
      <c r="H3" s="41">
        <v>0.75</v>
      </c>
      <c r="I3" s="9">
        <f t="shared" ref="I3:I16" si="0">K3/G3</f>
        <v>0.67255617157864023</v>
      </c>
      <c r="J3" s="172">
        <v>43466</v>
      </c>
      <c r="K3" s="46">
        <v>18438.8</v>
      </c>
    </row>
    <row r="4" spans="1:11" s="11" customFormat="1" x14ac:dyDescent="0.35">
      <c r="A4" s="3"/>
      <c r="B4" s="41" t="s">
        <v>57</v>
      </c>
      <c r="C4" s="174" t="s">
        <v>126</v>
      </c>
      <c r="D4" s="6" t="s">
        <v>104</v>
      </c>
      <c r="E4" s="7" t="s">
        <v>110</v>
      </c>
      <c r="F4" s="8" t="s">
        <v>122</v>
      </c>
      <c r="G4" s="44">
        <v>9300</v>
      </c>
      <c r="H4" s="41">
        <v>0.79</v>
      </c>
      <c r="I4" s="9">
        <f t="shared" si="0"/>
        <v>0.75</v>
      </c>
      <c r="J4" s="172">
        <v>43466</v>
      </c>
      <c r="K4" s="46">
        <v>6975</v>
      </c>
    </row>
    <row r="5" spans="1:11" s="11" customFormat="1" x14ac:dyDescent="0.35">
      <c r="A5" s="3"/>
      <c r="B5" s="41" t="s">
        <v>54</v>
      </c>
      <c r="C5" s="174" t="s">
        <v>127</v>
      </c>
      <c r="D5" s="104" t="s">
        <v>100</v>
      </c>
      <c r="E5" s="7" t="s">
        <v>113</v>
      </c>
      <c r="F5" s="8" t="s">
        <v>122</v>
      </c>
      <c r="G5" s="44">
        <v>1024.6400000000001</v>
      </c>
      <c r="H5" s="41">
        <v>3.29</v>
      </c>
      <c r="I5" s="9">
        <f t="shared" si="0"/>
        <v>1.9519050593379137</v>
      </c>
      <c r="J5" s="172">
        <v>43466</v>
      </c>
      <c r="K5" s="46">
        <v>2000</v>
      </c>
    </row>
    <row r="6" spans="1:11" s="11" customFormat="1" x14ac:dyDescent="0.35">
      <c r="A6" s="3"/>
      <c r="B6" s="41" t="s">
        <v>63</v>
      </c>
      <c r="C6" s="174" t="s">
        <v>127</v>
      </c>
      <c r="D6" s="104" t="s">
        <v>101</v>
      </c>
      <c r="E6" s="7" t="s">
        <v>112</v>
      </c>
      <c r="F6" s="8" t="s">
        <v>122</v>
      </c>
      <c r="G6" s="44">
        <v>827.2</v>
      </c>
      <c r="H6" s="41">
        <v>3.6701000000000001</v>
      </c>
      <c r="I6" s="9">
        <f t="shared" si="0"/>
        <v>2.4177949709864603</v>
      </c>
      <c r="J6" s="172">
        <v>43466</v>
      </c>
      <c r="K6" s="46">
        <v>2000</v>
      </c>
    </row>
    <row r="7" spans="1:11" s="13" customFormat="1" x14ac:dyDescent="0.35">
      <c r="A7" s="4"/>
      <c r="B7" s="41" t="s">
        <v>0</v>
      </c>
      <c r="C7" s="174" t="s">
        <v>127</v>
      </c>
      <c r="D7" s="104" t="s">
        <v>102</v>
      </c>
      <c r="E7" s="12" t="s">
        <v>111</v>
      </c>
      <c r="F7" s="8" t="s">
        <v>122</v>
      </c>
      <c r="G7" s="44">
        <v>3036.3290999999999</v>
      </c>
      <c r="H7" s="41">
        <v>4.68</v>
      </c>
      <c r="I7" s="9">
        <f t="shared" si="0"/>
        <v>3.5898611912654661</v>
      </c>
      <c r="J7" s="172">
        <v>43466</v>
      </c>
      <c r="K7" s="47">
        <v>10900</v>
      </c>
    </row>
    <row r="8" spans="1:11" s="13" customFormat="1" x14ac:dyDescent="0.35">
      <c r="A8" s="4"/>
      <c r="B8" s="41" t="s">
        <v>44</v>
      </c>
      <c r="C8" s="175" t="s">
        <v>126</v>
      </c>
      <c r="D8" s="104" t="s">
        <v>105</v>
      </c>
      <c r="E8" s="12" t="s">
        <v>114</v>
      </c>
      <c r="F8" s="8" t="s">
        <v>122</v>
      </c>
      <c r="G8" s="44">
        <v>4300</v>
      </c>
      <c r="H8" s="41">
        <v>2.2400000000000002</v>
      </c>
      <c r="I8" s="9">
        <f t="shared" si="0"/>
        <v>1.7902534883720931</v>
      </c>
      <c r="J8" s="172">
        <v>43466</v>
      </c>
      <c r="K8" s="47">
        <v>7698.09</v>
      </c>
    </row>
    <row r="9" spans="1:11" s="13" customFormat="1" x14ac:dyDescent="0.35">
      <c r="A9" s="4"/>
      <c r="B9" s="41" t="s">
        <v>65</v>
      </c>
      <c r="C9" s="175" t="s">
        <v>126</v>
      </c>
      <c r="D9" s="104" t="s">
        <v>107</v>
      </c>
      <c r="E9" s="12" t="s">
        <v>110</v>
      </c>
      <c r="F9" s="8" t="s">
        <v>122</v>
      </c>
      <c r="G9" s="44">
        <v>1100</v>
      </c>
      <c r="H9" s="41">
        <v>3.4</v>
      </c>
      <c r="I9" s="9">
        <f t="shared" si="0"/>
        <v>5.972845454545455</v>
      </c>
      <c r="J9" s="172">
        <v>43466</v>
      </c>
      <c r="K9" s="47">
        <v>6570.13</v>
      </c>
    </row>
    <row r="10" spans="1:11" s="11" customFormat="1" x14ac:dyDescent="0.35">
      <c r="A10" s="3" t="s">
        <v>23</v>
      </c>
      <c r="B10" s="41" t="s">
        <v>43</v>
      </c>
      <c r="C10" s="175" t="s">
        <v>126</v>
      </c>
      <c r="D10" s="104" t="s">
        <v>106</v>
      </c>
      <c r="E10" s="7" t="s">
        <v>132</v>
      </c>
      <c r="F10" s="8" t="s">
        <v>121</v>
      </c>
      <c r="G10" s="44">
        <v>3080</v>
      </c>
      <c r="H10" s="41">
        <v>7.5</v>
      </c>
      <c r="I10" s="9">
        <f t="shared" si="0"/>
        <v>6.9665909090909084</v>
      </c>
      <c r="J10" s="172">
        <v>43466</v>
      </c>
      <c r="K10" s="47">
        <v>21457.1</v>
      </c>
    </row>
    <row r="11" spans="1:11" s="11" customFormat="1" x14ac:dyDescent="0.35">
      <c r="A11" s="3"/>
      <c r="B11" s="41" t="s">
        <v>44</v>
      </c>
      <c r="C11" s="175" t="s">
        <v>126</v>
      </c>
      <c r="D11" s="104" t="s">
        <v>105</v>
      </c>
      <c r="E11" s="7" t="s">
        <v>114</v>
      </c>
      <c r="F11" s="8" t="s">
        <v>121</v>
      </c>
      <c r="G11" s="44">
        <v>1600</v>
      </c>
      <c r="H11" s="41">
        <v>2.2400000000000002</v>
      </c>
      <c r="I11" s="9">
        <f t="shared" si="0"/>
        <v>1.8916249999999999</v>
      </c>
      <c r="J11" s="172">
        <v>43466</v>
      </c>
      <c r="K11" s="46">
        <v>3026.6</v>
      </c>
    </row>
    <row r="12" spans="1:11" s="11" customFormat="1" x14ac:dyDescent="0.35">
      <c r="A12" s="3" t="s">
        <v>22</v>
      </c>
      <c r="B12" s="41" t="s">
        <v>53</v>
      </c>
      <c r="C12" s="174" t="s">
        <v>127</v>
      </c>
      <c r="D12" s="104" t="s">
        <v>116</v>
      </c>
      <c r="E12" s="7" t="s">
        <v>115</v>
      </c>
      <c r="F12" s="8" t="s">
        <v>123</v>
      </c>
      <c r="G12" s="44">
        <v>3919.38</v>
      </c>
      <c r="H12" s="41">
        <v>0.62</v>
      </c>
      <c r="I12" s="9">
        <f t="shared" si="0"/>
        <v>2.2526522051957198</v>
      </c>
      <c r="J12" s="172">
        <v>43466</v>
      </c>
      <c r="K12" s="46">
        <v>8829</v>
      </c>
    </row>
    <row r="13" spans="1:11" s="11" customFormat="1" x14ac:dyDescent="0.35">
      <c r="A13" s="3"/>
      <c r="B13" s="41" t="s">
        <v>54</v>
      </c>
      <c r="C13" s="174" t="s">
        <v>127</v>
      </c>
      <c r="D13" s="104" t="s">
        <v>100</v>
      </c>
      <c r="E13" s="7" t="s">
        <v>113</v>
      </c>
      <c r="F13" s="8" t="s">
        <v>123</v>
      </c>
      <c r="G13" s="44">
        <v>19999.98</v>
      </c>
      <c r="H13" s="41">
        <v>3.3</v>
      </c>
      <c r="I13" s="9">
        <f t="shared" si="0"/>
        <v>1.4494059494059495</v>
      </c>
      <c r="J13" s="172">
        <v>43466</v>
      </c>
      <c r="K13" s="46">
        <v>28988.09</v>
      </c>
    </row>
    <row r="14" spans="1:11" s="11" customFormat="1" x14ac:dyDescent="0.35">
      <c r="A14" s="3"/>
      <c r="B14" s="41" t="s">
        <v>55</v>
      </c>
      <c r="C14" s="174" t="s">
        <v>127</v>
      </c>
      <c r="D14" s="104" t="s">
        <v>131</v>
      </c>
      <c r="E14" s="7" t="s">
        <v>108</v>
      </c>
      <c r="F14" s="8" t="s">
        <v>123</v>
      </c>
      <c r="G14" s="44">
        <v>5868</v>
      </c>
      <c r="H14" s="41">
        <v>0.55000000000000004</v>
      </c>
      <c r="I14" s="9">
        <f t="shared" si="0"/>
        <v>0.82626618950238573</v>
      </c>
      <c r="J14" s="172">
        <v>43466</v>
      </c>
      <c r="K14" s="46">
        <v>4848.53</v>
      </c>
    </row>
    <row r="15" spans="1:11" s="19" customFormat="1" x14ac:dyDescent="0.35">
      <c r="A15" s="2"/>
      <c r="B15" s="41" t="s">
        <v>56</v>
      </c>
      <c r="C15" s="176" t="s">
        <v>127</v>
      </c>
      <c r="D15" s="105" t="s">
        <v>103</v>
      </c>
      <c r="E15" s="18" t="s">
        <v>112</v>
      </c>
      <c r="F15" s="8" t="s">
        <v>123</v>
      </c>
      <c r="G15" s="44">
        <v>2000</v>
      </c>
      <c r="H15" s="41">
        <v>0.57999999999999996</v>
      </c>
      <c r="I15" s="9">
        <f t="shared" si="0"/>
        <v>1.8759649999999999</v>
      </c>
      <c r="J15" s="172">
        <v>43466</v>
      </c>
      <c r="K15" s="46">
        <v>3751.93</v>
      </c>
    </row>
    <row r="16" spans="1:11" s="21" customFormat="1" x14ac:dyDescent="0.35">
      <c r="A16" s="43"/>
      <c r="B16" s="42" t="s">
        <v>57</v>
      </c>
      <c r="C16" s="177" t="s">
        <v>126</v>
      </c>
      <c r="D16" s="106" t="s">
        <v>104</v>
      </c>
      <c r="E16" s="20" t="s">
        <v>110</v>
      </c>
      <c r="F16" s="8" t="s">
        <v>123</v>
      </c>
      <c r="G16" s="44">
        <v>31575</v>
      </c>
      <c r="H16" s="45">
        <v>0.79</v>
      </c>
      <c r="I16" s="9">
        <f t="shared" si="0"/>
        <v>1.0533333333333332</v>
      </c>
      <c r="J16" s="172">
        <v>43466</v>
      </c>
      <c r="K16" s="44">
        <v>33259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2019-04-05T14:01:06Z</dcterms:modified>
</cp:coreProperties>
</file>