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0" yWindow="0" windowWidth="28800" windowHeight="14220" activeTab="1"/>
  </bookViews>
  <sheets>
    <sheet name="mtb" sheetId="1" r:id="rId1"/>
    <sheet name="ec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24" i="1" l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" i="1"/>
  <c r="Y255" i="1" l="1"/>
  <c r="Y256" i="1"/>
  <c r="Y257" i="1"/>
  <c r="Y258" i="1"/>
  <c r="Y259" i="1"/>
  <c r="Y260" i="1"/>
  <c r="Y261" i="1"/>
  <c r="Y262" i="1"/>
  <c r="Y263" i="1"/>
  <c r="Y264" i="1"/>
  <c r="Y265" i="1"/>
  <c r="Y266" i="1"/>
  <c r="Y267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55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Y225" i="1" l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24" i="1"/>
  <c r="R223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38" i="1"/>
  <c r="P237" i="1"/>
  <c r="P236" i="1"/>
  <c r="P235" i="1"/>
  <c r="P225" i="1"/>
  <c r="P226" i="1"/>
  <c r="P227" i="1"/>
  <c r="P228" i="1"/>
  <c r="P229" i="1"/>
  <c r="P230" i="1"/>
  <c r="P231" i="1"/>
  <c r="P232" i="1"/>
  <c r="P233" i="1"/>
  <c r="P234" i="1"/>
  <c r="P224" i="1"/>
  <c r="P223" i="1"/>
  <c r="S223" i="1" s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91" i="1"/>
  <c r="P222" i="1"/>
  <c r="S222" i="1" s="1"/>
  <c r="P221" i="1"/>
  <c r="S221" i="1" s="1"/>
  <c r="P220" i="1"/>
  <c r="S220" i="1" s="1"/>
  <c r="P219" i="1"/>
  <c r="S219" i="1" s="1"/>
  <c r="P218" i="1"/>
  <c r="S218" i="1" s="1"/>
  <c r="P217" i="1"/>
  <c r="S217" i="1" s="1"/>
  <c r="P216" i="1"/>
  <c r="S216" i="1" s="1"/>
  <c r="P215" i="1"/>
  <c r="S215" i="1" s="1"/>
  <c r="P214" i="1"/>
  <c r="S214" i="1" s="1"/>
  <c r="P213" i="1"/>
  <c r="S213" i="1" s="1"/>
  <c r="P212" i="1"/>
  <c r="S212" i="1" s="1"/>
  <c r="P211" i="1"/>
  <c r="S211" i="1" s="1"/>
  <c r="P210" i="1"/>
  <c r="S210" i="1" s="1"/>
  <c r="P209" i="1"/>
  <c r="S209" i="1" s="1"/>
  <c r="P208" i="1"/>
  <c r="S208" i="1" s="1"/>
  <c r="P207" i="1"/>
  <c r="S207" i="1" s="1"/>
  <c r="P206" i="1"/>
  <c r="S206" i="1" s="1"/>
  <c r="P205" i="1"/>
  <c r="S205" i="1" s="1"/>
  <c r="P204" i="1"/>
  <c r="S204" i="1" s="1"/>
  <c r="P203" i="1"/>
  <c r="S203" i="1" s="1"/>
  <c r="P202" i="1"/>
  <c r="S202" i="1" s="1"/>
  <c r="P201" i="1"/>
  <c r="S201" i="1" s="1"/>
  <c r="P200" i="1"/>
  <c r="S200" i="1" s="1"/>
  <c r="P199" i="1"/>
  <c r="S199" i="1" s="1"/>
  <c r="P198" i="1"/>
  <c r="S198" i="1" s="1"/>
  <c r="P196" i="1"/>
  <c r="S196" i="1" s="1"/>
  <c r="P195" i="1"/>
  <c r="S195" i="1" s="1"/>
  <c r="P193" i="1"/>
  <c r="S193" i="1" s="1"/>
  <c r="P192" i="1"/>
  <c r="S192" i="1" s="1"/>
  <c r="P194" i="1"/>
  <c r="S194" i="1" s="1"/>
  <c r="P197" i="1"/>
  <c r="S197" i="1" s="1"/>
  <c r="P191" i="1"/>
  <c r="S191" i="1" s="1"/>
  <c r="P190" i="1"/>
  <c r="S190" i="1" s="1"/>
  <c r="J221" i="1"/>
  <c r="J193" i="1"/>
  <c r="J192" i="1"/>
  <c r="J191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62" i="1"/>
  <c r="Y159" i="1"/>
  <c r="Y160" i="1"/>
  <c r="Y161" i="1"/>
  <c r="Y158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62" i="1"/>
  <c r="P189" i="1"/>
  <c r="S189" i="1" s="1"/>
  <c r="P163" i="1"/>
  <c r="S163" i="1" s="1"/>
  <c r="P164" i="1"/>
  <c r="S164" i="1" s="1"/>
  <c r="P165" i="1"/>
  <c r="S165" i="1" s="1"/>
  <c r="P166" i="1"/>
  <c r="S166" i="1" s="1"/>
  <c r="P167" i="1"/>
  <c r="S167" i="1" s="1"/>
  <c r="P168" i="1"/>
  <c r="S168" i="1" s="1"/>
  <c r="P169" i="1"/>
  <c r="S169" i="1" s="1"/>
  <c r="P170" i="1"/>
  <c r="S170" i="1" s="1"/>
  <c r="P171" i="1"/>
  <c r="S171" i="1" s="1"/>
  <c r="P172" i="1"/>
  <c r="S172" i="1" s="1"/>
  <c r="P173" i="1"/>
  <c r="S173" i="1" s="1"/>
  <c r="P174" i="1"/>
  <c r="S174" i="1" s="1"/>
  <c r="P175" i="1"/>
  <c r="S175" i="1" s="1"/>
  <c r="P176" i="1"/>
  <c r="S176" i="1" s="1"/>
  <c r="P177" i="1"/>
  <c r="S177" i="1" s="1"/>
  <c r="P178" i="1"/>
  <c r="S178" i="1" s="1"/>
  <c r="P179" i="1"/>
  <c r="S179" i="1" s="1"/>
  <c r="P180" i="1"/>
  <c r="S180" i="1" s="1"/>
  <c r="P181" i="1"/>
  <c r="S181" i="1" s="1"/>
  <c r="P182" i="1"/>
  <c r="S182" i="1" s="1"/>
  <c r="P183" i="1"/>
  <c r="S183" i="1" s="1"/>
  <c r="P184" i="1"/>
  <c r="S184" i="1" s="1"/>
  <c r="P185" i="1"/>
  <c r="S185" i="1" s="1"/>
  <c r="P186" i="1"/>
  <c r="S186" i="1" s="1"/>
  <c r="P187" i="1"/>
  <c r="S187" i="1" s="1"/>
  <c r="P188" i="1"/>
  <c r="S188" i="1" s="1"/>
  <c r="P162" i="1"/>
  <c r="S162" i="1" s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62" i="1"/>
  <c r="R159" i="1"/>
  <c r="R160" i="1"/>
  <c r="R161" i="1"/>
  <c r="R158" i="1"/>
  <c r="R157" i="1"/>
  <c r="P159" i="1"/>
  <c r="S159" i="1" s="1"/>
  <c r="P160" i="1"/>
  <c r="S160" i="1" s="1"/>
  <c r="P161" i="1"/>
  <c r="S161" i="1" s="1"/>
  <c r="P158" i="1"/>
  <c r="S158" i="1" s="1"/>
  <c r="P157" i="1"/>
  <c r="S157" i="1" s="1"/>
  <c r="R156" i="1"/>
  <c r="P156" i="1"/>
  <c r="S156" i="1" s="1"/>
  <c r="J157" i="1"/>
  <c r="J15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2" i="1"/>
  <c r="P147" i="1" l="1"/>
  <c r="S147" i="1" s="1"/>
  <c r="P148" i="1"/>
  <c r="S148" i="1" s="1"/>
  <c r="P149" i="1"/>
  <c r="S149" i="1" s="1"/>
  <c r="P150" i="1"/>
  <c r="S150" i="1" s="1"/>
  <c r="P151" i="1"/>
  <c r="S151" i="1" s="1"/>
  <c r="P152" i="1"/>
  <c r="S152" i="1" s="1"/>
  <c r="P153" i="1"/>
  <c r="S153" i="1" s="1"/>
  <c r="P154" i="1"/>
  <c r="S154" i="1" s="1"/>
  <c r="P155" i="1"/>
  <c r="S155" i="1" s="1"/>
  <c r="P146" i="1"/>
  <c r="S146" i="1" s="1"/>
  <c r="P145" i="1"/>
  <c r="S145" i="1" s="1"/>
  <c r="P144" i="1"/>
  <c r="S144" i="1" s="1"/>
  <c r="P98" i="1"/>
  <c r="S98" i="1" s="1"/>
  <c r="P99" i="1"/>
  <c r="S99" i="1" s="1"/>
  <c r="P100" i="1"/>
  <c r="S100" i="1" s="1"/>
  <c r="P101" i="1"/>
  <c r="S101" i="1" s="1"/>
  <c r="P102" i="1"/>
  <c r="S102" i="1" s="1"/>
  <c r="P103" i="1"/>
  <c r="S103" i="1" s="1"/>
  <c r="P104" i="1"/>
  <c r="S104" i="1" s="1"/>
  <c r="P105" i="1"/>
  <c r="S105" i="1" s="1"/>
  <c r="P106" i="1"/>
  <c r="S106" i="1" s="1"/>
  <c r="P107" i="1"/>
  <c r="S107" i="1" s="1"/>
  <c r="P108" i="1"/>
  <c r="S108" i="1" s="1"/>
  <c r="P109" i="1"/>
  <c r="S109" i="1" s="1"/>
  <c r="P110" i="1"/>
  <c r="S110" i="1" s="1"/>
  <c r="P111" i="1"/>
  <c r="S111" i="1" s="1"/>
  <c r="P112" i="1"/>
  <c r="S112" i="1" s="1"/>
  <c r="P113" i="1"/>
  <c r="S113" i="1" s="1"/>
  <c r="P114" i="1"/>
  <c r="S114" i="1" s="1"/>
  <c r="P115" i="1"/>
  <c r="S115" i="1" s="1"/>
  <c r="P116" i="1"/>
  <c r="S116" i="1" s="1"/>
  <c r="P117" i="1"/>
  <c r="S117" i="1" s="1"/>
  <c r="P118" i="1"/>
  <c r="S118" i="1" s="1"/>
  <c r="P119" i="1"/>
  <c r="S119" i="1" s="1"/>
  <c r="P120" i="1"/>
  <c r="S120" i="1" s="1"/>
  <c r="P121" i="1"/>
  <c r="S121" i="1" s="1"/>
  <c r="P122" i="1"/>
  <c r="S122" i="1" s="1"/>
  <c r="P123" i="1"/>
  <c r="S123" i="1" s="1"/>
  <c r="P124" i="1"/>
  <c r="S124" i="1" s="1"/>
  <c r="P125" i="1"/>
  <c r="S125" i="1" s="1"/>
  <c r="P126" i="1"/>
  <c r="S126" i="1" s="1"/>
  <c r="P127" i="1"/>
  <c r="S127" i="1" s="1"/>
  <c r="P128" i="1"/>
  <c r="S128" i="1" s="1"/>
  <c r="P129" i="1"/>
  <c r="S129" i="1" s="1"/>
  <c r="P130" i="1"/>
  <c r="S130" i="1" s="1"/>
  <c r="P131" i="1"/>
  <c r="S131" i="1" s="1"/>
  <c r="P132" i="1"/>
  <c r="S132" i="1" s="1"/>
  <c r="P133" i="1"/>
  <c r="S133" i="1" s="1"/>
  <c r="P134" i="1"/>
  <c r="S134" i="1" s="1"/>
  <c r="P135" i="1"/>
  <c r="S135" i="1" s="1"/>
  <c r="P136" i="1"/>
  <c r="S136" i="1" s="1"/>
  <c r="P137" i="1"/>
  <c r="S137" i="1" s="1"/>
  <c r="P138" i="1"/>
  <c r="S138" i="1" s="1"/>
  <c r="P139" i="1"/>
  <c r="S139" i="1" s="1"/>
  <c r="P140" i="1"/>
  <c r="S140" i="1" s="1"/>
  <c r="P141" i="1"/>
  <c r="S141" i="1" s="1"/>
  <c r="P142" i="1"/>
  <c r="S142" i="1" s="1"/>
  <c r="P143" i="1"/>
  <c r="S143" i="1" s="1"/>
  <c r="P97" i="1"/>
  <c r="S97" i="1" s="1"/>
  <c r="P25" i="1"/>
  <c r="S25" i="1" s="1"/>
  <c r="P26" i="1"/>
  <c r="S26" i="1" s="1"/>
  <c r="P27" i="1"/>
  <c r="S27" i="1" s="1"/>
  <c r="P28" i="1"/>
  <c r="S28" i="1" s="1"/>
  <c r="P29" i="1"/>
  <c r="S29" i="1" s="1"/>
  <c r="P30" i="1"/>
  <c r="S30" i="1" s="1"/>
  <c r="P31" i="1"/>
  <c r="S31" i="1" s="1"/>
  <c r="P32" i="1"/>
  <c r="S32" i="1" s="1"/>
  <c r="P33" i="1"/>
  <c r="S33" i="1" s="1"/>
  <c r="P34" i="1"/>
  <c r="S34" i="1" s="1"/>
  <c r="P35" i="1"/>
  <c r="S35" i="1" s="1"/>
  <c r="P36" i="1"/>
  <c r="S36" i="1" s="1"/>
  <c r="P37" i="1"/>
  <c r="S37" i="1" s="1"/>
  <c r="P38" i="1"/>
  <c r="S38" i="1" s="1"/>
  <c r="P39" i="1"/>
  <c r="S39" i="1" s="1"/>
  <c r="P40" i="1"/>
  <c r="S40" i="1" s="1"/>
  <c r="P41" i="1"/>
  <c r="S41" i="1" s="1"/>
  <c r="P42" i="1"/>
  <c r="S42" i="1" s="1"/>
  <c r="P43" i="1"/>
  <c r="S43" i="1" s="1"/>
  <c r="P44" i="1"/>
  <c r="S44" i="1" s="1"/>
  <c r="P45" i="1"/>
  <c r="S45" i="1" s="1"/>
  <c r="P46" i="1"/>
  <c r="S46" i="1" s="1"/>
  <c r="P47" i="1"/>
  <c r="S47" i="1" s="1"/>
  <c r="P48" i="1"/>
  <c r="S48" i="1" s="1"/>
  <c r="P49" i="1"/>
  <c r="S49" i="1" s="1"/>
  <c r="P50" i="1"/>
  <c r="S50" i="1" s="1"/>
  <c r="P51" i="1"/>
  <c r="S51" i="1" s="1"/>
  <c r="P52" i="1"/>
  <c r="S52" i="1" s="1"/>
  <c r="P53" i="1"/>
  <c r="S53" i="1" s="1"/>
  <c r="P54" i="1"/>
  <c r="S54" i="1" s="1"/>
  <c r="P55" i="1"/>
  <c r="S55" i="1" s="1"/>
  <c r="P56" i="1"/>
  <c r="S56" i="1" s="1"/>
  <c r="P57" i="1"/>
  <c r="S57" i="1" s="1"/>
  <c r="P58" i="1"/>
  <c r="S58" i="1" s="1"/>
  <c r="P59" i="1"/>
  <c r="S59" i="1" s="1"/>
  <c r="P60" i="1"/>
  <c r="S60" i="1" s="1"/>
  <c r="P61" i="1"/>
  <c r="S61" i="1" s="1"/>
  <c r="P62" i="1"/>
  <c r="S62" i="1" s="1"/>
  <c r="P63" i="1"/>
  <c r="S63" i="1" s="1"/>
  <c r="P64" i="1"/>
  <c r="S64" i="1" s="1"/>
  <c r="P65" i="1"/>
  <c r="S65" i="1" s="1"/>
  <c r="P66" i="1"/>
  <c r="S66" i="1" s="1"/>
  <c r="P67" i="1"/>
  <c r="S67" i="1" s="1"/>
  <c r="P68" i="1"/>
  <c r="S68" i="1" s="1"/>
  <c r="P69" i="1"/>
  <c r="S69" i="1" s="1"/>
  <c r="P70" i="1"/>
  <c r="S70" i="1" s="1"/>
  <c r="P71" i="1"/>
  <c r="S71" i="1" s="1"/>
  <c r="P72" i="1"/>
  <c r="S72" i="1" s="1"/>
  <c r="P73" i="1"/>
  <c r="S73" i="1" s="1"/>
  <c r="P74" i="1"/>
  <c r="S74" i="1" s="1"/>
  <c r="P75" i="1"/>
  <c r="S75" i="1" s="1"/>
  <c r="P76" i="1"/>
  <c r="S76" i="1" s="1"/>
  <c r="P77" i="1"/>
  <c r="S77" i="1" s="1"/>
  <c r="P78" i="1"/>
  <c r="S78" i="1" s="1"/>
  <c r="P79" i="1"/>
  <c r="S79" i="1" s="1"/>
  <c r="P80" i="1"/>
  <c r="S80" i="1" s="1"/>
  <c r="P81" i="1"/>
  <c r="S81" i="1" s="1"/>
  <c r="P82" i="1"/>
  <c r="S82" i="1" s="1"/>
  <c r="P83" i="1"/>
  <c r="S83" i="1" s="1"/>
  <c r="P84" i="1"/>
  <c r="S84" i="1" s="1"/>
  <c r="P85" i="1"/>
  <c r="S85" i="1" s="1"/>
  <c r="P86" i="1"/>
  <c r="S86" i="1" s="1"/>
  <c r="P87" i="1"/>
  <c r="S87" i="1" s="1"/>
  <c r="P88" i="1"/>
  <c r="S88" i="1" s="1"/>
  <c r="P89" i="1"/>
  <c r="S89" i="1" s="1"/>
  <c r="P90" i="1"/>
  <c r="S90" i="1" s="1"/>
  <c r="P91" i="1"/>
  <c r="S91" i="1" s="1"/>
  <c r="P92" i="1"/>
  <c r="S92" i="1" s="1"/>
  <c r="P93" i="1"/>
  <c r="S93" i="1" s="1"/>
  <c r="P94" i="1"/>
  <c r="S94" i="1" s="1"/>
  <c r="P95" i="1"/>
  <c r="S95" i="1" s="1"/>
  <c r="P96" i="1"/>
  <c r="S96" i="1" s="1"/>
  <c r="P24" i="1"/>
  <c r="S24" i="1" s="1"/>
  <c r="P3" i="1"/>
  <c r="S3" i="1" s="1"/>
  <c r="P4" i="1"/>
  <c r="S4" i="1" s="1"/>
  <c r="P5" i="1"/>
  <c r="S5" i="1" s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" i="1"/>
  <c r="S2" i="1" s="1"/>
  <c r="J145" i="1"/>
  <c r="J144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97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24" i="1"/>
</calcChain>
</file>

<file path=xl/sharedStrings.xml><?xml version="1.0" encoding="utf-8"?>
<sst xmlns="http://schemas.openxmlformats.org/spreadsheetml/2006/main" count="2136" uniqueCount="223">
  <si>
    <t>fundid</t>
  </si>
  <si>
    <t>ContractNumber</t>
  </si>
  <si>
    <t>AssetClassID</t>
  </si>
  <si>
    <t>ProductID</t>
  </si>
  <si>
    <t>IssuerID</t>
  </si>
  <si>
    <t>FundManagerID</t>
  </si>
  <si>
    <t>AmountInvested</t>
  </si>
  <si>
    <t>DuraitonInDays</t>
  </si>
  <si>
    <t>AnnualInterestRate</t>
  </si>
  <si>
    <t>StartDate</t>
  </si>
  <si>
    <t>EndDate</t>
  </si>
  <si>
    <t>DailyInterestRate</t>
  </si>
  <si>
    <t>InterestOnMaturity</t>
  </si>
  <si>
    <t>InterestDayBasis</t>
  </si>
  <si>
    <t>PrincipalBalanceAsAtCutOffDate</t>
  </si>
  <si>
    <t>InterestBalanceAsAtCutOffDate</t>
  </si>
  <si>
    <t>PrincipalPaidAsAtCutOffDate</t>
  </si>
  <si>
    <t>InterestPaidAsAtCutOffDate</t>
  </si>
  <si>
    <t>InterestAccruedAsAtCutOffDate</t>
  </si>
  <si>
    <t>CostOfBond</t>
  </si>
  <si>
    <t>LastPaymentDate</t>
  </si>
  <si>
    <t>SETTLEMENTDATE</t>
  </si>
  <si>
    <t>SchemeFundID</t>
  </si>
  <si>
    <t>Description</t>
  </si>
  <si>
    <t>OrderQuantity</t>
  </si>
  <si>
    <t>UnitPrice</t>
  </si>
  <si>
    <t>PurchaseDate</t>
  </si>
  <si>
    <t>TotalCost</t>
  </si>
  <si>
    <t>5 YEAR GOG NOTE</t>
  </si>
  <si>
    <t>2 YEAR GOG NOTE</t>
  </si>
  <si>
    <t>3 YEAR GOG NOTE</t>
  </si>
  <si>
    <t>7 YEAR BOND</t>
  </si>
  <si>
    <t>10 YEAR GOG BOND</t>
  </si>
  <si>
    <t>5 YEAR GOG BOND</t>
  </si>
  <si>
    <t>3 YEAR GOG BOND</t>
  </si>
  <si>
    <t>1 YearTnote - GOG</t>
  </si>
  <si>
    <t>1 YEAR NOTE</t>
  </si>
  <si>
    <t>7 YEAR ESLA BOND</t>
  </si>
  <si>
    <t>7-YEAR ESLA BOND</t>
  </si>
  <si>
    <t>10-YEAR ESLA BOND</t>
  </si>
  <si>
    <t xml:space="preserve">7 YEAR ESLA BOND </t>
  </si>
  <si>
    <t>7 YEAR ESLA BOND - ESLA PLC</t>
  </si>
  <si>
    <t>1 YEAR COCOA BILL</t>
  </si>
  <si>
    <t>1 YEAR COCOA NOTE</t>
  </si>
  <si>
    <t>182 DAY COCOA NOTE</t>
  </si>
  <si>
    <t>5-YEAR IZWE FXD BOND</t>
  </si>
  <si>
    <t>5 YR BAYPORT BOND</t>
  </si>
  <si>
    <t>3 YR BAYPORT BOND</t>
  </si>
  <si>
    <t>3 YEAR BAYPORT BOND</t>
  </si>
  <si>
    <t>5 YEAR IZWE NOTE</t>
  </si>
  <si>
    <t>5 YEAR IZWE BOND</t>
  </si>
  <si>
    <t>5 AFB LOAN</t>
  </si>
  <si>
    <t xml:space="preserve">3 YR BAYPORT FXR BOND </t>
  </si>
  <si>
    <t xml:space="preserve">5YR AFB NOTE/182 </t>
  </si>
  <si>
    <t>5YR FIXED RATE IZWE</t>
  </si>
  <si>
    <t>5YR FIXED RATE IZW</t>
  </si>
  <si>
    <t xml:space="preserve">3 YR BAYPORT FIN. FXR </t>
  </si>
  <si>
    <t>3-YR FLOATING RATE BAYPORT BOND</t>
  </si>
  <si>
    <t>3-YR FIXED RATE BAYPORT BOND</t>
  </si>
  <si>
    <t>5-YR FLOATING RATE AFB BOND</t>
  </si>
  <si>
    <t>5-YR IZWE BOND</t>
  </si>
  <si>
    <t>3-YR FLT IZWE BOND</t>
  </si>
  <si>
    <t>5-YR FLOATING RATE IZWE BOND</t>
  </si>
  <si>
    <t>5 YR AFB BOND</t>
  </si>
  <si>
    <t>6 YR AFB BOND</t>
  </si>
  <si>
    <t>3 yr Bayport Note</t>
  </si>
  <si>
    <t>1 YEAR CAL FD</t>
  </si>
  <si>
    <t>1 YEAR CAL BANK FD</t>
  </si>
  <si>
    <t>CAL BANK 365 DAY FD</t>
  </si>
  <si>
    <t xml:space="preserve">1YR FD CAL BANK - </t>
  </si>
  <si>
    <t>1 YEAR ACCESS BANK FD</t>
  </si>
  <si>
    <t>365 YEAR GCB BANK FD</t>
  </si>
  <si>
    <t>365 YEAR GCB FD</t>
  </si>
  <si>
    <t>365 YEAR FBG FD</t>
  </si>
  <si>
    <t>365 DAY GCB FD</t>
  </si>
  <si>
    <t xml:space="preserve">182 DAY ACCESS FD - </t>
  </si>
  <si>
    <t>365 CAL BANK</t>
  </si>
  <si>
    <t>182 DAY GT BANK</t>
  </si>
  <si>
    <t>182 DAY FIRST ATLNATIC BANK</t>
  </si>
  <si>
    <t>182 DAY REPUBLIC BANK</t>
  </si>
  <si>
    <t>182DAY ACCESS BANK</t>
  </si>
  <si>
    <t>182DAY CAL BANK</t>
  </si>
  <si>
    <t>182DAY GT BANK</t>
  </si>
  <si>
    <t>182 DAY CAL BANK</t>
  </si>
  <si>
    <t>182 DAY ACCESS BANK</t>
  </si>
  <si>
    <t>91DAY ACCESS BANK</t>
  </si>
  <si>
    <t>182DAY REPUBLIC BANK</t>
  </si>
  <si>
    <t>91DAY GT BANK</t>
  </si>
  <si>
    <t>91DAY REPUBLIC BANK</t>
  </si>
  <si>
    <t>91 DAY UBA BANK</t>
  </si>
  <si>
    <t>SOGEGH</t>
  </si>
  <si>
    <t>EGH</t>
  </si>
  <si>
    <t>GCB</t>
  </si>
  <si>
    <t>GOIL</t>
  </si>
  <si>
    <t>EGH BONUS</t>
  </si>
  <si>
    <t>FML</t>
  </si>
  <si>
    <t>TOTAL</t>
  </si>
  <si>
    <t>SCB</t>
  </si>
  <si>
    <t>CAL</t>
  </si>
  <si>
    <t>SOGEGH (bonus)</t>
  </si>
  <si>
    <t>CAL BONUS</t>
  </si>
  <si>
    <t>EGL</t>
  </si>
  <si>
    <t>MCTRUST UNIT</t>
  </si>
  <si>
    <t>HFC EQUITY TRUST</t>
  </si>
  <si>
    <t>SAS FORTUNE FUND</t>
  </si>
  <si>
    <t>SIRIUS OPPORTUNITY FUND</t>
  </si>
  <si>
    <t>HERITAGE FUND</t>
  </si>
  <si>
    <t>HFC UNIT TRUST</t>
  </si>
  <si>
    <t>STANBIC CASH TRUST</t>
  </si>
  <si>
    <t>FIRST FUND</t>
  </si>
  <si>
    <t>DATABANK EPACK</t>
  </si>
  <si>
    <t>REPUBLIC REAL ESTATE INVESTMENT TRUST</t>
  </si>
  <si>
    <t>FirstBanc</t>
  </si>
  <si>
    <t>NDK Capital</t>
  </si>
  <si>
    <t>Fidelity Securities</t>
  </si>
  <si>
    <t xml:space="preserve">FIDELITY SECURITIES </t>
  </si>
  <si>
    <t>NIMED CAPITAL LIMITED</t>
  </si>
  <si>
    <t>FIDELITY SEC</t>
  </si>
  <si>
    <t>SAS</t>
  </si>
  <si>
    <t>STRATEGIC AFRICAN SECU</t>
  </si>
  <si>
    <t>NDK</t>
  </si>
  <si>
    <t>NDK CAPITAL</t>
  </si>
  <si>
    <t>FirstBAnc</t>
  </si>
  <si>
    <t>04</t>
  </si>
  <si>
    <t>05</t>
  </si>
  <si>
    <t>040040</t>
  </si>
  <si>
    <t>040021</t>
  </si>
  <si>
    <t>040004</t>
  </si>
  <si>
    <t>040005</t>
  </si>
  <si>
    <t>040023</t>
  </si>
  <si>
    <t>040007</t>
  </si>
  <si>
    <t>040006</t>
  </si>
  <si>
    <t>040001</t>
  </si>
  <si>
    <t>040003</t>
  </si>
  <si>
    <t>050017</t>
  </si>
  <si>
    <t>050001</t>
  </si>
  <si>
    <t>050005</t>
  </si>
  <si>
    <t>050012</t>
  </si>
  <si>
    <t>050002</t>
  </si>
  <si>
    <t>050004</t>
  </si>
  <si>
    <t>050006</t>
  </si>
  <si>
    <t>050009</t>
  </si>
  <si>
    <t>050016</t>
  </si>
  <si>
    <t>050011</t>
  </si>
  <si>
    <t>FM0008</t>
  </si>
  <si>
    <t>FM0001</t>
  </si>
  <si>
    <t>FM0004</t>
  </si>
  <si>
    <t>FM0005</t>
  </si>
  <si>
    <t>FM0006</t>
  </si>
  <si>
    <t>ISR0021</t>
  </si>
  <si>
    <t>ISR0008</t>
  </si>
  <si>
    <t>ISR0015</t>
  </si>
  <si>
    <t>ISR0051</t>
  </si>
  <si>
    <t>ISR0050</t>
  </si>
  <si>
    <t>ISR0055</t>
  </si>
  <si>
    <t>ISR0023</t>
  </si>
  <si>
    <t>ISR0007</t>
  </si>
  <si>
    <t>ISR0011</t>
  </si>
  <si>
    <t>ISR0049</t>
  </si>
  <si>
    <t>ISR0037</t>
  </si>
  <si>
    <t>ISR0048</t>
  </si>
  <si>
    <t>ISR0071</t>
  </si>
  <si>
    <t>ISR0067</t>
  </si>
  <si>
    <t>ISR0068</t>
  </si>
  <si>
    <t>ISR0039</t>
  </si>
  <si>
    <t>ISR0035</t>
  </si>
  <si>
    <t>ISR0036</t>
  </si>
  <si>
    <t>03</t>
  </si>
  <si>
    <t>01</t>
  </si>
  <si>
    <t>02</t>
  </si>
  <si>
    <t>030002</t>
  </si>
  <si>
    <t>030003</t>
  </si>
  <si>
    <t>030004</t>
  </si>
  <si>
    <t>030005</t>
  </si>
  <si>
    <t>030007</t>
  </si>
  <si>
    <t>030009</t>
  </si>
  <si>
    <t>030010</t>
  </si>
  <si>
    <t>030011</t>
  </si>
  <si>
    <t>030012</t>
  </si>
  <si>
    <t>030013</t>
  </si>
  <si>
    <t>030015</t>
  </si>
  <si>
    <t>030016</t>
  </si>
  <si>
    <t>030018</t>
  </si>
  <si>
    <t>030027</t>
  </si>
  <si>
    <t>030001</t>
  </si>
  <si>
    <t>010001</t>
  </si>
  <si>
    <t>010002</t>
  </si>
  <si>
    <t>020001</t>
  </si>
  <si>
    <t>ISR0034</t>
  </si>
  <si>
    <t>ISR0057</t>
  </si>
  <si>
    <t>ISR0058</t>
  </si>
  <si>
    <t>ISR0059</t>
  </si>
  <si>
    <t>ISR0001</t>
  </si>
  <si>
    <t>ISR0017</t>
  </si>
  <si>
    <t>ISR0012</t>
  </si>
  <si>
    <t>ISR0018</t>
  </si>
  <si>
    <t>ISR0026</t>
  </si>
  <si>
    <t>FIDELITY SECURITIES</t>
  </si>
  <si>
    <t>STRATEGIC AFRICAN SECURITIES LIMITED</t>
  </si>
  <si>
    <t>FIDELITIES SECURITIES LIMITED</t>
  </si>
  <si>
    <t>365 DAY UNIBANK FD</t>
  </si>
  <si>
    <t>1 YEAR GCB FD</t>
  </si>
  <si>
    <t>1 YEAR UBG FD</t>
  </si>
  <si>
    <t>1 YEAR UNIBANK FD</t>
  </si>
  <si>
    <t>365 YEAR UNIBANK FD</t>
  </si>
  <si>
    <t>1YR FD CAL BANK -</t>
  </si>
  <si>
    <t>182DAY OMNIBANK</t>
  </si>
  <si>
    <t>365 Capital Bank/GCB</t>
  </si>
  <si>
    <t>Liberty Capital</t>
  </si>
  <si>
    <t>Sirius Capital</t>
  </si>
  <si>
    <t>Cornerstone</t>
  </si>
  <si>
    <t>Databank</t>
  </si>
  <si>
    <t>CDH</t>
  </si>
  <si>
    <t>Waxson</t>
  </si>
  <si>
    <t>ISR0025</t>
  </si>
  <si>
    <t>ISR0032</t>
  </si>
  <si>
    <t>FM0011</t>
  </si>
  <si>
    <t>FM0012</t>
  </si>
  <si>
    <t>FM0010</t>
  </si>
  <si>
    <t>FM0003</t>
  </si>
  <si>
    <t>FM0002</t>
  </si>
  <si>
    <t>FM0015</t>
  </si>
  <si>
    <t>AnnualInterestRateold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</si>
</sst>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.00000_);_(* \(#,##0.00000\);_(* &quot;-&quot;??_);_(@_)"/>
    <numFmt numFmtId="166" formatCode="[$-4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Bookman Old Style"/>
      <family val="1"/>
    </font>
    <font>
      <sz val="11"/>
      <color theme="1"/>
      <name val="Bookman Old Style"/>
      <family val="1"/>
    </font>
    <font>
      <sz val="10"/>
      <name val="Bookman Old Style"/>
      <family val="1"/>
    </font>
    <font>
      <sz val="10"/>
      <color indexed="8"/>
      <name val="Bookman Old Style"/>
      <family val="1"/>
    </font>
    <font>
      <sz val="10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3" fillId="0" borderId="0" xfId="0" quotePrefix="1" applyFont="1"/>
    <xf numFmtId="166" fontId="3" fillId="0" borderId="0" xfId="0" applyNumberFormat="1" applyFont="1"/>
    <xf numFmtId="43" fontId="3" fillId="0" borderId="0" xfId="1" applyFont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43" fontId="4" fillId="2" borderId="1" xfId="0" applyNumberFormat="1" applyFont="1" applyFill="1" applyBorder="1" applyAlignment="1">
      <alignment vertical="top"/>
    </xf>
    <xf numFmtId="0" fontId="4" fillId="0" borderId="0" xfId="0" applyFont="1"/>
    <xf numFmtId="10" fontId="2" fillId="0" borderId="0" xfId="2" applyNumberFormat="1" applyFont="1"/>
    <xf numFmtId="164" fontId="2" fillId="0" borderId="0" xfId="0" applyNumberFormat="1" applyFont="1"/>
    <xf numFmtId="165" fontId="2" fillId="0" borderId="0" xfId="1" applyNumberFormat="1" applyFont="1"/>
    <xf numFmtId="10" fontId="3" fillId="0" borderId="0" xfId="2" applyNumberFormat="1" applyFont="1"/>
    <xf numFmtId="43" fontId="3" fillId="0" borderId="0" xfId="0" applyNumberFormat="1" applyFont="1"/>
    <xf numFmtId="2" fontId="3" fillId="0" borderId="0" xfId="0" applyNumberFormat="1" applyFont="1"/>
    <xf numFmtId="0" fontId="4" fillId="2" borderId="0" xfId="0" applyFont="1" applyFill="1" applyBorder="1" applyAlignment="1">
      <alignment horizontal="left" vertical="center"/>
    </xf>
    <xf numFmtId="0" fontId="2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7"/>
  <sheetViews>
    <sheetView topLeftCell="J176" workbookViewId="0">
      <selection activeCell="U223" sqref="U223:U267"/>
    </sheetView>
  </sheetViews>
  <sheetFormatPr defaultColWidth="9.1796875" defaultRowHeight="14" x14ac:dyDescent="0.3"/>
  <cols>
    <col min="1" max="1" width="34.1796875" style="3" bestFit="1" customWidth="1"/>
    <col min="2" max="2" width="34.1796875" style="3" customWidth="1"/>
    <col min="3" max="3" width="9.1796875" style="3"/>
    <col min="4" max="4" width="15.81640625" style="3" bestFit="1" customWidth="1"/>
    <col min="5" max="5" width="12.26953125" style="3" bestFit="1" customWidth="1"/>
    <col min="6" max="6" width="10.453125" style="3" bestFit="1" customWidth="1"/>
    <col min="7" max="7" width="9.6328125" style="3" bestFit="1" customWidth="1"/>
    <col min="8" max="8" width="15.54296875" style="3" bestFit="1" customWidth="1"/>
    <col min="9" max="9" width="17" style="3" bestFit="1" customWidth="1"/>
    <col min="10" max="10" width="15" style="3" bestFit="1" customWidth="1"/>
    <col min="11" max="11" width="15" style="3" customWidth="1"/>
    <col min="12" max="12" width="18.7265625" style="3" bestFit="1" customWidth="1"/>
    <col min="13" max="14" width="12.453125" style="3" bestFit="1" customWidth="1"/>
    <col min="15" max="15" width="18.90625" style="3" bestFit="1" customWidth="1"/>
    <col min="16" max="16" width="18" style="3" bestFit="1" customWidth="1"/>
    <col min="17" max="17" width="16.1796875" style="3" bestFit="1" customWidth="1"/>
    <col min="18" max="18" width="32.26953125" style="3" bestFit="1" customWidth="1"/>
    <col min="19" max="19" width="29.54296875" style="3" bestFit="1" customWidth="1"/>
    <col min="20" max="20" width="27.54296875" style="3" bestFit="1" customWidth="1"/>
    <col min="21" max="21" width="26.26953125" style="3" bestFit="1" customWidth="1"/>
    <col min="22" max="22" width="29.54296875" style="3" bestFit="1" customWidth="1"/>
    <col min="23" max="23" width="17.7265625" style="3" customWidth="1"/>
    <col min="24" max="24" width="17.1796875" style="3" bestFit="1" customWidth="1"/>
    <col min="25" max="25" width="18.453125" style="3" bestFit="1" customWidth="1"/>
    <col min="26" max="16384" width="9.1796875" style="3"/>
  </cols>
  <sheetData>
    <row r="1" spans="1:25" x14ac:dyDescent="0.3">
      <c r="C1" s="13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7</v>
      </c>
      <c r="K1" s="14" t="s">
        <v>8</v>
      </c>
      <c r="L1" s="14" t="s">
        <v>222</v>
      </c>
      <c r="M1" s="15" t="s">
        <v>9</v>
      </c>
      <c r="N1" s="15" t="s">
        <v>10</v>
      </c>
      <c r="O1" s="16" t="s">
        <v>11</v>
      </c>
      <c r="P1" s="1" t="s">
        <v>12</v>
      </c>
      <c r="Q1" s="1" t="s">
        <v>13</v>
      </c>
      <c r="R1" s="2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">
      <c r="A2" s="3" t="s">
        <v>29</v>
      </c>
      <c r="B2" s="3" t="s">
        <v>114</v>
      </c>
      <c r="D2" s="3">
        <v>1</v>
      </c>
      <c r="E2" s="5" t="s">
        <v>167</v>
      </c>
      <c r="F2" s="5" t="s">
        <v>170</v>
      </c>
      <c r="G2" s="3" t="s">
        <v>188</v>
      </c>
      <c r="H2" s="3" t="s">
        <v>146</v>
      </c>
      <c r="I2" s="7">
        <v>177500</v>
      </c>
      <c r="J2" s="3">
        <v>728</v>
      </c>
      <c r="K2" s="3">
        <f>L2*100</f>
        <v>18</v>
      </c>
      <c r="L2" s="17">
        <v>0.18</v>
      </c>
      <c r="M2" s="6">
        <v>43336</v>
      </c>
      <c r="N2" s="6">
        <v>44064</v>
      </c>
      <c r="O2" s="18">
        <f>P2/J2</f>
        <v>87.77472527472527</v>
      </c>
      <c r="P2" s="18">
        <f>2*I2*L2</f>
        <v>63900</v>
      </c>
      <c r="Q2" s="3">
        <v>364</v>
      </c>
      <c r="R2" s="18">
        <f>I2</f>
        <v>177500</v>
      </c>
      <c r="S2" s="18">
        <f>P2-U2</f>
        <v>47925</v>
      </c>
      <c r="T2" s="3">
        <v>0</v>
      </c>
      <c r="U2" s="3">
        <v>15975</v>
      </c>
      <c r="V2" s="7">
        <v>526.64835164835313</v>
      </c>
      <c r="W2" s="18">
        <v>177500</v>
      </c>
      <c r="X2" s="6">
        <v>43518</v>
      </c>
      <c r="Y2" s="6">
        <v>43336</v>
      </c>
    </row>
    <row r="3" spans="1:25" x14ac:dyDescent="0.3">
      <c r="A3" s="3" t="s">
        <v>29</v>
      </c>
      <c r="B3" s="3" t="s">
        <v>114</v>
      </c>
      <c r="D3" s="3">
        <v>2</v>
      </c>
      <c r="E3" s="5" t="s">
        <v>167</v>
      </c>
      <c r="F3" s="5" t="s">
        <v>170</v>
      </c>
      <c r="G3" s="3" t="s">
        <v>188</v>
      </c>
      <c r="H3" s="3" t="s">
        <v>146</v>
      </c>
      <c r="I3" s="7">
        <v>712725</v>
      </c>
      <c r="J3" s="3">
        <v>728</v>
      </c>
      <c r="K3" s="3">
        <f t="shared" ref="K3:K66" si="0">L3*100</f>
        <v>19.950000000000003</v>
      </c>
      <c r="L3" s="17">
        <v>0.19950000000000001</v>
      </c>
      <c r="M3" s="6">
        <v>42863</v>
      </c>
      <c r="N3" s="6">
        <v>43591</v>
      </c>
      <c r="O3" s="18">
        <f t="shared" ref="O3:O66" si="1">P3/J3</f>
        <v>390.62812500000001</v>
      </c>
      <c r="P3" s="18">
        <f t="shared" ref="P3:P23" si="2">2*I3*L3</f>
        <v>284377.27500000002</v>
      </c>
      <c r="Q3" s="3">
        <v>364</v>
      </c>
      <c r="R3" s="18">
        <f>I3</f>
        <v>712725</v>
      </c>
      <c r="S3" s="18">
        <f t="shared" ref="S3:S65" si="3">P3-U3</f>
        <v>71094.318750000006</v>
      </c>
      <c r="T3" s="3">
        <v>0</v>
      </c>
      <c r="U3" s="3">
        <v>213282.95625000002</v>
      </c>
      <c r="V3" s="7">
        <v>44922.234374999971</v>
      </c>
      <c r="W3" s="18">
        <v>712725</v>
      </c>
      <c r="X3" s="6">
        <v>43409</v>
      </c>
      <c r="Y3" s="6">
        <v>42863</v>
      </c>
    </row>
    <row r="4" spans="1:25" x14ac:dyDescent="0.3">
      <c r="A4" s="3" t="s">
        <v>29</v>
      </c>
      <c r="B4" s="3" t="s">
        <v>119</v>
      </c>
      <c r="D4" s="3">
        <v>3</v>
      </c>
      <c r="E4" s="5" t="s">
        <v>167</v>
      </c>
      <c r="F4" s="5" t="s">
        <v>170</v>
      </c>
      <c r="G4" s="3" t="s">
        <v>188</v>
      </c>
      <c r="H4" s="3" t="s">
        <v>147</v>
      </c>
      <c r="I4" s="7">
        <v>19028</v>
      </c>
      <c r="J4" s="3">
        <v>728</v>
      </c>
      <c r="K4" s="3">
        <f t="shared" si="0"/>
        <v>16.5</v>
      </c>
      <c r="L4" s="17">
        <v>0.16500000000000001</v>
      </c>
      <c r="M4" s="6">
        <v>43147</v>
      </c>
      <c r="N4" s="6">
        <v>43878</v>
      </c>
      <c r="O4" s="18">
        <f t="shared" si="1"/>
        <v>8.6253296703296716</v>
      </c>
      <c r="P4" s="18">
        <f t="shared" si="2"/>
        <v>6279.2400000000007</v>
      </c>
      <c r="Q4" s="3">
        <v>364</v>
      </c>
      <c r="R4" s="18">
        <f>I4</f>
        <v>19028</v>
      </c>
      <c r="S4" s="18">
        <f t="shared" si="3"/>
        <v>3139.6200000000003</v>
      </c>
      <c r="T4" s="3">
        <v>0</v>
      </c>
      <c r="U4" s="3">
        <v>3139.6200000000003</v>
      </c>
      <c r="V4" s="7">
        <v>112.1292857142862</v>
      </c>
      <c r="W4" s="18">
        <v>19028</v>
      </c>
      <c r="X4" s="6">
        <v>43511</v>
      </c>
      <c r="Y4" s="6">
        <v>43147</v>
      </c>
    </row>
    <row r="5" spans="1:25" x14ac:dyDescent="0.3">
      <c r="A5" s="3" t="s">
        <v>29</v>
      </c>
      <c r="B5" s="3" t="s">
        <v>119</v>
      </c>
      <c r="D5" s="3">
        <v>4</v>
      </c>
      <c r="E5" s="5" t="s">
        <v>167</v>
      </c>
      <c r="F5" s="5" t="s">
        <v>170</v>
      </c>
      <c r="G5" s="3" t="s">
        <v>188</v>
      </c>
      <c r="H5" s="3" t="s">
        <v>147</v>
      </c>
      <c r="I5" s="7">
        <v>35000</v>
      </c>
      <c r="J5" s="3">
        <v>728</v>
      </c>
      <c r="K5" s="3">
        <f t="shared" si="0"/>
        <v>16.5</v>
      </c>
      <c r="L5" s="17">
        <v>0.16500000000000001</v>
      </c>
      <c r="M5" s="6">
        <v>43178</v>
      </c>
      <c r="N5" s="6">
        <v>43906</v>
      </c>
      <c r="O5" s="18">
        <f t="shared" si="1"/>
        <v>15.865384615384615</v>
      </c>
      <c r="P5" s="18">
        <f t="shared" si="2"/>
        <v>11550</v>
      </c>
      <c r="Q5" s="3">
        <v>364</v>
      </c>
      <c r="R5" s="18">
        <f>I5</f>
        <v>35000</v>
      </c>
      <c r="S5" s="18">
        <f t="shared" si="3"/>
        <v>8662.5</v>
      </c>
      <c r="T5" s="3">
        <v>0</v>
      </c>
      <c r="U5" s="3">
        <v>2887.5</v>
      </c>
      <c r="V5" s="7">
        <v>2601.9230769230762</v>
      </c>
      <c r="W5" s="18">
        <v>35000</v>
      </c>
      <c r="X5" s="6">
        <v>43360</v>
      </c>
      <c r="Y5" s="6">
        <v>43178</v>
      </c>
    </row>
    <row r="6" spans="1:25" x14ac:dyDescent="0.3">
      <c r="A6" s="3" t="s">
        <v>29</v>
      </c>
      <c r="B6" s="3" t="s">
        <v>116</v>
      </c>
      <c r="D6" s="3">
        <v>5</v>
      </c>
      <c r="E6" s="5" t="s">
        <v>167</v>
      </c>
      <c r="F6" s="5" t="s">
        <v>170</v>
      </c>
      <c r="G6" s="3" t="s">
        <v>188</v>
      </c>
      <c r="H6" s="3" t="s">
        <v>148</v>
      </c>
      <c r="I6" s="7">
        <v>133000</v>
      </c>
      <c r="J6" s="3">
        <v>728</v>
      </c>
      <c r="K6" s="3">
        <f t="shared" si="0"/>
        <v>16</v>
      </c>
      <c r="L6" s="17">
        <v>0.16</v>
      </c>
      <c r="M6" s="6">
        <v>43234</v>
      </c>
      <c r="N6" s="6">
        <v>43962</v>
      </c>
      <c r="O6" s="18">
        <f t="shared" si="1"/>
        <v>58.46153846153846</v>
      </c>
      <c r="P6" s="18">
        <f t="shared" si="2"/>
        <v>42560</v>
      </c>
      <c r="Q6" s="3">
        <v>364</v>
      </c>
      <c r="R6" s="18">
        <f>I6</f>
        <v>133000</v>
      </c>
      <c r="S6" s="18">
        <f t="shared" si="3"/>
        <v>31920</v>
      </c>
      <c r="T6" s="3">
        <v>0</v>
      </c>
      <c r="U6" s="3">
        <v>10640</v>
      </c>
      <c r="V6" s="7">
        <v>6313.8461538461524</v>
      </c>
      <c r="W6" s="18">
        <v>133000</v>
      </c>
      <c r="X6" s="6">
        <v>43416</v>
      </c>
      <c r="Y6" s="6">
        <v>43234</v>
      </c>
    </row>
    <row r="7" spans="1:25" x14ac:dyDescent="0.3">
      <c r="A7" s="3" t="s">
        <v>29</v>
      </c>
      <c r="B7" s="3" t="s">
        <v>115</v>
      </c>
      <c r="D7" s="3">
        <v>6</v>
      </c>
      <c r="E7" s="5" t="s">
        <v>167</v>
      </c>
      <c r="F7" s="5" t="s">
        <v>170</v>
      </c>
      <c r="G7" s="3" t="s">
        <v>188</v>
      </c>
      <c r="H7" s="3" t="s">
        <v>146</v>
      </c>
      <c r="I7" s="7">
        <v>14000</v>
      </c>
      <c r="J7" s="3">
        <v>728</v>
      </c>
      <c r="K7" s="3">
        <f t="shared" si="0"/>
        <v>16</v>
      </c>
      <c r="L7" s="17">
        <v>0.16</v>
      </c>
      <c r="M7" s="6">
        <v>43234</v>
      </c>
      <c r="N7" s="6">
        <v>43962</v>
      </c>
      <c r="O7" s="18">
        <f t="shared" si="1"/>
        <v>6.1538461538461542</v>
      </c>
      <c r="P7" s="18">
        <f t="shared" si="2"/>
        <v>4480</v>
      </c>
      <c r="Q7" s="3">
        <v>364</v>
      </c>
      <c r="R7" s="18">
        <f>I7</f>
        <v>14000</v>
      </c>
      <c r="S7" s="18">
        <f t="shared" si="3"/>
        <v>3360</v>
      </c>
      <c r="T7" s="3">
        <v>0</v>
      </c>
      <c r="U7" s="3">
        <v>1120</v>
      </c>
      <c r="V7" s="7">
        <v>664.61538461538453</v>
      </c>
      <c r="W7" s="18">
        <v>14000</v>
      </c>
      <c r="X7" s="6">
        <v>43416</v>
      </c>
      <c r="Y7" s="6">
        <v>43234</v>
      </c>
    </row>
    <row r="8" spans="1:25" x14ac:dyDescent="0.3">
      <c r="A8" s="3" t="s">
        <v>29</v>
      </c>
      <c r="B8" s="3" t="s">
        <v>119</v>
      </c>
      <c r="D8" s="3">
        <v>7</v>
      </c>
      <c r="E8" s="5" t="s">
        <v>167</v>
      </c>
      <c r="F8" s="5" t="s">
        <v>170</v>
      </c>
      <c r="G8" s="3" t="s">
        <v>188</v>
      </c>
      <c r="H8" s="3" t="s">
        <v>147</v>
      </c>
      <c r="I8" s="7">
        <v>38888</v>
      </c>
      <c r="J8" s="3">
        <v>728</v>
      </c>
      <c r="K8" s="3">
        <f t="shared" si="0"/>
        <v>19.950000000000003</v>
      </c>
      <c r="L8" s="17">
        <v>0.19950000000000001</v>
      </c>
      <c r="M8" s="6">
        <v>42864</v>
      </c>
      <c r="N8" s="6">
        <v>43592</v>
      </c>
      <c r="O8" s="18">
        <f t="shared" si="1"/>
        <v>21.313615384615385</v>
      </c>
      <c r="P8" s="18">
        <f t="shared" si="2"/>
        <v>15516.312000000002</v>
      </c>
      <c r="Q8" s="3">
        <v>364</v>
      </c>
      <c r="R8" s="18">
        <f>I8</f>
        <v>38888</v>
      </c>
      <c r="S8" s="18">
        <f t="shared" si="3"/>
        <v>3879.0780000000013</v>
      </c>
      <c r="T8" s="3">
        <v>0</v>
      </c>
      <c r="U8" s="3">
        <v>11637.234</v>
      </c>
      <c r="V8" s="7">
        <v>2429.7521538461533</v>
      </c>
      <c r="W8" s="18">
        <v>38888</v>
      </c>
      <c r="X8" s="6">
        <v>43410</v>
      </c>
      <c r="Y8" s="6">
        <v>42864</v>
      </c>
    </row>
    <row r="9" spans="1:25" x14ac:dyDescent="0.3">
      <c r="A9" s="3" t="s">
        <v>29</v>
      </c>
      <c r="B9" s="3" t="s">
        <v>115</v>
      </c>
      <c r="D9" s="3">
        <v>8</v>
      </c>
      <c r="E9" s="5" t="s">
        <v>167</v>
      </c>
      <c r="F9" s="5" t="s">
        <v>170</v>
      </c>
      <c r="G9" s="3" t="s">
        <v>188</v>
      </c>
      <c r="H9" s="3" t="s">
        <v>146</v>
      </c>
      <c r="I9" s="7">
        <v>32078</v>
      </c>
      <c r="J9" s="3">
        <v>728</v>
      </c>
      <c r="K9" s="3">
        <f t="shared" si="0"/>
        <v>21</v>
      </c>
      <c r="L9" s="17">
        <v>0.21</v>
      </c>
      <c r="M9" s="6">
        <v>42835</v>
      </c>
      <c r="N9" s="6">
        <v>43563</v>
      </c>
      <c r="O9" s="18">
        <f t="shared" si="1"/>
        <v>18.506538461538462</v>
      </c>
      <c r="P9" s="18">
        <f t="shared" si="2"/>
        <v>13472.76</v>
      </c>
      <c r="Q9" s="3">
        <v>364</v>
      </c>
      <c r="R9" s="18">
        <f>I9</f>
        <v>32078</v>
      </c>
      <c r="S9" s="18">
        <f t="shared" si="3"/>
        <v>3368.1900000000005</v>
      </c>
      <c r="T9" s="3">
        <v>0</v>
      </c>
      <c r="U9" s="3">
        <v>10104.57</v>
      </c>
      <c r="V9" s="7">
        <v>2646.4349999999995</v>
      </c>
      <c r="W9" s="18">
        <v>32078</v>
      </c>
      <c r="X9" s="6">
        <v>43381</v>
      </c>
      <c r="Y9" s="6">
        <v>42835</v>
      </c>
    </row>
    <row r="10" spans="1:25" x14ac:dyDescent="0.3">
      <c r="A10" s="3" t="s">
        <v>29</v>
      </c>
      <c r="B10" s="3" t="s">
        <v>119</v>
      </c>
      <c r="D10" s="3">
        <v>9</v>
      </c>
      <c r="E10" s="5" t="s">
        <v>167</v>
      </c>
      <c r="F10" s="5" t="s">
        <v>170</v>
      </c>
      <c r="G10" s="3" t="s">
        <v>188</v>
      </c>
      <c r="H10" s="3" t="s">
        <v>147</v>
      </c>
      <c r="I10" s="7">
        <v>36530</v>
      </c>
      <c r="J10" s="3">
        <v>728</v>
      </c>
      <c r="K10" s="3">
        <f t="shared" si="0"/>
        <v>17</v>
      </c>
      <c r="L10" s="17">
        <v>0.17</v>
      </c>
      <c r="M10" s="6">
        <v>42989</v>
      </c>
      <c r="N10" s="6">
        <v>43717</v>
      </c>
      <c r="O10" s="18">
        <f t="shared" si="1"/>
        <v>17.060714285714287</v>
      </c>
      <c r="P10" s="18">
        <f t="shared" si="2"/>
        <v>12420.2</v>
      </c>
      <c r="Q10" s="3">
        <v>364</v>
      </c>
      <c r="R10" s="18">
        <f>I10</f>
        <v>36530</v>
      </c>
      <c r="S10" s="18">
        <f t="shared" si="3"/>
        <v>6210.1</v>
      </c>
      <c r="T10" s="3">
        <v>0</v>
      </c>
      <c r="U10" s="3">
        <v>6210.1</v>
      </c>
      <c r="V10" s="7">
        <v>2917.3821428571428</v>
      </c>
      <c r="W10" s="18">
        <v>36530</v>
      </c>
      <c r="X10" s="6">
        <v>43353</v>
      </c>
      <c r="Y10" s="6">
        <v>42989</v>
      </c>
    </row>
    <row r="11" spans="1:25" x14ac:dyDescent="0.3">
      <c r="A11" s="3" t="s">
        <v>29</v>
      </c>
      <c r="B11" s="3" t="s">
        <v>197</v>
      </c>
      <c r="D11" s="3">
        <v>10</v>
      </c>
      <c r="E11" s="5" t="s">
        <v>167</v>
      </c>
      <c r="F11" s="5" t="s">
        <v>170</v>
      </c>
      <c r="G11" s="3" t="s">
        <v>188</v>
      </c>
      <c r="H11" s="3" t="s">
        <v>146</v>
      </c>
      <c r="I11" s="7">
        <v>619</v>
      </c>
      <c r="J11" s="3">
        <v>728</v>
      </c>
      <c r="K11" s="3">
        <f t="shared" si="0"/>
        <v>20</v>
      </c>
      <c r="L11" s="17">
        <v>0.2</v>
      </c>
      <c r="M11" s="6">
        <v>42807</v>
      </c>
      <c r="N11" s="6">
        <v>43535</v>
      </c>
      <c r="O11" s="18">
        <f t="shared" si="1"/>
        <v>0.34010989010989012</v>
      </c>
      <c r="P11" s="18">
        <f t="shared" si="2"/>
        <v>247.60000000000002</v>
      </c>
      <c r="Q11" s="3">
        <v>364</v>
      </c>
      <c r="R11" s="18">
        <f>I11</f>
        <v>619</v>
      </c>
      <c r="S11" s="18">
        <f t="shared" si="3"/>
        <v>61.900000000000006</v>
      </c>
      <c r="T11" s="3">
        <v>0</v>
      </c>
      <c r="U11" s="3">
        <v>185.70000000000002</v>
      </c>
      <c r="V11" s="7">
        <v>58.158791208791229</v>
      </c>
      <c r="W11" s="18">
        <v>619</v>
      </c>
      <c r="X11" s="6">
        <v>43353</v>
      </c>
      <c r="Y11" s="6">
        <v>42807</v>
      </c>
    </row>
    <row r="12" spans="1:25" x14ac:dyDescent="0.3">
      <c r="A12" s="3" t="s">
        <v>29</v>
      </c>
      <c r="B12" s="3" t="s">
        <v>120</v>
      </c>
      <c r="D12" s="3">
        <v>11</v>
      </c>
      <c r="E12" s="5" t="s">
        <v>167</v>
      </c>
      <c r="F12" s="5" t="s">
        <v>170</v>
      </c>
      <c r="G12" s="3" t="s">
        <v>188</v>
      </c>
      <c r="H12" s="3" t="s">
        <v>145</v>
      </c>
      <c r="I12" s="7">
        <v>10928</v>
      </c>
      <c r="J12" s="3">
        <v>728</v>
      </c>
      <c r="K12" s="3">
        <f t="shared" si="0"/>
        <v>19.950000000000003</v>
      </c>
      <c r="L12" s="17">
        <v>0.19950000000000001</v>
      </c>
      <c r="M12" s="6">
        <v>42863</v>
      </c>
      <c r="N12" s="6">
        <v>43591</v>
      </c>
      <c r="O12" s="18">
        <f t="shared" si="1"/>
        <v>5.9893846153846155</v>
      </c>
      <c r="P12" s="18">
        <f t="shared" si="2"/>
        <v>4360.2719999999999</v>
      </c>
      <c r="Q12" s="3">
        <v>364</v>
      </c>
      <c r="R12" s="18">
        <f>I12</f>
        <v>10928</v>
      </c>
      <c r="S12" s="18">
        <f t="shared" si="3"/>
        <v>1090.0680000000002</v>
      </c>
      <c r="T12" s="3">
        <v>0</v>
      </c>
      <c r="U12" s="3">
        <v>3270.2039999999997</v>
      </c>
      <c r="V12" s="7">
        <v>688.77923076923116</v>
      </c>
      <c r="W12" s="18">
        <v>10928</v>
      </c>
      <c r="X12" s="6">
        <v>43409</v>
      </c>
      <c r="Y12" s="6">
        <v>42863</v>
      </c>
    </row>
    <row r="13" spans="1:25" x14ac:dyDescent="0.3">
      <c r="A13" s="3" t="s">
        <v>29</v>
      </c>
      <c r="B13" s="3" t="s">
        <v>197</v>
      </c>
      <c r="D13" s="3">
        <v>12</v>
      </c>
      <c r="E13" s="5" t="s">
        <v>167</v>
      </c>
      <c r="F13" s="5" t="s">
        <v>170</v>
      </c>
      <c r="G13" s="3" t="s">
        <v>188</v>
      </c>
      <c r="H13" s="3" t="s">
        <v>146</v>
      </c>
      <c r="I13" s="7">
        <v>60000</v>
      </c>
      <c r="J13" s="3">
        <v>728</v>
      </c>
      <c r="K13" s="3">
        <f t="shared" si="0"/>
        <v>19.950000000000003</v>
      </c>
      <c r="L13" s="17">
        <v>0.19950000000000001</v>
      </c>
      <c r="M13" s="6">
        <v>42863</v>
      </c>
      <c r="N13" s="6">
        <v>43591</v>
      </c>
      <c r="O13" s="18">
        <f t="shared" si="1"/>
        <v>32.884615384615387</v>
      </c>
      <c r="P13" s="18">
        <f t="shared" si="2"/>
        <v>23940</v>
      </c>
      <c r="Q13" s="3">
        <v>364</v>
      </c>
      <c r="R13" s="18">
        <f>I13</f>
        <v>60000</v>
      </c>
      <c r="S13" s="18">
        <f t="shared" si="3"/>
        <v>5985</v>
      </c>
      <c r="T13" s="3">
        <v>0</v>
      </c>
      <c r="U13" s="3">
        <v>17955</v>
      </c>
      <c r="V13" s="7">
        <v>3781.7307692307695</v>
      </c>
      <c r="W13" s="18">
        <v>60000</v>
      </c>
      <c r="X13" s="6">
        <v>43409</v>
      </c>
      <c r="Y13" s="6">
        <v>42863</v>
      </c>
    </row>
    <row r="14" spans="1:25" x14ac:dyDescent="0.3">
      <c r="A14" s="3" t="s">
        <v>29</v>
      </c>
      <c r="B14" s="3" t="s">
        <v>197</v>
      </c>
      <c r="D14" s="3">
        <v>13</v>
      </c>
      <c r="E14" s="5" t="s">
        <v>167</v>
      </c>
      <c r="F14" s="5" t="s">
        <v>170</v>
      </c>
      <c r="G14" s="3" t="s">
        <v>188</v>
      </c>
      <c r="H14" s="3" t="s">
        <v>146</v>
      </c>
      <c r="I14" s="7">
        <v>2876</v>
      </c>
      <c r="J14" s="3">
        <v>728</v>
      </c>
      <c r="K14" s="3">
        <f t="shared" si="0"/>
        <v>17</v>
      </c>
      <c r="L14" s="17">
        <v>0.17</v>
      </c>
      <c r="M14" s="6">
        <v>42898</v>
      </c>
      <c r="N14" s="6">
        <v>43626</v>
      </c>
      <c r="O14" s="18">
        <f t="shared" si="1"/>
        <v>1.3431868131868132</v>
      </c>
      <c r="P14" s="18">
        <f t="shared" si="2"/>
        <v>977.84</v>
      </c>
      <c r="Q14" s="3">
        <v>364</v>
      </c>
      <c r="R14" s="18">
        <f>I14</f>
        <v>2876</v>
      </c>
      <c r="S14" s="18">
        <f t="shared" si="3"/>
        <v>244.46000000000004</v>
      </c>
      <c r="T14" s="3">
        <v>0</v>
      </c>
      <c r="U14" s="3">
        <v>733.38</v>
      </c>
      <c r="V14" s="7">
        <v>107.45494505494514</v>
      </c>
      <c r="W14" s="18">
        <v>2876</v>
      </c>
      <c r="X14" s="6">
        <v>43444</v>
      </c>
      <c r="Y14" s="6">
        <v>42898</v>
      </c>
    </row>
    <row r="15" spans="1:25" x14ac:dyDescent="0.3">
      <c r="A15" s="3" t="s">
        <v>29</v>
      </c>
      <c r="B15" s="3" t="s">
        <v>120</v>
      </c>
      <c r="D15" s="3">
        <v>14</v>
      </c>
      <c r="E15" s="5" t="s">
        <v>167</v>
      </c>
      <c r="F15" s="5" t="s">
        <v>170</v>
      </c>
      <c r="G15" s="3" t="s">
        <v>188</v>
      </c>
      <c r="H15" s="3" t="s">
        <v>145</v>
      </c>
      <c r="I15" s="7">
        <v>31538</v>
      </c>
      <c r="J15" s="3">
        <v>728</v>
      </c>
      <c r="K15" s="3">
        <f t="shared" si="0"/>
        <v>17</v>
      </c>
      <c r="L15" s="17">
        <v>0.17</v>
      </c>
      <c r="M15" s="6">
        <v>42898</v>
      </c>
      <c r="N15" s="6">
        <v>43626</v>
      </c>
      <c r="O15" s="18">
        <f t="shared" si="1"/>
        <v>14.729285714285714</v>
      </c>
      <c r="P15" s="18">
        <f t="shared" si="2"/>
        <v>10722.92</v>
      </c>
      <c r="Q15" s="3">
        <v>364</v>
      </c>
      <c r="R15" s="18">
        <f>I15</f>
        <v>31538</v>
      </c>
      <c r="S15" s="18">
        <f t="shared" si="3"/>
        <v>2680.7299999999996</v>
      </c>
      <c r="T15" s="3">
        <v>0</v>
      </c>
      <c r="U15" s="3">
        <v>8042.1900000000005</v>
      </c>
      <c r="V15" s="7">
        <v>1178.3428571428576</v>
      </c>
      <c r="W15" s="18">
        <v>31538</v>
      </c>
      <c r="X15" s="6">
        <v>43444</v>
      </c>
      <c r="Y15" s="6">
        <v>42898</v>
      </c>
    </row>
    <row r="16" spans="1:25" x14ac:dyDescent="0.3">
      <c r="A16" s="3" t="s">
        <v>29</v>
      </c>
      <c r="B16" s="3" t="s">
        <v>197</v>
      </c>
      <c r="D16" s="3">
        <v>15</v>
      </c>
      <c r="E16" s="5" t="s">
        <v>167</v>
      </c>
      <c r="F16" s="5" t="s">
        <v>170</v>
      </c>
      <c r="G16" s="3" t="s">
        <v>188</v>
      </c>
      <c r="H16" s="3" t="s">
        <v>146</v>
      </c>
      <c r="I16" s="7">
        <v>3700</v>
      </c>
      <c r="J16" s="3">
        <v>728</v>
      </c>
      <c r="K16" s="3">
        <f t="shared" si="0"/>
        <v>21.33</v>
      </c>
      <c r="L16" s="17">
        <v>0.21329999999999999</v>
      </c>
      <c r="M16" s="6">
        <v>42807</v>
      </c>
      <c r="N16" s="6">
        <v>43535</v>
      </c>
      <c r="O16" s="18">
        <f t="shared" si="1"/>
        <v>2.1681593406593405</v>
      </c>
      <c r="P16" s="18">
        <f t="shared" si="2"/>
        <v>1578.4199999999998</v>
      </c>
      <c r="Q16" s="3">
        <v>364</v>
      </c>
      <c r="R16" s="18">
        <f>I16</f>
        <v>3700</v>
      </c>
      <c r="S16" s="18">
        <f t="shared" si="3"/>
        <v>394.60500000000002</v>
      </c>
      <c r="T16" s="3">
        <v>0</v>
      </c>
      <c r="U16" s="3">
        <v>1183.8149999999998</v>
      </c>
      <c r="V16" s="7">
        <v>370.75524725274749</v>
      </c>
      <c r="W16" s="18">
        <v>3700</v>
      </c>
      <c r="X16" s="6">
        <v>43353</v>
      </c>
      <c r="Y16" s="6">
        <v>42807</v>
      </c>
    </row>
    <row r="17" spans="1:25" x14ac:dyDescent="0.3">
      <c r="A17" s="3" t="s">
        <v>29</v>
      </c>
      <c r="B17" s="3" t="s">
        <v>197</v>
      </c>
      <c r="D17" s="3">
        <v>16</v>
      </c>
      <c r="E17" s="5" t="s">
        <v>167</v>
      </c>
      <c r="F17" s="5" t="s">
        <v>170</v>
      </c>
      <c r="G17" s="3" t="s">
        <v>188</v>
      </c>
      <c r="H17" s="3" t="s">
        <v>146</v>
      </c>
      <c r="I17" s="7">
        <v>1000000</v>
      </c>
      <c r="J17" s="3">
        <v>728</v>
      </c>
      <c r="K17" s="3">
        <f t="shared" si="0"/>
        <v>19</v>
      </c>
      <c r="L17" s="17">
        <v>0.19</v>
      </c>
      <c r="M17" s="6">
        <v>43080</v>
      </c>
      <c r="N17" s="6">
        <v>43808</v>
      </c>
      <c r="O17" s="18">
        <f t="shared" si="1"/>
        <v>521.97802197802196</v>
      </c>
      <c r="P17" s="18">
        <f t="shared" si="2"/>
        <v>380000</v>
      </c>
      <c r="Q17" s="3">
        <v>364</v>
      </c>
      <c r="R17" s="18">
        <f>I17</f>
        <v>1000000</v>
      </c>
      <c r="S17" s="18">
        <f t="shared" si="3"/>
        <v>190000</v>
      </c>
      <c r="T17" s="3">
        <v>0</v>
      </c>
      <c r="U17" s="3">
        <v>190000</v>
      </c>
      <c r="V17" s="7">
        <v>41758.241758241784</v>
      </c>
      <c r="W17" s="18">
        <v>1000000</v>
      </c>
      <c r="X17" s="6">
        <v>43444</v>
      </c>
      <c r="Y17" s="6">
        <v>43080</v>
      </c>
    </row>
    <row r="18" spans="1:25" x14ac:dyDescent="0.3">
      <c r="A18" s="3" t="s">
        <v>29</v>
      </c>
      <c r="B18" s="3" t="s">
        <v>197</v>
      </c>
      <c r="D18" s="3">
        <v>17</v>
      </c>
      <c r="E18" s="5" t="s">
        <v>167</v>
      </c>
      <c r="F18" s="5" t="s">
        <v>170</v>
      </c>
      <c r="G18" s="3" t="s">
        <v>188</v>
      </c>
      <c r="H18" s="3" t="s">
        <v>146</v>
      </c>
      <c r="I18" s="7">
        <v>42000</v>
      </c>
      <c r="J18" s="3">
        <v>728</v>
      </c>
      <c r="K18" s="3">
        <f t="shared" si="0"/>
        <v>19.5</v>
      </c>
      <c r="L18" s="17">
        <v>0.19500000000000001</v>
      </c>
      <c r="M18" s="6">
        <v>43444</v>
      </c>
      <c r="N18" s="6">
        <v>44172</v>
      </c>
      <c r="O18" s="18">
        <f t="shared" si="1"/>
        <v>22.5</v>
      </c>
      <c r="P18" s="18">
        <f t="shared" si="2"/>
        <v>16380</v>
      </c>
      <c r="Q18" s="3">
        <v>364</v>
      </c>
      <c r="R18" s="18">
        <f>I18</f>
        <v>42000</v>
      </c>
      <c r="S18" s="18">
        <f t="shared" si="3"/>
        <v>16380</v>
      </c>
      <c r="T18" s="3">
        <v>0</v>
      </c>
      <c r="U18" s="3">
        <v>0</v>
      </c>
      <c r="V18" s="7">
        <v>1800</v>
      </c>
      <c r="W18" s="18">
        <v>42000</v>
      </c>
      <c r="X18" s="6">
        <v>43444</v>
      </c>
      <c r="Y18" s="6">
        <v>43444</v>
      </c>
    </row>
    <row r="19" spans="1:25" x14ac:dyDescent="0.3">
      <c r="A19" s="3" t="s">
        <v>29</v>
      </c>
      <c r="B19" s="3" t="s">
        <v>112</v>
      </c>
      <c r="D19" s="3">
        <v>18</v>
      </c>
      <c r="E19" s="5" t="s">
        <v>167</v>
      </c>
      <c r="F19" s="5" t="s">
        <v>170</v>
      </c>
      <c r="G19" s="3" t="s">
        <v>188</v>
      </c>
      <c r="H19" s="3" t="s">
        <v>144</v>
      </c>
      <c r="I19" s="7">
        <v>23300</v>
      </c>
      <c r="J19" s="3">
        <v>728</v>
      </c>
      <c r="K19" s="3">
        <f t="shared" si="0"/>
        <v>19.2</v>
      </c>
      <c r="L19" s="17">
        <v>0.192</v>
      </c>
      <c r="M19" s="6">
        <v>43416</v>
      </c>
      <c r="N19" s="6">
        <v>44144</v>
      </c>
      <c r="O19" s="18">
        <f t="shared" si="1"/>
        <v>12.290109890109891</v>
      </c>
      <c r="P19" s="18">
        <f t="shared" si="2"/>
        <v>8947.2000000000007</v>
      </c>
      <c r="Q19" s="3">
        <v>364</v>
      </c>
      <c r="R19" s="18">
        <f>I19</f>
        <v>23300</v>
      </c>
      <c r="S19" s="18">
        <f t="shared" si="3"/>
        <v>8947.2000000000007</v>
      </c>
      <c r="T19" s="3">
        <v>0</v>
      </c>
      <c r="U19" s="3">
        <v>0</v>
      </c>
      <c r="V19" s="7">
        <v>1327.3318681318681</v>
      </c>
      <c r="W19" s="18">
        <v>23300</v>
      </c>
      <c r="X19" s="6">
        <v>43416</v>
      </c>
      <c r="Y19" s="6">
        <v>43416</v>
      </c>
    </row>
    <row r="20" spans="1:25" x14ac:dyDescent="0.3">
      <c r="A20" s="3" t="s">
        <v>29</v>
      </c>
      <c r="B20" s="3" t="s">
        <v>113</v>
      </c>
      <c r="D20" s="3">
        <v>19</v>
      </c>
      <c r="E20" s="5" t="s">
        <v>167</v>
      </c>
      <c r="F20" s="5" t="s">
        <v>170</v>
      </c>
      <c r="G20" s="3" t="s">
        <v>188</v>
      </c>
      <c r="H20" s="3" t="s">
        <v>145</v>
      </c>
      <c r="I20" s="7">
        <v>267000</v>
      </c>
      <c r="J20" s="3">
        <v>728</v>
      </c>
      <c r="K20" s="3">
        <f t="shared" si="0"/>
        <v>19.75</v>
      </c>
      <c r="L20" s="17">
        <v>0.19750000000000001</v>
      </c>
      <c r="M20" s="6">
        <v>43472</v>
      </c>
      <c r="N20" s="6">
        <v>44200</v>
      </c>
      <c r="O20" s="18">
        <f t="shared" si="1"/>
        <v>144.86950549450549</v>
      </c>
      <c r="P20" s="18">
        <f t="shared" si="2"/>
        <v>105465</v>
      </c>
      <c r="Q20" s="3">
        <v>364</v>
      </c>
      <c r="R20" s="18">
        <f>I20</f>
        <v>267000</v>
      </c>
      <c r="S20" s="18">
        <f t="shared" si="3"/>
        <v>105465</v>
      </c>
      <c r="T20" s="3">
        <v>0</v>
      </c>
      <c r="U20" s="3">
        <v>0</v>
      </c>
      <c r="V20" s="7">
        <v>7533.2142857142853</v>
      </c>
      <c r="W20" s="18">
        <v>267000</v>
      </c>
      <c r="X20" s="6">
        <v>43472</v>
      </c>
      <c r="Y20" s="6">
        <v>43472</v>
      </c>
    </row>
    <row r="21" spans="1:25" x14ac:dyDescent="0.3">
      <c r="A21" s="3" t="s">
        <v>29</v>
      </c>
      <c r="B21" s="3" t="s">
        <v>113</v>
      </c>
      <c r="D21" s="3">
        <v>20</v>
      </c>
      <c r="E21" s="5" t="s">
        <v>167</v>
      </c>
      <c r="F21" s="5" t="s">
        <v>170</v>
      </c>
      <c r="G21" s="3" t="s">
        <v>188</v>
      </c>
      <c r="H21" s="3" t="s">
        <v>145</v>
      </c>
      <c r="I21" s="7">
        <v>565000</v>
      </c>
      <c r="J21" s="3">
        <v>728</v>
      </c>
      <c r="K21" s="3">
        <f t="shared" si="0"/>
        <v>19.75</v>
      </c>
      <c r="L21" s="17">
        <v>0.19750000000000001</v>
      </c>
      <c r="M21" s="6">
        <v>43472</v>
      </c>
      <c r="N21" s="6">
        <v>44200</v>
      </c>
      <c r="O21" s="18">
        <f t="shared" si="1"/>
        <v>306.55906593406593</v>
      </c>
      <c r="P21" s="18">
        <f t="shared" si="2"/>
        <v>223175</v>
      </c>
      <c r="Q21" s="3">
        <v>364</v>
      </c>
      <c r="R21" s="18">
        <f>I21</f>
        <v>565000</v>
      </c>
      <c r="S21" s="18">
        <f t="shared" si="3"/>
        <v>223175</v>
      </c>
      <c r="T21" s="3">
        <v>0</v>
      </c>
      <c r="U21" s="3">
        <v>0</v>
      </c>
      <c r="V21" s="7">
        <v>15941.071428571428</v>
      </c>
      <c r="W21" s="18">
        <v>565000</v>
      </c>
      <c r="X21" s="6">
        <v>43472</v>
      </c>
      <c r="Y21" s="6">
        <v>43472</v>
      </c>
    </row>
    <row r="22" spans="1:25" x14ac:dyDescent="0.3">
      <c r="A22" s="3" t="s">
        <v>29</v>
      </c>
      <c r="B22" s="3" t="s">
        <v>197</v>
      </c>
      <c r="D22" s="3">
        <v>21</v>
      </c>
      <c r="E22" s="5" t="s">
        <v>167</v>
      </c>
      <c r="F22" s="5" t="s">
        <v>170</v>
      </c>
      <c r="G22" s="3" t="s">
        <v>188</v>
      </c>
      <c r="H22" s="3" t="s">
        <v>146</v>
      </c>
      <c r="I22" s="7">
        <v>1985564</v>
      </c>
      <c r="J22" s="3">
        <v>728</v>
      </c>
      <c r="K22" s="3">
        <f t="shared" si="0"/>
        <v>19.75</v>
      </c>
      <c r="L22" s="17">
        <v>0.19750000000000001</v>
      </c>
      <c r="M22" s="6">
        <v>43472</v>
      </c>
      <c r="N22" s="6">
        <v>44200</v>
      </c>
      <c r="O22" s="18">
        <f t="shared" si="1"/>
        <v>1077.3321153846155</v>
      </c>
      <c r="P22" s="18">
        <f t="shared" si="2"/>
        <v>784297.78</v>
      </c>
      <c r="Q22" s="3">
        <v>364</v>
      </c>
      <c r="R22" s="18">
        <f>I22</f>
        <v>1985564</v>
      </c>
      <c r="S22" s="18">
        <f t="shared" si="3"/>
        <v>784297.78</v>
      </c>
      <c r="T22" s="3">
        <v>0</v>
      </c>
      <c r="U22" s="3">
        <v>0</v>
      </c>
      <c r="V22" s="7">
        <v>56021.27</v>
      </c>
      <c r="W22" s="18">
        <v>1985564</v>
      </c>
      <c r="X22" s="6">
        <v>43472</v>
      </c>
      <c r="Y22" s="6">
        <v>43472</v>
      </c>
    </row>
    <row r="23" spans="1:25" x14ac:dyDescent="0.3">
      <c r="A23" s="3" t="s">
        <v>29</v>
      </c>
      <c r="B23" s="3" t="s">
        <v>197</v>
      </c>
      <c r="D23" s="3">
        <v>22</v>
      </c>
      <c r="E23" s="5" t="s">
        <v>167</v>
      </c>
      <c r="F23" s="5" t="s">
        <v>170</v>
      </c>
      <c r="G23" s="3" t="s">
        <v>188</v>
      </c>
      <c r="H23" s="3" t="s">
        <v>146</v>
      </c>
      <c r="I23" s="7">
        <v>1110000</v>
      </c>
      <c r="J23" s="3">
        <v>728</v>
      </c>
      <c r="K23" s="3">
        <f t="shared" si="0"/>
        <v>19.75</v>
      </c>
      <c r="L23" s="17">
        <v>0.19750000000000001</v>
      </c>
      <c r="M23" s="6">
        <v>43521</v>
      </c>
      <c r="N23" s="6">
        <v>44249</v>
      </c>
      <c r="O23" s="18">
        <f t="shared" si="1"/>
        <v>602.2664835164835</v>
      </c>
      <c r="P23" s="18">
        <f t="shared" si="2"/>
        <v>438450</v>
      </c>
      <c r="Q23" s="3">
        <v>364</v>
      </c>
      <c r="R23" s="18">
        <f>I23</f>
        <v>1110000</v>
      </c>
      <c r="S23" s="18">
        <f t="shared" si="3"/>
        <v>438450</v>
      </c>
      <c r="T23" s="3">
        <v>0</v>
      </c>
      <c r="U23" s="3">
        <v>0</v>
      </c>
      <c r="V23" s="7">
        <v>1806.7994505494507</v>
      </c>
      <c r="W23" s="18">
        <v>1110000</v>
      </c>
      <c r="X23" s="6">
        <v>43521</v>
      </c>
      <c r="Y23" s="6">
        <v>43521</v>
      </c>
    </row>
    <row r="24" spans="1:25" x14ac:dyDescent="0.3">
      <c r="A24" s="3" t="s">
        <v>30</v>
      </c>
      <c r="B24" s="3" t="s">
        <v>112</v>
      </c>
      <c r="D24" s="3">
        <v>23</v>
      </c>
      <c r="E24" s="5" t="s">
        <v>167</v>
      </c>
      <c r="F24" s="5" t="s">
        <v>171</v>
      </c>
      <c r="G24" s="3" t="s">
        <v>188</v>
      </c>
      <c r="H24" s="3" t="s">
        <v>144</v>
      </c>
      <c r="I24" s="7">
        <v>870000</v>
      </c>
      <c r="J24" s="3">
        <f>364*3</f>
        <v>1092</v>
      </c>
      <c r="K24" s="3">
        <f t="shared" si="0"/>
        <v>18.5</v>
      </c>
      <c r="L24" s="17">
        <v>0.185</v>
      </c>
      <c r="M24" s="6">
        <v>42892</v>
      </c>
      <c r="N24" s="6">
        <v>43984</v>
      </c>
      <c r="O24" s="18">
        <f t="shared" si="1"/>
        <v>442.17032967032969</v>
      </c>
      <c r="P24" s="18">
        <f>3*I24*L24</f>
        <v>482850</v>
      </c>
      <c r="Q24" s="3">
        <v>364</v>
      </c>
      <c r="R24" s="18">
        <f>I24</f>
        <v>870000</v>
      </c>
      <c r="S24" s="18">
        <f t="shared" si="3"/>
        <v>241425</v>
      </c>
      <c r="T24" s="3">
        <v>0</v>
      </c>
      <c r="U24" s="3">
        <v>241425</v>
      </c>
      <c r="V24" s="7">
        <v>38026.648351648357</v>
      </c>
      <c r="W24" s="18">
        <v>870000</v>
      </c>
      <c r="X24" s="6">
        <v>43438</v>
      </c>
      <c r="Y24" s="6">
        <v>42892</v>
      </c>
    </row>
    <row r="25" spans="1:25" x14ac:dyDescent="0.3">
      <c r="A25" s="3" t="s">
        <v>30</v>
      </c>
      <c r="B25" s="3" t="s">
        <v>113</v>
      </c>
      <c r="D25" s="3">
        <v>24</v>
      </c>
      <c r="E25" s="5" t="s">
        <v>167</v>
      </c>
      <c r="F25" s="5" t="s">
        <v>171</v>
      </c>
      <c r="G25" s="3" t="s">
        <v>188</v>
      </c>
      <c r="H25" s="3" t="s">
        <v>145</v>
      </c>
      <c r="I25" s="7">
        <v>84000</v>
      </c>
      <c r="J25" s="3">
        <f t="shared" ref="J25:J88" si="4">364*3</f>
        <v>1092</v>
      </c>
      <c r="K25" s="3">
        <f t="shared" si="0"/>
        <v>18.25</v>
      </c>
      <c r="L25" s="17">
        <v>0.1825</v>
      </c>
      <c r="M25" s="6">
        <v>43003</v>
      </c>
      <c r="N25" s="6">
        <v>44095</v>
      </c>
      <c r="O25" s="18">
        <f t="shared" si="1"/>
        <v>42.115384615384613</v>
      </c>
      <c r="P25" s="18">
        <f t="shared" ref="P25:P88" si="5">3*I25*L25</f>
        <v>45990</v>
      </c>
      <c r="Q25" s="3">
        <v>364</v>
      </c>
      <c r="R25" s="18">
        <f>I25</f>
        <v>84000</v>
      </c>
      <c r="S25" s="18">
        <f t="shared" si="3"/>
        <v>30660</v>
      </c>
      <c r="T25" s="3">
        <v>0</v>
      </c>
      <c r="U25" s="3">
        <v>15330</v>
      </c>
      <c r="V25" s="7">
        <v>6612.1153846153829</v>
      </c>
      <c r="W25" s="18">
        <v>84000</v>
      </c>
      <c r="X25" s="6">
        <v>43367</v>
      </c>
      <c r="Y25" s="6">
        <v>43003</v>
      </c>
    </row>
    <row r="26" spans="1:25" x14ac:dyDescent="0.3">
      <c r="A26" s="3" t="s">
        <v>30</v>
      </c>
      <c r="B26" s="3" t="s">
        <v>113</v>
      </c>
      <c r="D26" s="3">
        <v>25</v>
      </c>
      <c r="E26" s="5" t="s">
        <v>167</v>
      </c>
      <c r="F26" s="5" t="s">
        <v>171</v>
      </c>
      <c r="G26" s="3" t="s">
        <v>188</v>
      </c>
      <c r="H26" s="3" t="s">
        <v>145</v>
      </c>
      <c r="I26" s="7">
        <v>44411</v>
      </c>
      <c r="J26" s="3">
        <f t="shared" si="4"/>
        <v>1092</v>
      </c>
      <c r="K26" s="3">
        <f t="shared" si="0"/>
        <v>24</v>
      </c>
      <c r="L26" s="17">
        <v>0.24</v>
      </c>
      <c r="M26" s="6">
        <v>42625</v>
      </c>
      <c r="N26" s="6">
        <v>43717</v>
      </c>
      <c r="O26" s="18">
        <f t="shared" si="1"/>
        <v>29.28197802197802</v>
      </c>
      <c r="P26" s="18">
        <f t="shared" si="5"/>
        <v>31975.919999999998</v>
      </c>
      <c r="Q26" s="3">
        <v>364</v>
      </c>
      <c r="R26" s="18">
        <f>I26</f>
        <v>44411</v>
      </c>
      <c r="S26" s="18">
        <f t="shared" si="3"/>
        <v>10658.64</v>
      </c>
      <c r="T26" s="3">
        <v>0</v>
      </c>
      <c r="U26" s="3">
        <v>21317.279999999999</v>
      </c>
      <c r="V26" s="7">
        <v>5007.2182417582408</v>
      </c>
      <c r="W26" s="18">
        <v>44411</v>
      </c>
      <c r="X26" s="6">
        <v>43353</v>
      </c>
      <c r="Y26" s="6">
        <v>42625</v>
      </c>
    </row>
    <row r="27" spans="1:25" x14ac:dyDescent="0.3">
      <c r="A27" s="3" t="s">
        <v>30</v>
      </c>
      <c r="B27" s="3" t="s">
        <v>113</v>
      </c>
      <c r="D27" s="3">
        <v>26</v>
      </c>
      <c r="E27" s="5" t="s">
        <v>167</v>
      </c>
      <c r="F27" s="5" t="s">
        <v>171</v>
      </c>
      <c r="G27" s="3" t="s">
        <v>188</v>
      </c>
      <c r="H27" s="3" t="s">
        <v>145</v>
      </c>
      <c r="I27" s="7">
        <v>45000</v>
      </c>
      <c r="J27" s="3">
        <f t="shared" si="4"/>
        <v>1092</v>
      </c>
      <c r="K27" s="3">
        <f t="shared" si="0"/>
        <v>16.5</v>
      </c>
      <c r="L27" s="17">
        <v>0.16500000000000001</v>
      </c>
      <c r="M27" s="6">
        <v>43185</v>
      </c>
      <c r="N27" s="6">
        <v>44277</v>
      </c>
      <c r="O27" s="18">
        <f t="shared" si="1"/>
        <v>20.39835164835165</v>
      </c>
      <c r="P27" s="18">
        <f t="shared" si="5"/>
        <v>22275</v>
      </c>
      <c r="Q27" s="3">
        <v>364</v>
      </c>
      <c r="R27" s="18">
        <f>I27</f>
        <v>45000</v>
      </c>
      <c r="S27" s="18">
        <f t="shared" si="3"/>
        <v>18562.5</v>
      </c>
      <c r="T27" s="3">
        <v>0</v>
      </c>
      <c r="U27" s="3">
        <v>3712.5</v>
      </c>
      <c r="V27" s="7">
        <v>3202.54120879121</v>
      </c>
      <c r="W27" s="18">
        <v>45000</v>
      </c>
      <c r="X27" s="6">
        <v>43367</v>
      </c>
      <c r="Y27" s="6">
        <v>43185</v>
      </c>
    </row>
    <row r="28" spans="1:25" x14ac:dyDescent="0.3">
      <c r="A28" s="3" t="s">
        <v>30</v>
      </c>
      <c r="B28" s="3" t="s">
        <v>112</v>
      </c>
      <c r="D28" s="3">
        <v>27</v>
      </c>
      <c r="E28" s="5" t="s">
        <v>167</v>
      </c>
      <c r="F28" s="5" t="s">
        <v>171</v>
      </c>
      <c r="G28" s="3" t="s">
        <v>188</v>
      </c>
      <c r="H28" s="3" t="s">
        <v>144</v>
      </c>
      <c r="I28" s="7">
        <v>96400</v>
      </c>
      <c r="J28" s="3">
        <f t="shared" si="4"/>
        <v>1092</v>
      </c>
      <c r="K28" s="3">
        <f t="shared" si="0"/>
        <v>16.5</v>
      </c>
      <c r="L28" s="17">
        <v>0.16500000000000001</v>
      </c>
      <c r="M28" s="6">
        <v>43185</v>
      </c>
      <c r="N28" s="6">
        <v>44277</v>
      </c>
      <c r="O28" s="18">
        <f t="shared" si="1"/>
        <v>43.697802197802197</v>
      </c>
      <c r="P28" s="18">
        <f t="shared" si="5"/>
        <v>47718</v>
      </c>
      <c r="Q28" s="3">
        <v>364</v>
      </c>
      <c r="R28" s="18">
        <f>I28</f>
        <v>96400</v>
      </c>
      <c r="S28" s="18">
        <f t="shared" si="3"/>
        <v>39765</v>
      </c>
      <c r="T28" s="3">
        <v>0</v>
      </c>
      <c r="U28" s="3">
        <v>7953</v>
      </c>
      <c r="V28" s="7">
        <v>6860.5549450549479</v>
      </c>
      <c r="W28" s="18">
        <v>96400</v>
      </c>
      <c r="X28" s="6">
        <v>43367</v>
      </c>
      <c r="Y28" s="6">
        <v>43185</v>
      </c>
    </row>
    <row r="29" spans="1:25" x14ac:dyDescent="0.3">
      <c r="A29" s="3" t="s">
        <v>30</v>
      </c>
      <c r="B29" s="3" t="s">
        <v>114</v>
      </c>
      <c r="D29" s="3">
        <v>28</v>
      </c>
      <c r="E29" s="5" t="s">
        <v>167</v>
      </c>
      <c r="F29" s="5" t="s">
        <v>171</v>
      </c>
      <c r="G29" s="3" t="s">
        <v>188</v>
      </c>
      <c r="H29" s="3" t="s">
        <v>146</v>
      </c>
      <c r="I29" s="7">
        <v>23205</v>
      </c>
      <c r="J29" s="3">
        <f t="shared" si="4"/>
        <v>1092</v>
      </c>
      <c r="K29" s="3">
        <f t="shared" si="0"/>
        <v>17.5</v>
      </c>
      <c r="L29" s="17">
        <v>0.17499999999999999</v>
      </c>
      <c r="M29" s="6">
        <v>43284</v>
      </c>
      <c r="N29" s="6">
        <v>44378</v>
      </c>
      <c r="O29" s="18">
        <f t="shared" si="1"/>
        <v>11.15625</v>
      </c>
      <c r="P29" s="18">
        <f t="shared" si="5"/>
        <v>12182.625</v>
      </c>
      <c r="Q29" s="3">
        <v>364</v>
      </c>
      <c r="R29" s="18">
        <f>I29</f>
        <v>23205</v>
      </c>
      <c r="S29" s="18">
        <f t="shared" si="3"/>
        <v>10152.1875</v>
      </c>
      <c r="T29" s="3">
        <v>0</v>
      </c>
      <c r="U29" s="3">
        <v>2030.4374999999998</v>
      </c>
      <c r="V29" s="7">
        <v>647.06250000000023</v>
      </c>
      <c r="W29" s="18">
        <v>23205</v>
      </c>
      <c r="X29" s="6">
        <v>43466</v>
      </c>
      <c r="Y29" s="6">
        <v>43284</v>
      </c>
    </row>
    <row r="30" spans="1:25" x14ac:dyDescent="0.3">
      <c r="A30" s="3" t="s">
        <v>30</v>
      </c>
      <c r="B30" s="3" t="s">
        <v>114</v>
      </c>
      <c r="D30" s="3">
        <v>29</v>
      </c>
      <c r="E30" s="5" t="s">
        <v>167</v>
      </c>
      <c r="F30" s="5" t="s">
        <v>171</v>
      </c>
      <c r="G30" s="3" t="s">
        <v>188</v>
      </c>
      <c r="H30" s="3" t="s">
        <v>146</v>
      </c>
      <c r="I30" s="7">
        <v>780000</v>
      </c>
      <c r="J30" s="3">
        <f t="shared" si="4"/>
        <v>1092</v>
      </c>
      <c r="K30" s="3">
        <f t="shared" si="0"/>
        <v>18</v>
      </c>
      <c r="L30" s="17">
        <v>0.18</v>
      </c>
      <c r="M30" s="6">
        <v>43311</v>
      </c>
      <c r="N30" s="6">
        <v>44405</v>
      </c>
      <c r="O30" s="18">
        <f t="shared" si="1"/>
        <v>385.71428571428572</v>
      </c>
      <c r="P30" s="18">
        <f t="shared" si="5"/>
        <v>421200</v>
      </c>
      <c r="Q30" s="3">
        <v>364</v>
      </c>
      <c r="R30" s="18">
        <f>I30</f>
        <v>780000</v>
      </c>
      <c r="S30" s="18">
        <f t="shared" si="3"/>
        <v>351000</v>
      </c>
      <c r="T30" s="3">
        <v>0</v>
      </c>
      <c r="U30" s="3">
        <v>70200</v>
      </c>
      <c r="V30" s="7">
        <v>11957.142857142855</v>
      </c>
      <c r="W30" s="18">
        <v>780000</v>
      </c>
      <c r="X30" s="6">
        <v>43493</v>
      </c>
      <c r="Y30" s="6">
        <v>43311</v>
      </c>
    </row>
    <row r="31" spans="1:25" x14ac:dyDescent="0.3">
      <c r="A31" s="3" t="s">
        <v>30</v>
      </c>
      <c r="B31" s="3" t="s">
        <v>114</v>
      </c>
      <c r="D31" s="3">
        <v>30</v>
      </c>
      <c r="E31" s="5" t="s">
        <v>167</v>
      </c>
      <c r="F31" s="5" t="s">
        <v>171</v>
      </c>
      <c r="G31" s="3" t="s">
        <v>188</v>
      </c>
      <c r="H31" s="3" t="s">
        <v>146</v>
      </c>
      <c r="I31" s="7">
        <v>764762</v>
      </c>
      <c r="J31" s="3">
        <f t="shared" si="4"/>
        <v>1092</v>
      </c>
      <c r="K31" s="3">
        <f t="shared" si="0"/>
        <v>24.5</v>
      </c>
      <c r="L31" s="17">
        <v>0.245</v>
      </c>
      <c r="M31" s="6">
        <v>42485</v>
      </c>
      <c r="N31" s="6">
        <v>43577</v>
      </c>
      <c r="O31" s="18">
        <f t="shared" si="1"/>
        <v>514.74365384615385</v>
      </c>
      <c r="P31" s="18">
        <f t="shared" si="5"/>
        <v>562100.06999999995</v>
      </c>
      <c r="Q31" s="3">
        <v>364</v>
      </c>
      <c r="R31" s="18">
        <f>I31</f>
        <v>764762</v>
      </c>
      <c r="S31" s="18">
        <f t="shared" si="3"/>
        <v>93683.344999999972</v>
      </c>
      <c r="T31" s="3">
        <v>0</v>
      </c>
      <c r="U31" s="3">
        <v>468416.72499999998</v>
      </c>
      <c r="V31" s="7">
        <v>66401.931346153957</v>
      </c>
      <c r="W31" s="18">
        <v>764762</v>
      </c>
      <c r="X31" s="6">
        <v>43395</v>
      </c>
      <c r="Y31" s="6">
        <v>42485</v>
      </c>
    </row>
    <row r="32" spans="1:25" x14ac:dyDescent="0.3">
      <c r="A32" s="3" t="s">
        <v>30</v>
      </c>
      <c r="B32" s="3" t="s">
        <v>113</v>
      </c>
      <c r="D32" s="3">
        <v>31</v>
      </c>
      <c r="E32" s="5" t="s">
        <v>167</v>
      </c>
      <c r="F32" s="5" t="s">
        <v>171</v>
      </c>
      <c r="G32" s="3" t="s">
        <v>188</v>
      </c>
      <c r="H32" s="3" t="s">
        <v>145</v>
      </c>
      <c r="I32" s="7">
        <v>595432</v>
      </c>
      <c r="J32" s="3">
        <f t="shared" si="4"/>
        <v>1092</v>
      </c>
      <c r="K32" s="3">
        <f t="shared" si="0"/>
        <v>18.5</v>
      </c>
      <c r="L32" s="17">
        <v>0.185</v>
      </c>
      <c r="M32" s="6">
        <v>42891</v>
      </c>
      <c r="N32" s="6">
        <v>43983</v>
      </c>
      <c r="O32" s="18">
        <f t="shared" si="1"/>
        <v>302.62340659340663</v>
      </c>
      <c r="P32" s="18">
        <f t="shared" si="5"/>
        <v>330464.76</v>
      </c>
      <c r="Q32" s="3">
        <v>364</v>
      </c>
      <c r="R32" s="18">
        <f>I32</f>
        <v>595432</v>
      </c>
      <c r="S32" s="18">
        <f t="shared" si="3"/>
        <v>165232.38</v>
      </c>
      <c r="T32" s="3">
        <v>0</v>
      </c>
      <c r="U32" s="3">
        <v>165232.38</v>
      </c>
      <c r="V32" s="7">
        <v>26328.236373626365</v>
      </c>
      <c r="W32" s="18">
        <v>595432</v>
      </c>
      <c r="X32" s="6">
        <v>43437</v>
      </c>
      <c r="Y32" s="6">
        <v>42891</v>
      </c>
    </row>
    <row r="33" spans="1:25" x14ac:dyDescent="0.3">
      <c r="A33" s="3" t="s">
        <v>30</v>
      </c>
      <c r="B33" s="3" t="s">
        <v>113</v>
      </c>
      <c r="D33" s="3">
        <v>32</v>
      </c>
      <c r="E33" s="5" t="s">
        <v>167</v>
      </c>
      <c r="F33" s="5" t="s">
        <v>171</v>
      </c>
      <c r="G33" s="3" t="s">
        <v>188</v>
      </c>
      <c r="H33" s="3" t="s">
        <v>145</v>
      </c>
      <c r="I33" s="7">
        <v>259939</v>
      </c>
      <c r="J33" s="3">
        <f t="shared" si="4"/>
        <v>1092</v>
      </c>
      <c r="K33" s="3">
        <f t="shared" si="0"/>
        <v>24.5</v>
      </c>
      <c r="L33" s="17">
        <v>0.245</v>
      </c>
      <c r="M33" s="6">
        <v>42485</v>
      </c>
      <c r="N33" s="6">
        <v>43577</v>
      </c>
      <c r="O33" s="18">
        <f t="shared" si="1"/>
        <v>174.95894230769233</v>
      </c>
      <c r="P33" s="18">
        <f t="shared" si="5"/>
        <v>191055.16500000001</v>
      </c>
      <c r="Q33" s="3">
        <v>364</v>
      </c>
      <c r="R33" s="18">
        <f>I33</f>
        <v>259939</v>
      </c>
      <c r="S33" s="18">
        <f t="shared" si="3"/>
        <v>31842.527499999997</v>
      </c>
      <c r="T33" s="3">
        <v>0</v>
      </c>
      <c r="U33" s="3">
        <v>159212.63750000001</v>
      </c>
      <c r="V33" s="7">
        <v>22569.703557692323</v>
      </c>
      <c r="W33" s="18">
        <v>259939</v>
      </c>
      <c r="X33" s="6">
        <v>43395</v>
      </c>
      <c r="Y33" s="6">
        <v>42485</v>
      </c>
    </row>
    <row r="34" spans="1:25" x14ac:dyDescent="0.3">
      <c r="A34" s="3" t="s">
        <v>30</v>
      </c>
      <c r="B34" s="3" t="s">
        <v>113</v>
      </c>
      <c r="D34" s="3">
        <v>33</v>
      </c>
      <c r="E34" s="5" t="s">
        <v>167</v>
      </c>
      <c r="F34" s="5" t="s">
        <v>171</v>
      </c>
      <c r="G34" s="3" t="s">
        <v>188</v>
      </c>
      <c r="H34" s="3" t="s">
        <v>145</v>
      </c>
      <c r="I34" s="7">
        <v>520000</v>
      </c>
      <c r="J34" s="3">
        <f t="shared" si="4"/>
        <v>1092</v>
      </c>
      <c r="K34" s="3">
        <f t="shared" si="0"/>
        <v>18.25</v>
      </c>
      <c r="L34" s="17">
        <v>0.1825</v>
      </c>
      <c r="M34" s="6">
        <v>43003</v>
      </c>
      <c r="N34" s="6">
        <v>44095</v>
      </c>
      <c r="O34" s="18">
        <f t="shared" si="1"/>
        <v>260.71428571428572</v>
      </c>
      <c r="P34" s="18">
        <f t="shared" si="5"/>
        <v>284700</v>
      </c>
      <c r="Q34" s="3">
        <v>364</v>
      </c>
      <c r="R34" s="18">
        <f>I34</f>
        <v>520000</v>
      </c>
      <c r="S34" s="18">
        <f t="shared" si="3"/>
        <v>189800</v>
      </c>
      <c r="T34" s="3">
        <v>0</v>
      </c>
      <c r="U34" s="3">
        <v>94900</v>
      </c>
      <c r="V34" s="7">
        <v>40932.142857142841</v>
      </c>
      <c r="W34" s="18">
        <v>520000</v>
      </c>
      <c r="X34" s="6">
        <v>43367</v>
      </c>
      <c r="Y34" s="6">
        <v>43003</v>
      </c>
    </row>
    <row r="35" spans="1:25" x14ac:dyDescent="0.3">
      <c r="A35" s="3" t="s">
        <v>30</v>
      </c>
      <c r="B35" s="3" t="s">
        <v>113</v>
      </c>
      <c r="D35" s="3">
        <v>34</v>
      </c>
      <c r="E35" s="5" t="s">
        <v>167</v>
      </c>
      <c r="F35" s="5" t="s">
        <v>171</v>
      </c>
      <c r="G35" s="3" t="s">
        <v>188</v>
      </c>
      <c r="H35" s="3" t="s">
        <v>145</v>
      </c>
      <c r="I35" s="7">
        <v>64397</v>
      </c>
      <c r="J35" s="3">
        <f t="shared" si="4"/>
        <v>1092</v>
      </c>
      <c r="K35" s="3">
        <f t="shared" si="0"/>
        <v>24</v>
      </c>
      <c r="L35" s="17">
        <v>0.24</v>
      </c>
      <c r="M35" s="6">
        <v>42625</v>
      </c>
      <c r="N35" s="6">
        <v>43717</v>
      </c>
      <c r="O35" s="18">
        <f t="shared" si="1"/>
        <v>42.459560439560434</v>
      </c>
      <c r="P35" s="18">
        <f t="shared" si="5"/>
        <v>46365.84</v>
      </c>
      <c r="Q35" s="3">
        <v>364</v>
      </c>
      <c r="R35" s="18">
        <f>I35</f>
        <v>64397</v>
      </c>
      <c r="S35" s="18">
        <f t="shared" si="3"/>
        <v>15455.279999999999</v>
      </c>
      <c r="T35" s="3">
        <v>0</v>
      </c>
      <c r="U35" s="3">
        <v>30910.559999999998</v>
      </c>
      <c r="V35" s="7">
        <v>7260.5848351648383</v>
      </c>
      <c r="W35" s="18">
        <v>64397</v>
      </c>
      <c r="X35" s="6">
        <v>43353</v>
      </c>
      <c r="Y35" s="6">
        <v>42625</v>
      </c>
    </row>
    <row r="36" spans="1:25" x14ac:dyDescent="0.3">
      <c r="A36" s="3" t="s">
        <v>30</v>
      </c>
      <c r="B36" s="3" t="s">
        <v>113</v>
      </c>
      <c r="D36" s="3">
        <v>35</v>
      </c>
      <c r="E36" s="5" t="s">
        <v>167</v>
      </c>
      <c r="F36" s="5" t="s">
        <v>171</v>
      </c>
      <c r="G36" s="3" t="s">
        <v>188</v>
      </c>
      <c r="H36" s="3" t="s">
        <v>145</v>
      </c>
      <c r="I36" s="7">
        <v>68539</v>
      </c>
      <c r="J36" s="3">
        <f t="shared" si="4"/>
        <v>1092</v>
      </c>
      <c r="K36" s="3">
        <f t="shared" si="0"/>
        <v>24</v>
      </c>
      <c r="L36" s="17">
        <v>0.24</v>
      </c>
      <c r="M36" s="6">
        <v>42625</v>
      </c>
      <c r="N36" s="6">
        <v>43717</v>
      </c>
      <c r="O36" s="18">
        <f t="shared" si="1"/>
        <v>45.190549450549454</v>
      </c>
      <c r="P36" s="18">
        <f t="shared" si="5"/>
        <v>49348.08</v>
      </c>
      <c r="Q36" s="3">
        <v>364</v>
      </c>
      <c r="R36" s="18">
        <f>I36</f>
        <v>68539</v>
      </c>
      <c r="S36" s="18">
        <f t="shared" si="3"/>
        <v>16449.36</v>
      </c>
      <c r="T36" s="3">
        <v>0</v>
      </c>
      <c r="U36" s="3">
        <v>32898.720000000001</v>
      </c>
      <c r="V36" s="7">
        <v>7727.583956043949</v>
      </c>
      <c r="W36" s="18">
        <v>68539</v>
      </c>
      <c r="X36" s="6">
        <v>43353</v>
      </c>
      <c r="Y36" s="6">
        <v>42625</v>
      </c>
    </row>
    <row r="37" spans="1:25" x14ac:dyDescent="0.3">
      <c r="A37" s="3" t="s">
        <v>30</v>
      </c>
      <c r="B37" s="3" t="s">
        <v>113</v>
      </c>
      <c r="D37" s="3">
        <v>36</v>
      </c>
      <c r="E37" s="5" t="s">
        <v>167</v>
      </c>
      <c r="F37" s="5" t="s">
        <v>171</v>
      </c>
      <c r="G37" s="3" t="s">
        <v>188</v>
      </c>
      <c r="H37" s="3" t="s">
        <v>145</v>
      </c>
      <c r="I37" s="7">
        <v>259809</v>
      </c>
      <c r="J37" s="3">
        <f t="shared" si="4"/>
        <v>1092</v>
      </c>
      <c r="K37" s="3">
        <f t="shared" si="0"/>
        <v>24</v>
      </c>
      <c r="L37" s="17">
        <v>0.24</v>
      </c>
      <c r="M37" s="6">
        <v>42625</v>
      </c>
      <c r="N37" s="6">
        <v>43717</v>
      </c>
      <c r="O37" s="18">
        <f t="shared" si="1"/>
        <v>171.30263736263734</v>
      </c>
      <c r="P37" s="18">
        <f t="shared" si="5"/>
        <v>187062.47999999998</v>
      </c>
      <c r="Q37" s="3">
        <v>364</v>
      </c>
      <c r="R37" s="18">
        <f>I37</f>
        <v>259809</v>
      </c>
      <c r="S37" s="18">
        <f t="shared" si="3"/>
        <v>62354.159999999989</v>
      </c>
      <c r="T37" s="3">
        <v>0</v>
      </c>
      <c r="U37" s="3">
        <v>124708.31999999999</v>
      </c>
      <c r="V37" s="7">
        <v>29292.75098901098</v>
      </c>
      <c r="W37" s="18">
        <v>259809</v>
      </c>
      <c r="X37" s="6">
        <v>43353</v>
      </c>
      <c r="Y37" s="6">
        <v>42625</v>
      </c>
    </row>
    <row r="38" spans="1:25" x14ac:dyDescent="0.3">
      <c r="A38" s="3" t="s">
        <v>30</v>
      </c>
      <c r="B38" s="3" t="s">
        <v>113</v>
      </c>
      <c r="D38" s="3">
        <v>37</v>
      </c>
      <c r="E38" s="5" t="s">
        <v>167</v>
      </c>
      <c r="F38" s="5" t="s">
        <v>171</v>
      </c>
      <c r="G38" s="3" t="s">
        <v>188</v>
      </c>
      <c r="H38" s="3" t="s">
        <v>145</v>
      </c>
      <c r="I38" s="7">
        <v>208959</v>
      </c>
      <c r="J38" s="3">
        <f t="shared" si="4"/>
        <v>1092</v>
      </c>
      <c r="K38" s="3">
        <f t="shared" si="0"/>
        <v>24.5</v>
      </c>
      <c r="L38" s="17">
        <v>0.245</v>
      </c>
      <c r="M38" s="6">
        <v>42520</v>
      </c>
      <c r="N38" s="6">
        <v>43612</v>
      </c>
      <c r="O38" s="18">
        <f t="shared" si="1"/>
        <v>140.64548076923077</v>
      </c>
      <c r="P38" s="18">
        <f t="shared" si="5"/>
        <v>153584.86499999999</v>
      </c>
      <c r="Q38" s="3">
        <v>364</v>
      </c>
      <c r="R38" s="18">
        <f>I38</f>
        <v>208959</v>
      </c>
      <c r="S38" s="18">
        <f t="shared" si="3"/>
        <v>25597.477499999979</v>
      </c>
      <c r="T38" s="3">
        <v>0</v>
      </c>
      <c r="U38" s="3">
        <v>127987.38750000001</v>
      </c>
      <c r="V38" s="7">
        <v>13220.675192307681</v>
      </c>
      <c r="W38" s="18">
        <v>208959</v>
      </c>
      <c r="X38" s="6">
        <v>43430</v>
      </c>
      <c r="Y38" s="6">
        <v>42520</v>
      </c>
    </row>
    <row r="39" spans="1:25" x14ac:dyDescent="0.3">
      <c r="A39" s="3" t="s">
        <v>30</v>
      </c>
      <c r="B39" s="3" t="s">
        <v>197</v>
      </c>
      <c r="D39" s="3">
        <v>38</v>
      </c>
      <c r="E39" s="5" t="s">
        <v>167</v>
      </c>
      <c r="F39" s="5" t="s">
        <v>171</v>
      </c>
      <c r="G39" s="3" t="s">
        <v>188</v>
      </c>
      <c r="H39" s="3" t="s">
        <v>146</v>
      </c>
      <c r="I39" s="7">
        <v>216269</v>
      </c>
      <c r="J39" s="3">
        <f t="shared" si="4"/>
        <v>1092</v>
      </c>
      <c r="K39" s="3">
        <f t="shared" si="0"/>
        <v>24</v>
      </c>
      <c r="L39" s="17">
        <v>0.24</v>
      </c>
      <c r="M39" s="6">
        <v>42625</v>
      </c>
      <c r="N39" s="6">
        <v>43717</v>
      </c>
      <c r="O39" s="18">
        <f t="shared" si="1"/>
        <v>142.59494505494504</v>
      </c>
      <c r="P39" s="18">
        <f t="shared" si="5"/>
        <v>155713.68</v>
      </c>
      <c r="Q39" s="3">
        <v>364</v>
      </c>
      <c r="R39" s="18">
        <f>I39</f>
        <v>216269</v>
      </c>
      <c r="S39" s="18">
        <f t="shared" si="3"/>
        <v>51904.56</v>
      </c>
      <c r="T39" s="3">
        <v>0</v>
      </c>
      <c r="U39" s="3">
        <v>103809.12</v>
      </c>
      <c r="V39" s="7">
        <v>24383.735604395595</v>
      </c>
      <c r="W39" s="18">
        <v>216269</v>
      </c>
      <c r="X39" s="6">
        <v>43353</v>
      </c>
      <c r="Y39" s="6">
        <v>42625</v>
      </c>
    </row>
    <row r="40" spans="1:25" x14ac:dyDescent="0.3">
      <c r="A40" s="3" t="s">
        <v>30</v>
      </c>
      <c r="B40" s="3" t="s">
        <v>113</v>
      </c>
      <c r="D40" s="3">
        <v>39</v>
      </c>
      <c r="E40" s="5" t="s">
        <v>167</v>
      </c>
      <c r="F40" s="5" t="s">
        <v>171</v>
      </c>
      <c r="G40" s="3" t="s">
        <v>188</v>
      </c>
      <c r="H40" s="3" t="s">
        <v>145</v>
      </c>
      <c r="I40" s="7">
        <v>48000</v>
      </c>
      <c r="J40" s="3">
        <f t="shared" si="4"/>
        <v>1092</v>
      </c>
      <c r="K40" s="3">
        <f t="shared" si="0"/>
        <v>24</v>
      </c>
      <c r="L40" s="17">
        <v>0.24</v>
      </c>
      <c r="M40" s="6">
        <v>43185</v>
      </c>
      <c r="N40" s="6">
        <v>44277</v>
      </c>
      <c r="O40" s="18">
        <f t="shared" si="1"/>
        <v>31.64835164835165</v>
      </c>
      <c r="P40" s="18">
        <f t="shared" si="5"/>
        <v>34560</v>
      </c>
      <c r="Q40" s="3">
        <v>364</v>
      </c>
      <c r="R40" s="18">
        <f>I40</f>
        <v>48000</v>
      </c>
      <c r="S40" s="18">
        <f t="shared" si="3"/>
        <v>28800</v>
      </c>
      <c r="T40" s="3">
        <v>0</v>
      </c>
      <c r="U40" s="3">
        <v>5760</v>
      </c>
      <c r="V40" s="7">
        <v>4968.7912087912082</v>
      </c>
      <c r="W40" s="18">
        <v>48000</v>
      </c>
      <c r="X40" s="6">
        <v>43367</v>
      </c>
      <c r="Y40" s="6">
        <v>43185</v>
      </c>
    </row>
    <row r="41" spans="1:25" x14ac:dyDescent="0.3">
      <c r="A41" s="3" t="s">
        <v>30</v>
      </c>
      <c r="B41" s="3" t="s">
        <v>114</v>
      </c>
      <c r="D41" s="3">
        <v>40</v>
      </c>
      <c r="E41" s="5" t="s">
        <v>167</v>
      </c>
      <c r="F41" s="5" t="s">
        <v>171</v>
      </c>
      <c r="G41" s="3" t="s">
        <v>188</v>
      </c>
      <c r="H41" s="3" t="s">
        <v>146</v>
      </c>
      <c r="I41" s="7">
        <v>228084</v>
      </c>
      <c r="J41" s="3">
        <f t="shared" si="4"/>
        <v>1092</v>
      </c>
      <c r="K41" s="3">
        <f t="shared" si="0"/>
        <v>24.5</v>
      </c>
      <c r="L41" s="17">
        <v>0.245</v>
      </c>
      <c r="M41" s="6">
        <v>42485</v>
      </c>
      <c r="N41" s="6">
        <v>43577</v>
      </c>
      <c r="O41" s="18">
        <f t="shared" si="1"/>
        <v>153.5180769230769</v>
      </c>
      <c r="P41" s="18">
        <f t="shared" si="5"/>
        <v>167641.74</v>
      </c>
      <c r="Q41" s="3">
        <v>364</v>
      </c>
      <c r="R41" s="18">
        <f>I41</f>
        <v>228084</v>
      </c>
      <c r="S41" s="18">
        <f t="shared" si="3"/>
        <v>27940.289999999979</v>
      </c>
      <c r="T41" s="3">
        <v>0</v>
      </c>
      <c r="U41" s="3">
        <v>139701.45000000001</v>
      </c>
      <c r="V41" s="7">
        <v>19803.831923076912</v>
      </c>
      <c r="W41" s="18">
        <v>228084</v>
      </c>
      <c r="X41" s="6">
        <v>43395</v>
      </c>
      <c r="Y41" s="6">
        <v>42485</v>
      </c>
    </row>
    <row r="42" spans="1:25" x14ac:dyDescent="0.3">
      <c r="A42" s="3" t="s">
        <v>30</v>
      </c>
      <c r="B42" s="3" t="s">
        <v>113</v>
      </c>
      <c r="D42" s="3">
        <v>41</v>
      </c>
      <c r="E42" s="5" t="s">
        <v>167</v>
      </c>
      <c r="F42" s="5" t="s">
        <v>171</v>
      </c>
      <c r="G42" s="3" t="s">
        <v>188</v>
      </c>
      <c r="H42" s="3" t="s">
        <v>145</v>
      </c>
      <c r="I42" s="7">
        <v>318312</v>
      </c>
      <c r="J42" s="3">
        <f t="shared" si="4"/>
        <v>1092</v>
      </c>
      <c r="K42" s="3">
        <f t="shared" si="0"/>
        <v>24.5</v>
      </c>
      <c r="L42" s="17">
        <v>0.245</v>
      </c>
      <c r="M42" s="6">
        <v>42485</v>
      </c>
      <c r="N42" s="6">
        <v>43577</v>
      </c>
      <c r="O42" s="18">
        <f t="shared" si="1"/>
        <v>214.24846153846156</v>
      </c>
      <c r="P42" s="18">
        <f t="shared" si="5"/>
        <v>233959.32</v>
      </c>
      <c r="Q42" s="3">
        <v>364</v>
      </c>
      <c r="R42" s="18">
        <f>I42</f>
        <v>318312</v>
      </c>
      <c r="S42" s="18">
        <f t="shared" si="3"/>
        <v>38993.22</v>
      </c>
      <c r="T42" s="3">
        <v>0</v>
      </c>
      <c r="U42" s="3">
        <v>194966.1</v>
      </c>
      <c r="V42" s="7">
        <v>27638.051538461557</v>
      </c>
      <c r="W42" s="18">
        <v>318312</v>
      </c>
      <c r="X42" s="6">
        <v>43395</v>
      </c>
      <c r="Y42" s="6">
        <v>42485</v>
      </c>
    </row>
    <row r="43" spans="1:25" x14ac:dyDescent="0.3">
      <c r="A43" s="3" t="s">
        <v>30</v>
      </c>
      <c r="B43" s="3" t="s">
        <v>113</v>
      </c>
      <c r="D43" s="3">
        <v>42</v>
      </c>
      <c r="E43" s="5" t="s">
        <v>167</v>
      </c>
      <c r="F43" s="5" t="s">
        <v>171</v>
      </c>
      <c r="G43" s="3" t="s">
        <v>188</v>
      </c>
      <c r="H43" s="3" t="s">
        <v>145</v>
      </c>
      <c r="I43" s="7">
        <v>187270</v>
      </c>
      <c r="J43" s="3">
        <f t="shared" si="4"/>
        <v>1092</v>
      </c>
      <c r="K43" s="3">
        <f t="shared" si="0"/>
        <v>18.5</v>
      </c>
      <c r="L43" s="17">
        <v>0.185</v>
      </c>
      <c r="M43" s="6">
        <v>42891</v>
      </c>
      <c r="N43" s="6">
        <v>43983</v>
      </c>
      <c r="O43" s="18">
        <f t="shared" si="1"/>
        <v>95.17843406593407</v>
      </c>
      <c r="P43" s="18">
        <f t="shared" si="5"/>
        <v>103934.85</v>
      </c>
      <c r="Q43" s="3">
        <v>364</v>
      </c>
      <c r="R43" s="18">
        <f>I43</f>
        <v>187270</v>
      </c>
      <c r="S43" s="18">
        <f t="shared" si="3"/>
        <v>51967.42500000001</v>
      </c>
      <c r="T43" s="3">
        <v>0</v>
      </c>
      <c r="U43" s="3">
        <v>51967.424999999996</v>
      </c>
      <c r="V43" s="7">
        <v>8280.5237637362661</v>
      </c>
      <c r="W43" s="18">
        <v>187270</v>
      </c>
      <c r="X43" s="6">
        <v>43437</v>
      </c>
      <c r="Y43" s="6">
        <v>42891</v>
      </c>
    </row>
    <row r="44" spans="1:25" x14ac:dyDescent="0.3">
      <c r="A44" s="3" t="s">
        <v>30</v>
      </c>
      <c r="B44" s="3" t="s">
        <v>113</v>
      </c>
      <c r="D44" s="3">
        <v>43</v>
      </c>
      <c r="E44" s="5" t="s">
        <v>167</v>
      </c>
      <c r="F44" s="5" t="s">
        <v>171</v>
      </c>
      <c r="G44" s="3" t="s">
        <v>188</v>
      </c>
      <c r="H44" s="3" t="s">
        <v>145</v>
      </c>
      <c r="I44" s="7">
        <v>65000</v>
      </c>
      <c r="J44" s="3">
        <f t="shared" si="4"/>
        <v>1092</v>
      </c>
      <c r="K44" s="3">
        <f t="shared" si="0"/>
        <v>18.25</v>
      </c>
      <c r="L44" s="17">
        <v>0.1825</v>
      </c>
      <c r="M44" s="6">
        <v>43003</v>
      </c>
      <c r="N44" s="6">
        <v>44095</v>
      </c>
      <c r="O44" s="18">
        <f t="shared" si="1"/>
        <v>32.589285714285715</v>
      </c>
      <c r="P44" s="18">
        <f t="shared" si="5"/>
        <v>35587.5</v>
      </c>
      <c r="Q44" s="3">
        <v>364</v>
      </c>
      <c r="R44" s="18">
        <f>I44</f>
        <v>65000</v>
      </c>
      <c r="S44" s="18">
        <f t="shared" si="3"/>
        <v>23725</v>
      </c>
      <c r="T44" s="3">
        <v>0</v>
      </c>
      <c r="U44" s="3">
        <v>11862.5</v>
      </c>
      <c r="V44" s="7">
        <v>5116.5178571428551</v>
      </c>
      <c r="W44" s="18">
        <v>65000</v>
      </c>
      <c r="X44" s="6">
        <v>43367</v>
      </c>
      <c r="Y44" s="6">
        <v>43003</v>
      </c>
    </row>
    <row r="45" spans="1:25" x14ac:dyDescent="0.3">
      <c r="A45" s="3" t="s">
        <v>30</v>
      </c>
      <c r="B45" s="3" t="s">
        <v>113</v>
      </c>
      <c r="D45" s="3">
        <v>44</v>
      </c>
      <c r="E45" s="5" t="s">
        <v>167</v>
      </c>
      <c r="F45" s="5" t="s">
        <v>171</v>
      </c>
      <c r="G45" s="3" t="s">
        <v>188</v>
      </c>
      <c r="H45" s="3" t="s">
        <v>145</v>
      </c>
      <c r="I45" s="7">
        <v>108451</v>
      </c>
      <c r="J45" s="3">
        <f t="shared" si="4"/>
        <v>1092</v>
      </c>
      <c r="K45" s="3">
        <f t="shared" si="0"/>
        <v>18.25</v>
      </c>
      <c r="L45" s="17">
        <v>0.1825</v>
      </c>
      <c r="M45" s="6">
        <v>43003</v>
      </c>
      <c r="N45" s="6">
        <v>44095</v>
      </c>
      <c r="O45" s="18">
        <f t="shared" si="1"/>
        <v>54.374471153846152</v>
      </c>
      <c r="P45" s="18">
        <f t="shared" si="5"/>
        <v>59376.922500000001</v>
      </c>
      <c r="Q45" s="3">
        <v>364</v>
      </c>
      <c r="R45" s="18">
        <f>I45</f>
        <v>108451</v>
      </c>
      <c r="S45" s="18">
        <f t="shared" si="3"/>
        <v>39584.615000000005</v>
      </c>
      <c r="T45" s="3">
        <v>0</v>
      </c>
      <c r="U45" s="3">
        <v>19792.307499999999</v>
      </c>
      <c r="V45" s="7">
        <v>8536.7919711538452</v>
      </c>
      <c r="W45" s="18">
        <v>108451</v>
      </c>
      <c r="X45" s="6">
        <v>43367</v>
      </c>
      <c r="Y45" s="6">
        <v>43003</v>
      </c>
    </row>
    <row r="46" spans="1:25" x14ac:dyDescent="0.3">
      <c r="A46" s="3" t="s">
        <v>30</v>
      </c>
      <c r="B46" s="3" t="s">
        <v>113</v>
      </c>
      <c r="D46" s="3">
        <v>45</v>
      </c>
      <c r="E46" s="5" t="s">
        <v>167</v>
      </c>
      <c r="F46" s="5" t="s">
        <v>171</v>
      </c>
      <c r="G46" s="3" t="s">
        <v>188</v>
      </c>
      <c r="H46" s="3" t="s">
        <v>145</v>
      </c>
      <c r="I46" s="7">
        <v>101131</v>
      </c>
      <c r="J46" s="3">
        <f t="shared" si="4"/>
        <v>1092</v>
      </c>
      <c r="K46" s="3">
        <f t="shared" si="0"/>
        <v>24</v>
      </c>
      <c r="L46" s="17">
        <v>0.24</v>
      </c>
      <c r="M46" s="6">
        <v>42625</v>
      </c>
      <c r="N46" s="6">
        <v>43717</v>
      </c>
      <c r="O46" s="18">
        <f t="shared" si="1"/>
        <v>66.679780219780213</v>
      </c>
      <c r="P46" s="18">
        <f t="shared" si="5"/>
        <v>72814.319999999992</v>
      </c>
      <c r="Q46" s="3">
        <v>364</v>
      </c>
      <c r="R46" s="18">
        <f>I46</f>
        <v>101131</v>
      </c>
      <c r="S46" s="18">
        <f t="shared" si="3"/>
        <v>24271.439999999995</v>
      </c>
      <c r="T46" s="3">
        <v>0</v>
      </c>
      <c r="U46" s="3">
        <v>48542.879999999997</v>
      </c>
      <c r="V46" s="7">
        <v>11402.242417582413</v>
      </c>
      <c r="W46" s="18">
        <v>101131</v>
      </c>
      <c r="X46" s="6">
        <v>43353</v>
      </c>
      <c r="Y46" s="6">
        <v>42625</v>
      </c>
    </row>
    <row r="47" spans="1:25" x14ac:dyDescent="0.3">
      <c r="A47" s="3" t="s">
        <v>30</v>
      </c>
      <c r="B47" s="3" t="s">
        <v>113</v>
      </c>
      <c r="D47" s="3">
        <v>46</v>
      </c>
      <c r="E47" s="5" t="s">
        <v>167</v>
      </c>
      <c r="F47" s="5" t="s">
        <v>171</v>
      </c>
      <c r="G47" s="3" t="s">
        <v>188</v>
      </c>
      <c r="H47" s="3" t="s">
        <v>145</v>
      </c>
      <c r="I47" s="7">
        <v>26000</v>
      </c>
      <c r="J47" s="3">
        <f t="shared" si="4"/>
        <v>1092</v>
      </c>
      <c r="K47" s="3">
        <f t="shared" si="0"/>
        <v>16.5</v>
      </c>
      <c r="L47" s="17">
        <v>0.16500000000000001</v>
      </c>
      <c r="M47" s="6">
        <v>43185</v>
      </c>
      <c r="N47" s="6">
        <v>44277</v>
      </c>
      <c r="O47" s="18">
        <f t="shared" si="1"/>
        <v>11.785714285714286</v>
      </c>
      <c r="P47" s="18">
        <f t="shared" si="5"/>
        <v>12870</v>
      </c>
      <c r="Q47" s="3">
        <v>364</v>
      </c>
      <c r="R47" s="18">
        <f>I47</f>
        <v>26000</v>
      </c>
      <c r="S47" s="18">
        <f t="shared" si="3"/>
        <v>10725</v>
      </c>
      <c r="T47" s="3">
        <v>0</v>
      </c>
      <c r="U47" s="3">
        <v>2145</v>
      </c>
      <c r="V47" s="7">
        <v>1850.3571428571436</v>
      </c>
      <c r="W47" s="18">
        <v>26000</v>
      </c>
      <c r="X47" s="6">
        <v>43367</v>
      </c>
      <c r="Y47" s="6">
        <v>43185</v>
      </c>
    </row>
    <row r="48" spans="1:25" x14ac:dyDescent="0.3">
      <c r="A48" s="3" t="s">
        <v>30</v>
      </c>
      <c r="B48" s="3" t="s">
        <v>114</v>
      </c>
      <c r="D48" s="3">
        <v>47</v>
      </c>
      <c r="E48" s="5" t="s">
        <v>167</v>
      </c>
      <c r="F48" s="5" t="s">
        <v>171</v>
      </c>
      <c r="G48" s="3" t="s">
        <v>188</v>
      </c>
      <c r="H48" s="3" t="s">
        <v>146</v>
      </c>
      <c r="I48" s="7">
        <v>586100</v>
      </c>
      <c r="J48" s="3">
        <f t="shared" si="4"/>
        <v>1092</v>
      </c>
      <c r="K48" s="3">
        <f t="shared" si="0"/>
        <v>24.5</v>
      </c>
      <c r="L48" s="17">
        <v>0.245</v>
      </c>
      <c r="M48" s="6">
        <v>42485</v>
      </c>
      <c r="N48" s="6">
        <v>43577</v>
      </c>
      <c r="O48" s="18">
        <f t="shared" si="1"/>
        <v>394.49038461538464</v>
      </c>
      <c r="P48" s="18">
        <f t="shared" si="5"/>
        <v>430783.5</v>
      </c>
      <c r="Q48" s="3">
        <v>364</v>
      </c>
      <c r="R48" s="18">
        <f>I48</f>
        <v>586100</v>
      </c>
      <c r="S48" s="18">
        <f t="shared" si="3"/>
        <v>71797.25</v>
      </c>
      <c r="T48" s="3">
        <v>0</v>
      </c>
      <c r="U48" s="3">
        <v>358986.25</v>
      </c>
      <c r="V48" s="7">
        <v>50889.259615384624</v>
      </c>
      <c r="W48" s="18">
        <v>586100</v>
      </c>
      <c r="X48" s="6">
        <v>43395</v>
      </c>
      <c r="Y48" s="6">
        <v>42485</v>
      </c>
    </row>
    <row r="49" spans="1:25" x14ac:dyDescent="0.3">
      <c r="A49" s="3" t="s">
        <v>30</v>
      </c>
      <c r="B49" s="3" t="s">
        <v>114</v>
      </c>
      <c r="D49" s="3">
        <v>48</v>
      </c>
      <c r="E49" s="5" t="s">
        <v>167</v>
      </c>
      <c r="F49" s="5" t="s">
        <v>171</v>
      </c>
      <c r="G49" s="3" t="s">
        <v>188</v>
      </c>
      <c r="H49" s="3" t="s">
        <v>146</v>
      </c>
      <c r="I49" s="7">
        <v>311994</v>
      </c>
      <c r="J49" s="3">
        <f t="shared" si="4"/>
        <v>1092</v>
      </c>
      <c r="K49" s="3">
        <f t="shared" si="0"/>
        <v>18.5</v>
      </c>
      <c r="L49" s="17">
        <v>0.185</v>
      </c>
      <c r="M49" s="6">
        <v>42891</v>
      </c>
      <c r="N49" s="6">
        <v>43983</v>
      </c>
      <c r="O49" s="18">
        <f t="shared" si="1"/>
        <v>158.56837912087911</v>
      </c>
      <c r="P49" s="18">
        <f t="shared" si="5"/>
        <v>173156.66999999998</v>
      </c>
      <c r="Q49" s="3">
        <v>364</v>
      </c>
      <c r="R49" s="18">
        <f>I49</f>
        <v>311994</v>
      </c>
      <c r="S49" s="18">
        <f t="shared" si="3"/>
        <v>86578.334999999992</v>
      </c>
      <c r="T49" s="3">
        <v>0</v>
      </c>
      <c r="U49" s="3">
        <v>86578.334999999992</v>
      </c>
      <c r="V49" s="7">
        <v>13795.448983516486</v>
      </c>
      <c r="W49" s="18">
        <v>311994</v>
      </c>
      <c r="X49" s="6">
        <v>43437</v>
      </c>
      <c r="Y49" s="6">
        <v>42891</v>
      </c>
    </row>
    <row r="50" spans="1:25" x14ac:dyDescent="0.3">
      <c r="A50" s="3" t="s">
        <v>30</v>
      </c>
      <c r="B50" s="3" t="s">
        <v>112</v>
      </c>
      <c r="D50" s="3">
        <v>49</v>
      </c>
      <c r="E50" s="5" t="s">
        <v>167</v>
      </c>
      <c r="F50" s="5" t="s">
        <v>171</v>
      </c>
      <c r="G50" s="3" t="s">
        <v>188</v>
      </c>
      <c r="H50" s="3" t="s">
        <v>144</v>
      </c>
      <c r="I50" s="7">
        <v>140777</v>
      </c>
      <c r="J50" s="3">
        <f t="shared" si="4"/>
        <v>1092</v>
      </c>
      <c r="K50" s="3">
        <f t="shared" si="0"/>
        <v>16.25</v>
      </c>
      <c r="L50" s="17">
        <v>0.16250000000000001</v>
      </c>
      <c r="M50" s="6">
        <v>43241</v>
      </c>
      <c r="N50" s="6">
        <v>44333</v>
      </c>
      <c r="O50" s="18">
        <f t="shared" si="1"/>
        <v>62.846875000000004</v>
      </c>
      <c r="P50" s="18">
        <f t="shared" si="5"/>
        <v>68628.787500000006</v>
      </c>
      <c r="Q50" s="3">
        <v>364</v>
      </c>
      <c r="R50" s="18">
        <f>I50</f>
        <v>140777</v>
      </c>
      <c r="S50" s="18">
        <f t="shared" si="3"/>
        <v>57190.656250000007</v>
      </c>
      <c r="T50" s="3">
        <v>0</v>
      </c>
      <c r="U50" s="3">
        <v>11438.13125</v>
      </c>
      <c r="V50" s="7">
        <v>6347.5343749999975</v>
      </c>
      <c r="W50" s="18">
        <v>140777</v>
      </c>
      <c r="X50" s="6">
        <v>43423</v>
      </c>
      <c r="Y50" s="6">
        <v>43241</v>
      </c>
    </row>
    <row r="51" spans="1:25" x14ac:dyDescent="0.3">
      <c r="A51" s="3" t="s">
        <v>30</v>
      </c>
      <c r="B51" s="3" t="s">
        <v>114</v>
      </c>
      <c r="D51" s="3">
        <v>50</v>
      </c>
      <c r="E51" s="5" t="s">
        <v>167</v>
      </c>
      <c r="F51" s="5" t="s">
        <v>171</v>
      </c>
      <c r="G51" s="3" t="s">
        <v>188</v>
      </c>
      <c r="H51" s="3" t="s">
        <v>146</v>
      </c>
      <c r="I51" s="7">
        <v>140985.47</v>
      </c>
      <c r="J51" s="3">
        <f t="shared" si="4"/>
        <v>1092</v>
      </c>
      <c r="K51" s="3">
        <f t="shared" si="0"/>
        <v>16.25</v>
      </c>
      <c r="L51" s="17">
        <v>0.16250000000000001</v>
      </c>
      <c r="M51" s="6">
        <v>43242</v>
      </c>
      <c r="N51" s="6">
        <v>44334</v>
      </c>
      <c r="O51" s="18">
        <f t="shared" si="1"/>
        <v>62.939941964285723</v>
      </c>
      <c r="P51" s="18">
        <f t="shared" si="5"/>
        <v>68730.416625000013</v>
      </c>
      <c r="Q51" s="3">
        <v>364</v>
      </c>
      <c r="R51" s="18">
        <f>I51</f>
        <v>140985.47</v>
      </c>
      <c r="S51" s="18">
        <f t="shared" si="3"/>
        <v>57275.34718750001</v>
      </c>
      <c r="T51" s="3">
        <v>0</v>
      </c>
      <c r="U51" s="3">
        <v>11455.0694375</v>
      </c>
      <c r="V51" s="7">
        <v>6293.9941964285699</v>
      </c>
      <c r="W51" s="18">
        <v>140985.47</v>
      </c>
      <c r="X51" s="6">
        <v>43424</v>
      </c>
      <c r="Y51" s="6">
        <v>43242</v>
      </c>
    </row>
    <row r="52" spans="1:25" x14ac:dyDescent="0.3">
      <c r="A52" s="3" t="s">
        <v>30</v>
      </c>
      <c r="B52" s="3" t="s">
        <v>115</v>
      </c>
      <c r="D52" s="3">
        <v>51</v>
      </c>
      <c r="E52" s="5" t="s">
        <v>167</v>
      </c>
      <c r="F52" s="5" t="s">
        <v>171</v>
      </c>
      <c r="G52" s="3" t="s">
        <v>188</v>
      </c>
      <c r="H52" s="3" t="s">
        <v>146</v>
      </c>
      <c r="I52" s="7">
        <v>178295</v>
      </c>
      <c r="J52" s="3">
        <f t="shared" si="4"/>
        <v>1092</v>
      </c>
      <c r="K52" s="3">
        <f t="shared" si="0"/>
        <v>18.25</v>
      </c>
      <c r="L52" s="17">
        <v>0.1825</v>
      </c>
      <c r="M52" s="6">
        <v>43003</v>
      </c>
      <c r="N52" s="6">
        <v>44095</v>
      </c>
      <c r="O52" s="18">
        <f t="shared" si="1"/>
        <v>89.392410714285717</v>
      </c>
      <c r="P52" s="18">
        <f t="shared" si="5"/>
        <v>97616.512499999997</v>
      </c>
      <c r="Q52" s="3">
        <v>364</v>
      </c>
      <c r="R52" s="18">
        <f>I52</f>
        <v>178295</v>
      </c>
      <c r="S52" s="18">
        <f t="shared" si="3"/>
        <v>65077.675000000003</v>
      </c>
      <c r="T52" s="3">
        <v>0</v>
      </c>
      <c r="U52" s="3">
        <v>32538.837499999998</v>
      </c>
      <c r="V52" s="7">
        <v>14034.608482142856</v>
      </c>
      <c r="W52" s="18">
        <v>178295</v>
      </c>
      <c r="X52" s="6">
        <v>43367</v>
      </c>
      <c r="Y52" s="6">
        <v>43003</v>
      </c>
    </row>
    <row r="53" spans="1:25" x14ac:dyDescent="0.3">
      <c r="A53" s="3" t="s">
        <v>30</v>
      </c>
      <c r="B53" s="3" t="s">
        <v>116</v>
      </c>
      <c r="D53" s="3">
        <v>52</v>
      </c>
      <c r="E53" s="5" t="s">
        <v>167</v>
      </c>
      <c r="F53" s="5" t="s">
        <v>171</v>
      </c>
      <c r="G53" s="3" t="s">
        <v>188</v>
      </c>
      <c r="H53" s="3" t="s">
        <v>148</v>
      </c>
      <c r="I53" s="7">
        <v>8881</v>
      </c>
      <c r="J53" s="3">
        <f t="shared" si="4"/>
        <v>1092</v>
      </c>
      <c r="K53" s="3">
        <f t="shared" si="0"/>
        <v>21.5</v>
      </c>
      <c r="L53" s="17">
        <v>0.215</v>
      </c>
      <c r="M53" s="6">
        <v>43073</v>
      </c>
      <c r="N53" s="6">
        <v>43899</v>
      </c>
      <c r="O53" s="18">
        <f t="shared" si="1"/>
        <v>5.2456456043956043</v>
      </c>
      <c r="P53" s="18">
        <f t="shared" si="5"/>
        <v>5728.2449999999999</v>
      </c>
      <c r="Q53" s="3">
        <v>364</v>
      </c>
      <c r="R53" s="18">
        <f>I53</f>
        <v>8881</v>
      </c>
      <c r="S53" s="18">
        <f t="shared" si="3"/>
        <v>3818.83</v>
      </c>
      <c r="T53" s="3">
        <v>0</v>
      </c>
      <c r="U53" s="3">
        <v>1909.415</v>
      </c>
      <c r="V53" s="7">
        <v>456.37116758241746</v>
      </c>
      <c r="W53" s="18">
        <v>8881</v>
      </c>
      <c r="X53" s="6">
        <v>43437</v>
      </c>
      <c r="Y53" s="6">
        <v>43073</v>
      </c>
    </row>
    <row r="54" spans="1:25" x14ac:dyDescent="0.3">
      <c r="A54" s="3" t="s">
        <v>30</v>
      </c>
      <c r="B54" s="3" t="s">
        <v>115</v>
      </c>
      <c r="D54" s="3">
        <v>53</v>
      </c>
      <c r="E54" s="5" t="s">
        <v>167</v>
      </c>
      <c r="F54" s="5" t="s">
        <v>171</v>
      </c>
      <c r="G54" s="3" t="s">
        <v>188</v>
      </c>
      <c r="H54" s="3" t="s">
        <v>146</v>
      </c>
      <c r="I54" s="7">
        <v>82138</v>
      </c>
      <c r="J54" s="3">
        <f t="shared" si="4"/>
        <v>1092</v>
      </c>
      <c r="K54" s="3">
        <f t="shared" si="0"/>
        <v>16.5</v>
      </c>
      <c r="L54" s="17">
        <v>0.16500000000000001</v>
      </c>
      <c r="M54" s="6">
        <v>43185</v>
      </c>
      <c r="N54" s="6">
        <v>44277</v>
      </c>
      <c r="O54" s="18">
        <f t="shared" si="1"/>
        <v>37.23288461538462</v>
      </c>
      <c r="P54" s="18">
        <f t="shared" si="5"/>
        <v>40658.310000000005</v>
      </c>
      <c r="Q54" s="3">
        <v>364</v>
      </c>
      <c r="R54" s="18">
        <f>I54</f>
        <v>82138</v>
      </c>
      <c r="S54" s="18">
        <f t="shared" si="3"/>
        <v>33881.925000000003</v>
      </c>
      <c r="T54" s="3">
        <v>0</v>
      </c>
      <c r="U54" s="3">
        <v>6776.3850000000002</v>
      </c>
      <c r="V54" s="7">
        <v>5845.5628846153868</v>
      </c>
      <c r="W54" s="18">
        <v>82138</v>
      </c>
      <c r="X54" s="6">
        <v>43367</v>
      </c>
      <c r="Y54" s="6">
        <v>43185</v>
      </c>
    </row>
    <row r="55" spans="1:25" x14ac:dyDescent="0.3">
      <c r="A55" s="3" t="s">
        <v>30</v>
      </c>
      <c r="B55" s="3" t="s">
        <v>119</v>
      </c>
      <c r="D55" s="3">
        <v>54</v>
      </c>
      <c r="E55" s="5" t="s">
        <v>167</v>
      </c>
      <c r="F55" s="5" t="s">
        <v>171</v>
      </c>
      <c r="G55" s="3" t="s">
        <v>188</v>
      </c>
      <c r="H55" s="3" t="s">
        <v>147</v>
      </c>
      <c r="I55" s="7">
        <v>80650</v>
      </c>
      <c r="J55" s="3">
        <f t="shared" si="4"/>
        <v>1092</v>
      </c>
      <c r="K55" s="3">
        <f t="shared" si="0"/>
        <v>21.5</v>
      </c>
      <c r="L55" s="17">
        <v>0.215</v>
      </c>
      <c r="M55" s="6">
        <v>42807</v>
      </c>
      <c r="N55" s="6">
        <v>43899</v>
      </c>
      <c r="O55" s="18">
        <f t="shared" si="1"/>
        <v>47.636675824175825</v>
      </c>
      <c r="P55" s="18">
        <f t="shared" si="5"/>
        <v>52019.25</v>
      </c>
      <c r="Q55" s="3">
        <v>364</v>
      </c>
      <c r="R55" s="18">
        <f>I55</f>
        <v>80650</v>
      </c>
      <c r="S55" s="18">
        <f t="shared" si="3"/>
        <v>26009.625</v>
      </c>
      <c r="T55" s="3">
        <v>0</v>
      </c>
      <c r="U55" s="3">
        <v>26009.625</v>
      </c>
      <c r="V55" s="7">
        <v>8145.8715659340669</v>
      </c>
      <c r="W55" s="18">
        <v>80650</v>
      </c>
      <c r="X55" s="6">
        <v>43353</v>
      </c>
      <c r="Y55" s="6">
        <v>42807</v>
      </c>
    </row>
    <row r="56" spans="1:25" x14ac:dyDescent="0.3">
      <c r="A56" s="3" t="s">
        <v>30</v>
      </c>
      <c r="B56" s="3" t="s">
        <v>197</v>
      </c>
      <c r="D56" s="3">
        <v>55</v>
      </c>
      <c r="E56" s="5" t="s">
        <v>167</v>
      </c>
      <c r="F56" s="5" t="s">
        <v>171</v>
      </c>
      <c r="G56" s="3" t="s">
        <v>188</v>
      </c>
      <c r="H56" s="3" t="s">
        <v>146</v>
      </c>
      <c r="I56" s="7">
        <v>56083</v>
      </c>
      <c r="J56" s="3">
        <f t="shared" si="4"/>
        <v>1092</v>
      </c>
      <c r="K56" s="3">
        <f t="shared" si="0"/>
        <v>21.5</v>
      </c>
      <c r="L56" s="17">
        <v>0.215</v>
      </c>
      <c r="M56" s="6">
        <v>42807</v>
      </c>
      <c r="N56" s="6">
        <v>43899</v>
      </c>
      <c r="O56" s="18">
        <f t="shared" si="1"/>
        <v>33.1259478021978</v>
      </c>
      <c r="P56" s="18">
        <f t="shared" si="5"/>
        <v>36173.534999999996</v>
      </c>
      <c r="Q56" s="3">
        <v>364</v>
      </c>
      <c r="R56" s="18">
        <f>I56</f>
        <v>56083</v>
      </c>
      <c r="S56" s="18">
        <f t="shared" si="3"/>
        <v>18086.767499999998</v>
      </c>
      <c r="T56" s="3">
        <v>0</v>
      </c>
      <c r="U56" s="3">
        <v>18086.767499999998</v>
      </c>
      <c r="V56" s="7">
        <v>5664.537074175827</v>
      </c>
      <c r="W56" s="18">
        <v>56083</v>
      </c>
      <c r="X56" s="6">
        <v>43353</v>
      </c>
      <c r="Y56" s="6">
        <v>42807</v>
      </c>
    </row>
    <row r="57" spans="1:25" x14ac:dyDescent="0.3">
      <c r="A57" s="3" t="s">
        <v>30</v>
      </c>
      <c r="B57" s="3" t="s">
        <v>115</v>
      </c>
      <c r="D57" s="3">
        <v>56</v>
      </c>
      <c r="E57" s="5" t="s">
        <v>167</v>
      </c>
      <c r="F57" s="5" t="s">
        <v>171</v>
      </c>
      <c r="G57" s="3" t="s">
        <v>188</v>
      </c>
      <c r="H57" s="3" t="s">
        <v>146</v>
      </c>
      <c r="I57" s="7">
        <v>209795</v>
      </c>
      <c r="J57" s="3">
        <f t="shared" si="4"/>
        <v>1092</v>
      </c>
      <c r="K57" s="3">
        <f t="shared" si="0"/>
        <v>18.5</v>
      </c>
      <c r="L57" s="17">
        <v>0.185</v>
      </c>
      <c r="M57" s="6">
        <v>42891</v>
      </c>
      <c r="N57" s="6">
        <v>43983</v>
      </c>
      <c r="O57" s="18">
        <f t="shared" si="1"/>
        <v>106.62657967032968</v>
      </c>
      <c r="P57" s="18">
        <f t="shared" si="5"/>
        <v>116436.22500000001</v>
      </c>
      <c r="Q57" s="3">
        <v>364</v>
      </c>
      <c r="R57" s="18">
        <f>I57</f>
        <v>209795</v>
      </c>
      <c r="S57" s="18">
        <f t="shared" si="3"/>
        <v>58218.11250000001</v>
      </c>
      <c r="T57" s="3">
        <v>0</v>
      </c>
      <c r="U57" s="3">
        <v>58218.112499999996</v>
      </c>
      <c r="V57" s="7">
        <v>9276.5124313186898</v>
      </c>
      <c r="W57" s="18">
        <v>209795</v>
      </c>
      <c r="X57" s="6">
        <v>43437</v>
      </c>
      <c r="Y57" s="6">
        <v>42891</v>
      </c>
    </row>
    <row r="58" spans="1:25" x14ac:dyDescent="0.3">
      <c r="A58" s="3" t="s">
        <v>30</v>
      </c>
      <c r="B58" s="3" t="s">
        <v>119</v>
      </c>
      <c r="D58" s="3">
        <v>57</v>
      </c>
      <c r="E58" s="5" t="s">
        <v>167</v>
      </c>
      <c r="F58" s="5" t="s">
        <v>171</v>
      </c>
      <c r="G58" s="3" t="s">
        <v>188</v>
      </c>
      <c r="H58" s="3" t="s">
        <v>147</v>
      </c>
      <c r="I58" s="7">
        <v>20000</v>
      </c>
      <c r="J58" s="3">
        <f t="shared" si="4"/>
        <v>1092</v>
      </c>
      <c r="K58" s="3">
        <f t="shared" si="0"/>
        <v>18.5</v>
      </c>
      <c r="L58" s="17">
        <v>0.185</v>
      </c>
      <c r="M58" s="6">
        <v>42891</v>
      </c>
      <c r="N58" s="6">
        <v>43983</v>
      </c>
      <c r="O58" s="18">
        <f t="shared" si="1"/>
        <v>10.164835164835164</v>
      </c>
      <c r="P58" s="18">
        <f t="shared" si="5"/>
        <v>11100</v>
      </c>
      <c r="Q58" s="3">
        <v>364</v>
      </c>
      <c r="R58" s="18">
        <f>I58</f>
        <v>20000</v>
      </c>
      <c r="S58" s="18">
        <f t="shared" si="3"/>
        <v>5550</v>
      </c>
      <c r="T58" s="3">
        <v>0</v>
      </c>
      <c r="U58" s="3">
        <v>5550</v>
      </c>
      <c r="V58" s="7">
        <v>884.34065934065893</v>
      </c>
      <c r="W58" s="18">
        <v>20000</v>
      </c>
      <c r="X58" s="6">
        <v>43437</v>
      </c>
      <c r="Y58" s="6">
        <v>42891</v>
      </c>
    </row>
    <row r="59" spans="1:25" x14ac:dyDescent="0.3">
      <c r="A59" s="3" t="s">
        <v>30</v>
      </c>
      <c r="B59" s="3" t="s">
        <v>115</v>
      </c>
      <c r="D59" s="3">
        <v>58</v>
      </c>
      <c r="E59" s="5" t="s">
        <v>167</v>
      </c>
      <c r="F59" s="5" t="s">
        <v>171</v>
      </c>
      <c r="G59" s="3" t="s">
        <v>188</v>
      </c>
      <c r="H59" s="3" t="s">
        <v>146</v>
      </c>
      <c r="I59" s="7">
        <v>24795</v>
      </c>
      <c r="J59" s="3">
        <f t="shared" si="4"/>
        <v>1092</v>
      </c>
      <c r="K59" s="3">
        <f t="shared" si="0"/>
        <v>21.5</v>
      </c>
      <c r="L59" s="17">
        <v>0.215</v>
      </c>
      <c r="M59" s="6">
        <v>42807</v>
      </c>
      <c r="N59" s="6">
        <v>43899</v>
      </c>
      <c r="O59" s="18">
        <f t="shared" si="1"/>
        <v>14.645398351648351</v>
      </c>
      <c r="P59" s="18">
        <f t="shared" si="5"/>
        <v>15992.775</v>
      </c>
      <c r="Q59" s="3">
        <v>364</v>
      </c>
      <c r="R59" s="18">
        <f>I59</f>
        <v>24795</v>
      </c>
      <c r="S59" s="18">
        <f t="shared" si="3"/>
        <v>7996.3874999999989</v>
      </c>
      <c r="T59" s="3">
        <v>0</v>
      </c>
      <c r="U59" s="3">
        <v>7996.3875000000007</v>
      </c>
      <c r="V59" s="7">
        <v>2504.3631181318688</v>
      </c>
      <c r="W59" s="18">
        <v>24795</v>
      </c>
      <c r="X59" s="6">
        <v>43353</v>
      </c>
      <c r="Y59" s="6">
        <v>42807</v>
      </c>
    </row>
    <row r="60" spans="1:25" x14ac:dyDescent="0.3">
      <c r="A60" s="3" t="s">
        <v>30</v>
      </c>
      <c r="B60" s="3" t="s">
        <v>116</v>
      </c>
      <c r="D60" s="3">
        <v>59</v>
      </c>
      <c r="E60" s="5" t="s">
        <v>167</v>
      </c>
      <c r="F60" s="5" t="s">
        <v>171</v>
      </c>
      <c r="G60" s="3" t="s">
        <v>188</v>
      </c>
      <c r="H60" s="3" t="s">
        <v>148</v>
      </c>
      <c r="I60" s="7">
        <v>79746</v>
      </c>
      <c r="J60" s="3">
        <f t="shared" si="4"/>
        <v>1092</v>
      </c>
      <c r="K60" s="3">
        <f t="shared" si="0"/>
        <v>18.25</v>
      </c>
      <c r="L60" s="17">
        <v>0.1825</v>
      </c>
      <c r="M60" s="6">
        <v>43003</v>
      </c>
      <c r="N60" s="6">
        <v>44095</v>
      </c>
      <c r="O60" s="18">
        <f t="shared" si="1"/>
        <v>39.982541208791204</v>
      </c>
      <c r="P60" s="18">
        <f t="shared" si="5"/>
        <v>43660.934999999998</v>
      </c>
      <c r="Q60" s="3">
        <v>364</v>
      </c>
      <c r="R60" s="18">
        <f>I60</f>
        <v>79746</v>
      </c>
      <c r="S60" s="18">
        <f t="shared" si="3"/>
        <v>29107.289999999997</v>
      </c>
      <c r="T60" s="3">
        <v>0</v>
      </c>
      <c r="U60" s="3">
        <v>14553.645</v>
      </c>
      <c r="V60" s="7">
        <v>6277.2589697802177</v>
      </c>
      <c r="W60" s="18">
        <v>79746</v>
      </c>
      <c r="X60" s="6">
        <v>43367</v>
      </c>
      <c r="Y60" s="6">
        <v>43003</v>
      </c>
    </row>
    <row r="61" spans="1:25" x14ac:dyDescent="0.3">
      <c r="A61" s="3" t="s">
        <v>30</v>
      </c>
      <c r="B61" s="3" t="s">
        <v>119</v>
      </c>
      <c r="D61" s="3">
        <v>60</v>
      </c>
      <c r="E61" s="5" t="s">
        <v>167</v>
      </c>
      <c r="F61" s="5" t="s">
        <v>171</v>
      </c>
      <c r="G61" s="3" t="s">
        <v>188</v>
      </c>
      <c r="H61" s="3" t="s">
        <v>147</v>
      </c>
      <c r="I61" s="7">
        <v>119000</v>
      </c>
      <c r="J61" s="3">
        <f t="shared" si="4"/>
        <v>1092</v>
      </c>
      <c r="K61" s="3">
        <f t="shared" si="0"/>
        <v>18.25</v>
      </c>
      <c r="L61" s="17">
        <v>0.1825</v>
      </c>
      <c r="M61" s="6">
        <v>43003</v>
      </c>
      <c r="N61" s="6">
        <v>44095</v>
      </c>
      <c r="O61" s="18">
        <f t="shared" si="1"/>
        <v>59.66346153846154</v>
      </c>
      <c r="P61" s="18">
        <f t="shared" si="5"/>
        <v>65152.5</v>
      </c>
      <c r="Q61" s="3">
        <v>364</v>
      </c>
      <c r="R61" s="18">
        <f>I61</f>
        <v>119000</v>
      </c>
      <c r="S61" s="18">
        <f t="shared" si="3"/>
        <v>43435</v>
      </c>
      <c r="T61" s="3">
        <v>0</v>
      </c>
      <c r="U61" s="3">
        <v>21717.5</v>
      </c>
      <c r="V61" s="7">
        <v>9367.163461538461</v>
      </c>
      <c r="W61" s="18">
        <v>119000</v>
      </c>
      <c r="X61" s="6">
        <v>43367</v>
      </c>
      <c r="Y61" s="6">
        <v>43003</v>
      </c>
    </row>
    <row r="62" spans="1:25" x14ac:dyDescent="0.3">
      <c r="A62" s="3" t="s">
        <v>30</v>
      </c>
      <c r="B62" s="3" t="s">
        <v>115</v>
      </c>
      <c r="D62" s="3">
        <v>61</v>
      </c>
      <c r="E62" s="5" t="s">
        <v>167</v>
      </c>
      <c r="F62" s="5" t="s">
        <v>171</v>
      </c>
      <c r="G62" s="3" t="s">
        <v>188</v>
      </c>
      <c r="H62" s="3" t="s">
        <v>146</v>
      </c>
      <c r="I62" s="7">
        <v>39100</v>
      </c>
      <c r="J62" s="3">
        <f t="shared" si="4"/>
        <v>1092</v>
      </c>
      <c r="K62" s="3">
        <f t="shared" si="0"/>
        <v>24.5</v>
      </c>
      <c r="L62" s="17">
        <v>0.245</v>
      </c>
      <c r="M62" s="6">
        <v>42667</v>
      </c>
      <c r="N62" s="6">
        <v>43577</v>
      </c>
      <c r="O62" s="18">
        <f t="shared" si="1"/>
        <v>26.317307692307693</v>
      </c>
      <c r="P62" s="18">
        <f t="shared" si="5"/>
        <v>28738.5</v>
      </c>
      <c r="Q62" s="3">
        <v>364</v>
      </c>
      <c r="R62" s="18">
        <f>I62</f>
        <v>39100</v>
      </c>
      <c r="S62" s="18">
        <f t="shared" si="3"/>
        <v>9579.5</v>
      </c>
      <c r="T62" s="3">
        <v>0</v>
      </c>
      <c r="U62" s="3">
        <v>19159</v>
      </c>
      <c r="V62" s="7">
        <v>3394.9326923076915</v>
      </c>
      <c r="W62" s="18">
        <v>39100</v>
      </c>
      <c r="X62" s="6">
        <v>43395</v>
      </c>
      <c r="Y62" s="6">
        <v>42667</v>
      </c>
    </row>
    <row r="63" spans="1:25" x14ac:dyDescent="0.3">
      <c r="A63" s="3" t="s">
        <v>30</v>
      </c>
      <c r="B63" s="3" t="s">
        <v>115</v>
      </c>
      <c r="D63" s="3">
        <v>62</v>
      </c>
      <c r="E63" s="5" t="s">
        <v>167</v>
      </c>
      <c r="F63" s="5" t="s">
        <v>171</v>
      </c>
      <c r="G63" s="3" t="s">
        <v>188</v>
      </c>
      <c r="H63" s="3" t="s">
        <v>146</v>
      </c>
      <c r="I63" s="7">
        <v>154267</v>
      </c>
      <c r="J63" s="3">
        <f t="shared" si="4"/>
        <v>1092</v>
      </c>
      <c r="K63" s="3">
        <f t="shared" si="0"/>
        <v>24.5</v>
      </c>
      <c r="L63" s="17">
        <v>0.245</v>
      </c>
      <c r="M63" s="6">
        <v>42667</v>
      </c>
      <c r="N63" s="6">
        <v>43577</v>
      </c>
      <c r="O63" s="18">
        <f t="shared" si="1"/>
        <v>103.83355769230769</v>
      </c>
      <c r="P63" s="18">
        <f t="shared" si="5"/>
        <v>113386.245</v>
      </c>
      <c r="Q63" s="3">
        <v>364</v>
      </c>
      <c r="R63" s="18">
        <f>I63</f>
        <v>154267</v>
      </c>
      <c r="S63" s="18">
        <f t="shared" si="3"/>
        <v>37795.414999999994</v>
      </c>
      <c r="T63" s="3">
        <v>0</v>
      </c>
      <c r="U63" s="3">
        <v>75590.83</v>
      </c>
      <c r="V63" s="7">
        <v>13394.52894230769</v>
      </c>
      <c r="W63" s="18">
        <v>154267</v>
      </c>
      <c r="X63" s="6">
        <v>43395</v>
      </c>
      <c r="Y63" s="6">
        <v>42667</v>
      </c>
    </row>
    <row r="64" spans="1:25" x14ac:dyDescent="0.3">
      <c r="A64" s="3" t="s">
        <v>30</v>
      </c>
      <c r="B64" s="3" t="s">
        <v>115</v>
      </c>
      <c r="D64" s="3">
        <v>63</v>
      </c>
      <c r="E64" s="5" t="s">
        <v>167</v>
      </c>
      <c r="F64" s="5" t="s">
        <v>171</v>
      </c>
      <c r="G64" s="3" t="s">
        <v>188</v>
      </c>
      <c r="H64" s="3" t="s">
        <v>146</v>
      </c>
      <c r="I64" s="7">
        <v>58600</v>
      </c>
      <c r="J64" s="3">
        <f t="shared" si="4"/>
        <v>1092</v>
      </c>
      <c r="K64" s="3">
        <f t="shared" si="0"/>
        <v>24</v>
      </c>
      <c r="L64" s="17">
        <v>0.24</v>
      </c>
      <c r="M64" s="6">
        <v>42807</v>
      </c>
      <c r="N64" s="6">
        <v>43717</v>
      </c>
      <c r="O64" s="18">
        <f t="shared" si="1"/>
        <v>38.637362637362635</v>
      </c>
      <c r="P64" s="18">
        <f t="shared" si="5"/>
        <v>42192</v>
      </c>
      <c r="Q64" s="3">
        <v>364</v>
      </c>
      <c r="R64" s="18">
        <f>I64</f>
        <v>58600</v>
      </c>
      <c r="S64" s="18">
        <f t="shared" si="3"/>
        <v>21096</v>
      </c>
      <c r="T64" s="3">
        <v>0</v>
      </c>
      <c r="U64" s="3">
        <v>21096</v>
      </c>
      <c r="V64" s="7">
        <v>6606.9890109890111</v>
      </c>
      <c r="W64" s="18">
        <v>58600</v>
      </c>
      <c r="X64" s="6">
        <v>43353</v>
      </c>
      <c r="Y64" s="6">
        <v>42807</v>
      </c>
    </row>
    <row r="65" spans="1:25" x14ac:dyDescent="0.3">
      <c r="A65" s="3" t="s">
        <v>30</v>
      </c>
      <c r="B65" s="3" t="s">
        <v>115</v>
      </c>
      <c r="D65" s="3">
        <v>64</v>
      </c>
      <c r="E65" s="5" t="s">
        <v>167</v>
      </c>
      <c r="F65" s="5" t="s">
        <v>171</v>
      </c>
      <c r="G65" s="3" t="s">
        <v>188</v>
      </c>
      <c r="H65" s="3" t="s">
        <v>146</v>
      </c>
      <c r="I65" s="7">
        <v>34999</v>
      </c>
      <c r="J65" s="3">
        <f t="shared" si="4"/>
        <v>1092</v>
      </c>
      <c r="K65" s="3">
        <f t="shared" si="0"/>
        <v>24.5</v>
      </c>
      <c r="L65" s="17">
        <v>0.245</v>
      </c>
      <c r="M65" s="6">
        <v>42666</v>
      </c>
      <c r="N65" s="6">
        <v>43576</v>
      </c>
      <c r="O65" s="18">
        <f t="shared" si="1"/>
        <v>23.557019230769232</v>
      </c>
      <c r="P65" s="18">
        <f t="shared" si="5"/>
        <v>25724.264999999999</v>
      </c>
      <c r="Q65" s="3">
        <v>364</v>
      </c>
      <c r="R65" s="18">
        <f>I65</f>
        <v>34999</v>
      </c>
      <c r="S65" s="18">
        <f t="shared" si="3"/>
        <v>8574.755000000001</v>
      </c>
      <c r="T65" s="3">
        <v>0</v>
      </c>
      <c r="U65" s="3">
        <v>17149.509999999998</v>
      </c>
      <c r="V65" s="7">
        <v>3062.4125000000022</v>
      </c>
      <c r="W65" s="18">
        <v>34999</v>
      </c>
      <c r="X65" s="6">
        <v>43394</v>
      </c>
      <c r="Y65" s="6">
        <v>42666</v>
      </c>
    </row>
    <row r="66" spans="1:25" x14ac:dyDescent="0.3">
      <c r="A66" s="3" t="s">
        <v>30</v>
      </c>
      <c r="B66" s="3" t="s">
        <v>115</v>
      </c>
      <c r="D66" s="3">
        <v>65</v>
      </c>
      <c r="E66" s="5" t="s">
        <v>167</v>
      </c>
      <c r="F66" s="5" t="s">
        <v>171</v>
      </c>
      <c r="G66" s="3" t="s">
        <v>188</v>
      </c>
      <c r="H66" s="3" t="s">
        <v>146</v>
      </c>
      <c r="I66" s="7">
        <v>50705</v>
      </c>
      <c r="J66" s="3">
        <f t="shared" si="4"/>
        <v>1092</v>
      </c>
      <c r="K66" s="3">
        <f t="shared" si="0"/>
        <v>24.5</v>
      </c>
      <c r="L66" s="17">
        <v>0.245</v>
      </c>
      <c r="M66" s="6">
        <v>42702</v>
      </c>
      <c r="N66" s="6">
        <v>43612</v>
      </c>
      <c r="O66" s="18">
        <f t="shared" si="1"/>
        <v>34.128365384615385</v>
      </c>
      <c r="P66" s="18">
        <f t="shared" si="5"/>
        <v>37268.175000000003</v>
      </c>
      <c r="Q66" s="3">
        <v>364</v>
      </c>
      <c r="R66" s="18">
        <f>I66</f>
        <v>50705</v>
      </c>
      <c r="S66" s="18">
        <f t="shared" ref="S66:S128" si="6">P66-U66</f>
        <v>12422.725000000002</v>
      </c>
      <c r="T66" s="3">
        <v>0</v>
      </c>
      <c r="U66" s="3">
        <v>24845.45</v>
      </c>
      <c r="V66" s="7">
        <v>3208.0663461538425</v>
      </c>
      <c r="W66" s="18">
        <v>50705</v>
      </c>
      <c r="X66" s="6">
        <v>43430</v>
      </c>
      <c r="Y66" s="6">
        <v>42702</v>
      </c>
    </row>
    <row r="67" spans="1:25" x14ac:dyDescent="0.3">
      <c r="A67" s="3" t="s">
        <v>30</v>
      </c>
      <c r="B67" s="3" t="s">
        <v>115</v>
      </c>
      <c r="D67" s="3">
        <v>66</v>
      </c>
      <c r="E67" s="5" t="s">
        <v>167</v>
      </c>
      <c r="F67" s="5" t="s">
        <v>171</v>
      </c>
      <c r="G67" s="3" t="s">
        <v>188</v>
      </c>
      <c r="H67" s="3" t="s">
        <v>146</v>
      </c>
      <c r="I67" s="7">
        <v>97700</v>
      </c>
      <c r="J67" s="3">
        <f t="shared" si="4"/>
        <v>1092</v>
      </c>
      <c r="K67" s="3">
        <f t="shared" ref="K67:K130" si="7">L67*100</f>
        <v>24.5</v>
      </c>
      <c r="L67" s="17">
        <v>0.245</v>
      </c>
      <c r="M67" s="6">
        <v>42702</v>
      </c>
      <c r="N67" s="6">
        <v>43612</v>
      </c>
      <c r="O67" s="18">
        <f t="shared" ref="O67:O130" si="8">P67/J67</f>
        <v>65.759615384615387</v>
      </c>
      <c r="P67" s="18">
        <f t="shared" si="5"/>
        <v>71809.5</v>
      </c>
      <c r="Q67" s="3">
        <v>364</v>
      </c>
      <c r="R67" s="18">
        <f>I67</f>
        <v>97700</v>
      </c>
      <c r="S67" s="18">
        <f t="shared" si="6"/>
        <v>23936.5</v>
      </c>
      <c r="T67" s="3">
        <v>0</v>
      </c>
      <c r="U67" s="3">
        <v>47873</v>
      </c>
      <c r="V67" s="7">
        <v>6181.4038461538439</v>
      </c>
      <c r="W67" s="18">
        <v>97700</v>
      </c>
      <c r="X67" s="6">
        <v>43430</v>
      </c>
      <c r="Y67" s="6">
        <v>42702</v>
      </c>
    </row>
    <row r="68" spans="1:25" x14ac:dyDescent="0.3">
      <c r="A68" s="3" t="s">
        <v>30</v>
      </c>
      <c r="B68" s="3" t="s">
        <v>197</v>
      </c>
      <c r="D68" s="3">
        <v>67</v>
      </c>
      <c r="E68" s="5" t="s">
        <v>167</v>
      </c>
      <c r="F68" s="5" t="s">
        <v>171</v>
      </c>
      <c r="G68" s="3" t="s">
        <v>188</v>
      </c>
      <c r="H68" s="3" t="s">
        <v>146</v>
      </c>
      <c r="I68" s="7">
        <v>30000</v>
      </c>
      <c r="J68" s="3">
        <f t="shared" si="4"/>
        <v>1092</v>
      </c>
      <c r="K68" s="3">
        <f t="shared" si="7"/>
        <v>24.5</v>
      </c>
      <c r="L68" s="17">
        <v>0.245</v>
      </c>
      <c r="M68" s="6">
        <v>42485</v>
      </c>
      <c r="N68" s="6">
        <v>43577</v>
      </c>
      <c r="O68" s="18">
        <f t="shared" si="8"/>
        <v>20.192307692307693</v>
      </c>
      <c r="P68" s="18">
        <f t="shared" si="5"/>
        <v>22050</v>
      </c>
      <c r="Q68" s="3">
        <v>364</v>
      </c>
      <c r="R68" s="18">
        <f>I68</f>
        <v>30000</v>
      </c>
      <c r="S68" s="18">
        <f t="shared" si="6"/>
        <v>3675</v>
      </c>
      <c r="T68" s="3">
        <v>0</v>
      </c>
      <c r="U68" s="3">
        <v>18375</v>
      </c>
      <c r="V68" s="7">
        <v>2604.8076923076951</v>
      </c>
      <c r="W68" s="18">
        <v>30000</v>
      </c>
      <c r="X68" s="6">
        <v>43395</v>
      </c>
      <c r="Y68" s="6">
        <v>42485</v>
      </c>
    </row>
    <row r="69" spans="1:25" x14ac:dyDescent="0.3">
      <c r="A69" s="3" t="s">
        <v>30</v>
      </c>
      <c r="B69" s="3" t="s">
        <v>197</v>
      </c>
      <c r="D69" s="3">
        <v>68</v>
      </c>
      <c r="E69" s="5" t="s">
        <v>167</v>
      </c>
      <c r="F69" s="5" t="s">
        <v>171</v>
      </c>
      <c r="G69" s="3" t="s">
        <v>188</v>
      </c>
      <c r="H69" s="3" t="s">
        <v>146</v>
      </c>
      <c r="I69" s="7">
        <v>29800</v>
      </c>
      <c r="J69" s="3">
        <f t="shared" si="4"/>
        <v>1092</v>
      </c>
      <c r="K69" s="3">
        <f t="shared" si="7"/>
        <v>24.5</v>
      </c>
      <c r="L69" s="17">
        <v>0.245</v>
      </c>
      <c r="M69" s="6">
        <v>42520</v>
      </c>
      <c r="N69" s="6">
        <v>43612</v>
      </c>
      <c r="O69" s="18">
        <f t="shared" si="8"/>
        <v>20.057692307692307</v>
      </c>
      <c r="P69" s="18">
        <f t="shared" si="5"/>
        <v>21903</v>
      </c>
      <c r="Q69" s="3">
        <v>364</v>
      </c>
      <c r="R69" s="18">
        <f>I69</f>
        <v>29800</v>
      </c>
      <c r="S69" s="18">
        <f t="shared" si="6"/>
        <v>3650.5</v>
      </c>
      <c r="T69" s="3">
        <v>0</v>
      </c>
      <c r="U69" s="3">
        <v>18252.5</v>
      </c>
      <c r="V69" s="7">
        <v>1885.423076923078</v>
      </c>
      <c r="W69" s="18">
        <v>29800</v>
      </c>
      <c r="X69" s="6">
        <v>43430</v>
      </c>
      <c r="Y69" s="6">
        <v>42520</v>
      </c>
    </row>
    <row r="70" spans="1:25" x14ac:dyDescent="0.3">
      <c r="A70" s="3" t="s">
        <v>30</v>
      </c>
      <c r="B70" s="3" t="s">
        <v>197</v>
      </c>
      <c r="D70" s="3">
        <v>69</v>
      </c>
      <c r="E70" s="5" t="s">
        <v>167</v>
      </c>
      <c r="F70" s="5" t="s">
        <v>171</v>
      </c>
      <c r="G70" s="3" t="s">
        <v>188</v>
      </c>
      <c r="H70" s="3" t="s">
        <v>146</v>
      </c>
      <c r="I70" s="7">
        <v>56000</v>
      </c>
      <c r="J70" s="3">
        <f t="shared" si="4"/>
        <v>1092</v>
      </c>
      <c r="K70" s="3">
        <f t="shared" si="7"/>
        <v>21.5</v>
      </c>
      <c r="L70" s="17">
        <v>0.215</v>
      </c>
      <c r="M70" s="6">
        <v>42807</v>
      </c>
      <c r="N70" s="6">
        <v>43899</v>
      </c>
      <c r="O70" s="18">
        <f t="shared" si="8"/>
        <v>33.07692307692308</v>
      </c>
      <c r="P70" s="18">
        <f t="shared" si="5"/>
        <v>36120</v>
      </c>
      <c r="Q70" s="3">
        <v>364</v>
      </c>
      <c r="R70" s="18">
        <f>I70</f>
        <v>56000</v>
      </c>
      <c r="S70" s="18">
        <f t="shared" si="6"/>
        <v>18060</v>
      </c>
      <c r="T70" s="3">
        <v>0</v>
      </c>
      <c r="U70" s="3">
        <v>18060</v>
      </c>
      <c r="V70" s="7">
        <v>5656.1538461538476</v>
      </c>
      <c r="W70" s="18">
        <v>56000</v>
      </c>
      <c r="X70" s="6">
        <v>43353</v>
      </c>
      <c r="Y70" s="6">
        <v>42807</v>
      </c>
    </row>
    <row r="71" spans="1:25" x14ac:dyDescent="0.3">
      <c r="A71" s="3" t="s">
        <v>30</v>
      </c>
      <c r="B71" s="3" t="s">
        <v>120</v>
      </c>
      <c r="D71" s="3">
        <v>70</v>
      </c>
      <c r="E71" s="5" t="s">
        <v>167</v>
      </c>
      <c r="F71" s="5" t="s">
        <v>171</v>
      </c>
      <c r="G71" s="3" t="s">
        <v>188</v>
      </c>
      <c r="H71" s="3" t="s">
        <v>145</v>
      </c>
      <c r="I71" s="7">
        <v>30075</v>
      </c>
      <c r="J71" s="3">
        <f t="shared" si="4"/>
        <v>1092</v>
      </c>
      <c r="K71" s="3">
        <f t="shared" si="7"/>
        <v>24.5</v>
      </c>
      <c r="L71" s="17">
        <v>0.245</v>
      </c>
      <c r="M71" s="6">
        <v>42485</v>
      </c>
      <c r="N71" s="6">
        <v>43577</v>
      </c>
      <c r="O71" s="18">
        <f t="shared" si="8"/>
        <v>20.24278846153846</v>
      </c>
      <c r="P71" s="18">
        <f t="shared" si="5"/>
        <v>22105.125</v>
      </c>
      <c r="Q71" s="3">
        <v>364</v>
      </c>
      <c r="R71" s="18">
        <f>I71</f>
        <v>30075</v>
      </c>
      <c r="S71" s="18">
        <f t="shared" si="6"/>
        <v>3684.1875</v>
      </c>
      <c r="T71" s="3">
        <v>0</v>
      </c>
      <c r="U71" s="3">
        <v>18420.9375</v>
      </c>
      <c r="V71" s="7">
        <v>2611.3197115384646</v>
      </c>
      <c r="W71" s="18">
        <v>30075</v>
      </c>
      <c r="X71" s="6">
        <v>43395</v>
      </c>
      <c r="Y71" s="6">
        <v>42485</v>
      </c>
    </row>
    <row r="72" spans="1:25" x14ac:dyDescent="0.3">
      <c r="A72" s="3" t="s">
        <v>30</v>
      </c>
      <c r="B72" s="3" t="s">
        <v>197</v>
      </c>
      <c r="D72" s="3">
        <v>71</v>
      </c>
      <c r="E72" s="5" t="s">
        <v>167</v>
      </c>
      <c r="F72" s="5" t="s">
        <v>171</v>
      </c>
      <c r="G72" s="3" t="s">
        <v>188</v>
      </c>
      <c r="H72" s="3" t="s">
        <v>146</v>
      </c>
      <c r="I72" s="7">
        <v>41300</v>
      </c>
      <c r="J72" s="3">
        <f t="shared" si="4"/>
        <v>1092</v>
      </c>
      <c r="K72" s="3">
        <f t="shared" si="7"/>
        <v>18.5</v>
      </c>
      <c r="L72" s="17">
        <v>0.185</v>
      </c>
      <c r="M72" s="6">
        <v>42891</v>
      </c>
      <c r="N72" s="6">
        <v>43983</v>
      </c>
      <c r="O72" s="18">
        <f t="shared" si="8"/>
        <v>20.990384615384617</v>
      </c>
      <c r="P72" s="18">
        <f t="shared" si="5"/>
        <v>22921.5</v>
      </c>
      <c r="Q72" s="3">
        <v>364</v>
      </c>
      <c r="R72" s="18">
        <f>I72</f>
        <v>41300</v>
      </c>
      <c r="S72" s="18">
        <f t="shared" si="6"/>
        <v>11460.75</v>
      </c>
      <c r="T72" s="3">
        <v>0</v>
      </c>
      <c r="U72" s="3">
        <v>11460.75</v>
      </c>
      <c r="V72" s="7">
        <v>1826.163461538461</v>
      </c>
      <c r="W72" s="18">
        <v>41300</v>
      </c>
      <c r="X72" s="6">
        <v>43437</v>
      </c>
      <c r="Y72" s="6">
        <v>42891</v>
      </c>
    </row>
    <row r="73" spans="1:25" x14ac:dyDescent="0.3">
      <c r="A73" s="3" t="s">
        <v>30</v>
      </c>
      <c r="B73" s="3" t="s">
        <v>197</v>
      </c>
      <c r="D73" s="3">
        <v>72</v>
      </c>
      <c r="E73" s="5" t="s">
        <v>167</v>
      </c>
      <c r="F73" s="5" t="s">
        <v>171</v>
      </c>
      <c r="G73" s="3" t="s">
        <v>188</v>
      </c>
      <c r="H73" s="3" t="s">
        <v>146</v>
      </c>
      <c r="I73" s="7">
        <v>24864</v>
      </c>
      <c r="J73" s="3">
        <f t="shared" si="4"/>
        <v>1092</v>
      </c>
      <c r="K73" s="3">
        <f t="shared" si="7"/>
        <v>18.5</v>
      </c>
      <c r="L73" s="17">
        <v>0.185</v>
      </c>
      <c r="M73" s="6">
        <v>42891</v>
      </c>
      <c r="N73" s="6">
        <v>43983</v>
      </c>
      <c r="O73" s="18">
        <f t="shared" si="8"/>
        <v>12.636923076923077</v>
      </c>
      <c r="P73" s="18">
        <f t="shared" si="5"/>
        <v>13799.52</v>
      </c>
      <c r="Q73" s="3">
        <v>364</v>
      </c>
      <c r="R73" s="18">
        <f>I73</f>
        <v>24864</v>
      </c>
      <c r="S73" s="18">
        <f t="shared" si="6"/>
        <v>6899.76</v>
      </c>
      <c r="T73" s="3">
        <v>0</v>
      </c>
      <c r="U73" s="3">
        <v>6899.76</v>
      </c>
      <c r="V73" s="7">
        <v>1099.4123076923079</v>
      </c>
      <c r="W73" s="18">
        <v>24864</v>
      </c>
      <c r="X73" s="6">
        <v>43437</v>
      </c>
      <c r="Y73" s="6">
        <v>42891</v>
      </c>
    </row>
    <row r="74" spans="1:25" x14ac:dyDescent="0.3">
      <c r="A74" s="3" t="s">
        <v>30</v>
      </c>
      <c r="B74" s="3" t="s">
        <v>197</v>
      </c>
      <c r="D74" s="3">
        <v>73</v>
      </c>
      <c r="E74" s="5" t="s">
        <v>167</v>
      </c>
      <c r="F74" s="5" t="s">
        <v>171</v>
      </c>
      <c r="G74" s="3" t="s">
        <v>188</v>
      </c>
      <c r="H74" s="3" t="s">
        <v>146</v>
      </c>
      <c r="I74" s="7">
        <v>50000</v>
      </c>
      <c r="J74" s="3">
        <f t="shared" si="4"/>
        <v>1092</v>
      </c>
      <c r="K74" s="3">
        <f t="shared" si="7"/>
        <v>21.5</v>
      </c>
      <c r="L74" s="17">
        <v>0.215</v>
      </c>
      <c r="M74" s="6">
        <v>42807</v>
      </c>
      <c r="N74" s="6">
        <v>43899</v>
      </c>
      <c r="O74" s="18">
        <f t="shared" si="8"/>
        <v>29.532967032967033</v>
      </c>
      <c r="P74" s="18">
        <f t="shared" si="5"/>
        <v>32250</v>
      </c>
      <c r="Q74" s="3">
        <v>364</v>
      </c>
      <c r="R74" s="18">
        <f>I74</f>
        <v>50000</v>
      </c>
      <c r="S74" s="18">
        <f t="shared" si="6"/>
        <v>16125</v>
      </c>
      <c r="T74" s="3">
        <v>0</v>
      </c>
      <c r="U74" s="3">
        <v>16125</v>
      </c>
      <c r="V74" s="7">
        <v>5050.1373626373643</v>
      </c>
      <c r="W74" s="18">
        <v>50000</v>
      </c>
      <c r="X74" s="6">
        <v>43353</v>
      </c>
      <c r="Y74" s="6">
        <v>42807</v>
      </c>
    </row>
    <row r="75" spans="1:25" x14ac:dyDescent="0.3">
      <c r="A75" s="3" t="s">
        <v>30</v>
      </c>
      <c r="B75" s="3" t="s">
        <v>197</v>
      </c>
      <c r="D75" s="3">
        <v>74</v>
      </c>
      <c r="E75" s="5" t="s">
        <v>167</v>
      </c>
      <c r="F75" s="5" t="s">
        <v>171</v>
      </c>
      <c r="G75" s="3" t="s">
        <v>188</v>
      </c>
      <c r="H75" s="3" t="s">
        <v>146</v>
      </c>
      <c r="I75" s="7">
        <v>144000</v>
      </c>
      <c r="J75" s="3">
        <f t="shared" si="4"/>
        <v>1092</v>
      </c>
      <c r="K75" s="3">
        <f t="shared" si="7"/>
        <v>24.5</v>
      </c>
      <c r="L75" s="17">
        <v>0.245</v>
      </c>
      <c r="M75" s="6">
        <v>42485</v>
      </c>
      <c r="N75" s="6">
        <v>43577</v>
      </c>
      <c r="O75" s="18">
        <f t="shared" si="8"/>
        <v>96.92307692307692</v>
      </c>
      <c r="P75" s="18">
        <f t="shared" si="5"/>
        <v>105840</v>
      </c>
      <c r="Q75" s="3">
        <v>364</v>
      </c>
      <c r="R75" s="18">
        <f>I75</f>
        <v>144000</v>
      </c>
      <c r="S75" s="18">
        <f t="shared" si="6"/>
        <v>17640</v>
      </c>
      <c r="T75" s="3">
        <v>0</v>
      </c>
      <c r="U75" s="3">
        <v>88200</v>
      </c>
      <c r="V75" s="7">
        <v>12503.076923076937</v>
      </c>
      <c r="W75" s="18">
        <v>144000</v>
      </c>
      <c r="X75" s="6">
        <v>43395</v>
      </c>
      <c r="Y75" s="6">
        <v>42485</v>
      </c>
    </row>
    <row r="76" spans="1:25" x14ac:dyDescent="0.3">
      <c r="A76" s="3" t="s">
        <v>30</v>
      </c>
      <c r="B76" s="3" t="s">
        <v>120</v>
      </c>
      <c r="D76" s="3">
        <v>75</v>
      </c>
      <c r="E76" s="5" t="s">
        <v>167</v>
      </c>
      <c r="F76" s="5" t="s">
        <v>171</v>
      </c>
      <c r="G76" s="3" t="s">
        <v>188</v>
      </c>
      <c r="H76" s="3" t="s">
        <v>145</v>
      </c>
      <c r="I76" s="7">
        <v>19035</v>
      </c>
      <c r="J76" s="3">
        <f t="shared" si="4"/>
        <v>1092</v>
      </c>
      <c r="K76" s="3">
        <f t="shared" si="7"/>
        <v>21.5</v>
      </c>
      <c r="L76" s="17">
        <v>0.215</v>
      </c>
      <c r="M76" s="6">
        <v>42807</v>
      </c>
      <c r="N76" s="6">
        <v>43899</v>
      </c>
      <c r="O76" s="18">
        <f t="shared" si="8"/>
        <v>11.243200549450549</v>
      </c>
      <c r="P76" s="18">
        <f t="shared" si="5"/>
        <v>12277.574999999999</v>
      </c>
      <c r="Q76" s="3">
        <v>364</v>
      </c>
      <c r="R76" s="18">
        <f>I76</f>
        <v>19035</v>
      </c>
      <c r="S76" s="18">
        <f t="shared" si="6"/>
        <v>6138.7874999999985</v>
      </c>
      <c r="T76" s="3">
        <v>0</v>
      </c>
      <c r="U76" s="3">
        <v>6138.7875000000004</v>
      </c>
      <c r="V76" s="7">
        <v>1922.587293956044</v>
      </c>
      <c r="W76" s="18">
        <v>19035</v>
      </c>
      <c r="X76" s="6">
        <v>43353</v>
      </c>
      <c r="Y76" s="6">
        <v>42807</v>
      </c>
    </row>
    <row r="77" spans="1:25" x14ac:dyDescent="0.3">
      <c r="A77" s="3" t="s">
        <v>30</v>
      </c>
      <c r="B77" s="3" t="s">
        <v>120</v>
      </c>
      <c r="D77" s="3">
        <v>76</v>
      </c>
      <c r="E77" s="5" t="s">
        <v>167</v>
      </c>
      <c r="F77" s="5" t="s">
        <v>171</v>
      </c>
      <c r="G77" s="3" t="s">
        <v>188</v>
      </c>
      <c r="H77" s="3" t="s">
        <v>145</v>
      </c>
      <c r="I77" s="7">
        <v>26000</v>
      </c>
      <c r="J77" s="3">
        <f t="shared" si="4"/>
        <v>1092</v>
      </c>
      <c r="K77" s="3">
        <f t="shared" si="7"/>
        <v>16.5</v>
      </c>
      <c r="L77" s="17">
        <v>0.16500000000000001</v>
      </c>
      <c r="M77" s="6">
        <v>43185</v>
      </c>
      <c r="N77" s="6">
        <v>44277</v>
      </c>
      <c r="O77" s="18">
        <f t="shared" si="8"/>
        <v>11.785714285714286</v>
      </c>
      <c r="P77" s="18">
        <f t="shared" si="5"/>
        <v>12870</v>
      </c>
      <c r="Q77" s="3">
        <v>364</v>
      </c>
      <c r="R77" s="18">
        <f>I77</f>
        <v>26000</v>
      </c>
      <c r="S77" s="18">
        <f t="shared" si="6"/>
        <v>10725</v>
      </c>
      <c r="T77" s="3">
        <v>0</v>
      </c>
      <c r="U77" s="3">
        <v>2145</v>
      </c>
      <c r="V77" s="7">
        <v>1850.3571428571436</v>
      </c>
      <c r="W77" s="18">
        <v>26000</v>
      </c>
      <c r="X77" s="6">
        <v>43367</v>
      </c>
      <c r="Y77" s="6">
        <v>43185</v>
      </c>
    </row>
    <row r="78" spans="1:25" x14ac:dyDescent="0.3">
      <c r="A78" s="3" t="s">
        <v>30</v>
      </c>
      <c r="B78" s="3" t="s">
        <v>197</v>
      </c>
      <c r="D78" s="3">
        <v>77</v>
      </c>
      <c r="E78" s="5" t="s">
        <v>167</v>
      </c>
      <c r="F78" s="5" t="s">
        <v>171</v>
      </c>
      <c r="G78" s="3" t="s">
        <v>188</v>
      </c>
      <c r="H78" s="3" t="s">
        <v>146</v>
      </c>
      <c r="I78" s="7">
        <v>67000</v>
      </c>
      <c r="J78" s="3">
        <f t="shared" si="4"/>
        <v>1092</v>
      </c>
      <c r="K78" s="3">
        <f t="shared" si="7"/>
        <v>18.25</v>
      </c>
      <c r="L78" s="17">
        <v>0.1825</v>
      </c>
      <c r="M78" s="6">
        <v>43003</v>
      </c>
      <c r="N78" s="6">
        <v>44095</v>
      </c>
      <c r="O78" s="18">
        <f t="shared" si="8"/>
        <v>33.592032967032964</v>
      </c>
      <c r="P78" s="18">
        <f t="shared" si="5"/>
        <v>36682.5</v>
      </c>
      <c r="Q78" s="3">
        <v>364</v>
      </c>
      <c r="R78" s="18">
        <f>I78</f>
        <v>67000</v>
      </c>
      <c r="S78" s="18">
        <f t="shared" si="6"/>
        <v>24455</v>
      </c>
      <c r="T78" s="3">
        <v>0</v>
      </c>
      <c r="U78" s="3">
        <v>12227.5</v>
      </c>
      <c r="V78" s="7">
        <v>5273.9491758241747</v>
      </c>
      <c r="W78" s="18">
        <v>67000</v>
      </c>
      <c r="X78" s="6">
        <v>43367</v>
      </c>
      <c r="Y78" s="6">
        <v>43003</v>
      </c>
    </row>
    <row r="79" spans="1:25" x14ac:dyDescent="0.3">
      <c r="A79" s="3" t="s">
        <v>30</v>
      </c>
      <c r="B79" s="3" t="s">
        <v>197</v>
      </c>
      <c r="D79" s="3">
        <v>78</v>
      </c>
      <c r="E79" s="5" t="s">
        <v>167</v>
      </c>
      <c r="F79" s="5" t="s">
        <v>171</v>
      </c>
      <c r="G79" s="3" t="s">
        <v>188</v>
      </c>
      <c r="H79" s="3" t="s">
        <v>146</v>
      </c>
      <c r="I79" s="7">
        <v>37344</v>
      </c>
      <c r="J79" s="3">
        <f t="shared" si="4"/>
        <v>1092</v>
      </c>
      <c r="K79" s="3">
        <f t="shared" si="7"/>
        <v>24.5</v>
      </c>
      <c r="L79" s="17">
        <v>0.245</v>
      </c>
      <c r="M79" s="6">
        <v>42485</v>
      </c>
      <c r="N79" s="6">
        <v>43577</v>
      </c>
      <c r="O79" s="18">
        <f t="shared" si="8"/>
        <v>25.135384615384616</v>
      </c>
      <c r="P79" s="18">
        <f t="shared" si="5"/>
        <v>27447.84</v>
      </c>
      <c r="Q79" s="3">
        <v>364</v>
      </c>
      <c r="R79" s="18">
        <f>I79</f>
        <v>37344</v>
      </c>
      <c r="S79" s="18">
        <f t="shared" si="6"/>
        <v>4574.6399999999994</v>
      </c>
      <c r="T79" s="3">
        <v>0</v>
      </c>
      <c r="U79" s="3">
        <v>22873.200000000001</v>
      </c>
      <c r="V79" s="7">
        <v>3242.4646153846152</v>
      </c>
      <c r="W79" s="18">
        <v>37344</v>
      </c>
      <c r="X79" s="6">
        <v>43395</v>
      </c>
      <c r="Y79" s="6">
        <v>42485</v>
      </c>
    </row>
    <row r="80" spans="1:25" x14ac:dyDescent="0.3">
      <c r="A80" s="3" t="s">
        <v>30</v>
      </c>
      <c r="B80" s="3" t="s">
        <v>197</v>
      </c>
      <c r="D80" s="3">
        <v>79</v>
      </c>
      <c r="E80" s="5" t="s">
        <v>167</v>
      </c>
      <c r="F80" s="5" t="s">
        <v>171</v>
      </c>
      <c r="G80" s="3" t="s">
        <v>188</v>
      </c>
      <c r="H80" s="3" t="s">
        <v>146</v>
      </c>
      <c r="I80" s="7">
        <v>116770</v>
      </c>
      <c r="J80" s="3">
        <f t="shared" si="4"/>
        <v>1092</v>
      </c>
      <c r="K80" s="3">
        <f t="shared" si="7"/>
        <v>24.5</v>
      </c>
      <c r="L80" s="17">
        <v>0.245</v>
      </c>
      <c r="M80" s="6">
        <v>42485</v>
      </c>
      <c r="N80" s="6">
        <v>43577</v>
      </c>
      <c r="O80" s="18">
        <f t="shared" si="8"/>
        <v>78.595192307692301</v>
      </c>
      <c r="P80" s="18">
        <f t="shared" si="5"/>
        <v>85825.95</v>
      </c>
      <c r="Q80" s="3">
        <v>364</v>
      </c>
      <c r="R80" s="18">
        <f>I80</f>
        <v>116770</v>
      </c>
      <c r="S80" s="18">
        <f t="shared" si="6"/>
        <v>14304.324999999997</v>
      </c>
      <c r="T80" s="3">
        <v>0</v>
      </c>
      <c r="U80" s="3">
        <v>71521.625</v>
      </c>
      <c r="V80" s="7">
        <v>10138.779807692306</v>
      </c>
      <c r="W80" s="18">
        <v>116770</v>
      </c>
      <c r="X80" s="6">
        <v>43395</v>
      </c>
      <c r="Y80" s="6">
        <v>42485</v>
      </c>
    </row>
    <row r="81" spans="1:25" x14ac:dyDescent="0.3">
      <c r="A81" s="3" t="s">
        <v>30</v>
      </c>
      <c r="B81" s="3" t="s">
        <v>197</v>
      </c>
      <c r="D81" s="3">
        <v>80</v>
      </c>
      <c r="E81" s="5" t="s">
        <v>167</v>
      </c>
      <c r="F81" s="5" t="s">
        <v>171</v>
      </c>
      <c r="G81" s="3" t="s">
        <v>188</v>
      </c>
      <c r="H81" s="3" t="s">
        <v>146</v>
      </c>
      <c r="I81" s="7">
        <v>2853</v>
      </c>
      <c r="J81" s="3">
        <f t="shared" si="4"/>
        <v>1092</v>
      </c>
      <c r="K81" s="3">
        <f t="shared" si="7"/>
        <v>24.5</v>
      </c>
      <c r="L81" s="17">
        <v>0.245</v>
      </c>
      <c r="M81" s="6">
        <v>42485</v>
      </c>
      <c r="N81" s="6">
        <v>43577</v>
      </c>
      <c r="O81" s="18">
        <f t="shared" si="8"/>
        <v>1.9202884615384614</v>
      </c>
      <c r="P81" s="18">
        <f t="shared" si="5"/>
        <v>2096.9549999999999</v>
      </c>
      <c r="Q81" s="3">
        <v>364</v>
      </c>
      <c r="R81" s="18">
        <f>I81</f>
        <v>2853</v>
      </c>
      <c r="S81" s="18">
        <f t="shared" si="6"/>
        <v>349.49249999999984</v>
      </c>
      <c r="T81" s="3">
        <v>0</v>
      </c>
      <c r="U81" s="3">
        <v>1747.4625000000001</v>
      </c>
      <c r="V81" s="7">
        <v>247.71721153846147</v>
      </c>
      <c r="W81" s="18">
        <v>2853</v>
      </c>
      <c r="X81" s="6">
        <v>43395</v>
      </c>
      <c r="Y81" s="6">
        <v>42485</v>
      </c>
    </row>
    <row r="82" spans="1:25" x14ac:dyDescent="0.3">
      <c r="A82" s="3" t="s">
        <v>30</v>
      </c>
      <c r="B82" s="3" t="s">
        <v>197</v>
      </c>
      <c r="D82" s="3">
        <v>81</v>
      </c>
      <c r="E82" s="5" t="s">
        <v>167</v>
      </c>
      <c r="F82" s="5" t="s">
        <v>171</v>
      </c>
      <c r="G82" s="3" t="s">
        <v>188</v>
      </c>
      <c r="H82" s="3" t="s">
        <v>146</v>
      </c>
      <c r="I82" s="7">
        <v>13600</v>
      </c>
      <c r="J82" s="3">
        <f t="shared" si="4"/>
        <v>1092</v>
      </c>
      <c r="K82" s="3">
        <f t="shared" si="7"/>
        <v>24.5</v>
      </c>
      <c r="L82" s="17">
        <v>0.245</v>
      </c>
      <c r="M82" s="6">
        <v>42520</v>
      </c>
      <c r="N82" s="6">
        <v>43612</v>
      </c>
      <c r="O82" s="18">
        <f t="shared" si="8"/>
        <v>9.1538461538461533</v>
      </c>
      <c r="P82" s="18">
        <f t="shared" si="5"/>
        <v>9996</v>
      </c>
      <c r="Q82" s="3">
        <v>364</v>
      </c>
      <c r="R82" s="18">
        <f>I82</f>
        <v>13600</v>
      </c>
      <c r="S82" s="18">
        <f t="shared" si="6"/>
        <v>1666</v>
      </c>
      <c r="T82" s="3">
        <v>0</v>
      </c>
      <c r="U82" s="3">
        <v>8330</v>
      </c>
      <c r="V82" s="7">
        <v>860.46153846153902</v>
      </c>
      <c r="W82" s="18">
        <v>13600</v>
      </c>
      <c r="X82" s="6">
        <v>43430</v>
      </c>
      <c r="Y82" s="6">
        <v>42520</v>
      </c>
    </row>
    <row r="83" spans="1:25" x14ac:dyDescent="0.3">
      <c r="A83" s="3" t="s">
        <v>30</v>
      </c>
      <c r="B83" s="3" t="s">
        <v>197</v>
      </c>
      <c r="D83" s="3">
        <v>82</v>
      </c>
      <c r="E83" s="5" t="s">
        <v>167</v>
      </c>
      <c r="F83" s="5" t="s">
        <v>171</v>
      </c>
      <c r="G83" s="3" t="s">
        <v>188</v>
      </c>
      <c r="H83" s="3" t="s">
        <v>146</v>
      </c>
      <c r="I83" s="7">
        <v>26000</v>
      </c>
      <c r="J83" s="3">
        <f t="shared" si="4"/>
        <v>1092</v>
      </c>
      <c r="K83" s="3">
        <f t="shared" si="7"/>
        <v>21.5</v>
      </c>
      <c r="L83" s="17">
        <v>0.215</v>
      </c>
      <c r="M83" s="6">
        <v>42807</v>
      </c>
      <c r="N83" s="6">
        <v>43899</v>
      </c>
      <c r="O83" s="18">
        <f t="shared" si="8"/>
        <v>15.357142857142858</v>
      </c>
      <c r="P83" s="18">
        <f t="shared" si="5"/>
        <v>16770</v>
      </c>
      <c r="Q83" s="3">
        <v>364</v>
      </c>
      <c r="R83" s="18">
        <f>I83</f>
        <v>26000</v>
      </c>
      <c r="S83" s="18">
        <f t="shared" si="6"/>
        <v>8385</v>
      </c>
      <c r="T83" s="3">
        <v>0</v>
      </c>
      <c r="U83" s="3">
        <v>8385</v>
      </c>
      <c r="V83" s="7">
        <v>2626.0714285714294</v>
      </c>
      <c r="W83" s="18">
        <v>26000</v>
      </c>
      <c r="X83" s="6">
        <v>43353</v>
      </c>
      <c r="Y83" s="6">
        <v>42807</v>
      </c>
    </row>
    <row r="84" spans="1:25" x14ac:dyDescent="0.3">
      <c r="A84" s="3" t="s">
        <v>30</v>
      </c>
      <c r="B84" s="3" t="s">
        <v>197</v>
      </c>
      <c r="D84" s="3">
        <v>83</v>
      </c>
      <c r="E84" s="5" t="s">
        <v>167</v>
      </c>
      <c r="F84" s="5" t="s">
        <v>171</v>
      </c>
      <c r="G84" s="3" t="s">
        <v>188</v>
      </c>
      <c r="H84" s="3" t="s">
        <v>146</v>
      </c>
      <c r="I84" s="7">
        <v>26100</v>
      </c>
      <c r="J84" s="3">
        <f t="shared" si="4"/>
        <v>1092</v>
      </c>
      <c r="K84" s="3">
        <f t="shared" si="7"/>
        <v>24.5</v>
      </c>
      <c r="L84" s="17">
        <v>0.245</v>
      </c>
      <c r="M84" s="6">
        <v>42485</v>
      </c>
      <c r="N84" s="6">
        <v>43577</v>
      </c>
      <c r="O84" s="18">
        <f t="shared" si="8"/>
        <v>17.567307692307693</v>
      </c>
      <c r="P84" s="18">
        <f t="shared" si="5"/>
        <v>19183.5</v>
      </c>
      <c r="Q84" s="3">
        <v>364</v>
      </c>
      <c r="R84" s="18">
        <f>I84</f>
        <v>26100</v>
      </c>
      <c r="S84" s="18">
        <f t="shared" si="6"/>
        <v>3197.25</v>
      </c>
      <c r="T84" s="3">
        <v>0</v>
      </c>
      <c r="U84" s="3">
        <v>15986.25</v>
      </c>
      <c r="V84" s="7">
        <v>2266.1826923076951</v>
      </c>
      <c r="W84" s="18">
        <v>26100</v>
      </c>
      <c r="X84" s="6">
        <v>43395</v>
      </c>
      <c r="Y84" s="6">
        <v>42485</v>
      </c>
    </row>
    <row r="85" spans="1:25" x14ac:dyDescent="0.3">
      <c r="A85" s="3" t="s">
        <v>30</v>
      </c>
      <c r="B85" s="3" t="s">
        <v>120</v>
      </c>
      <c r="D85" s="3">
        <v>84</v>
      </c>
      <c r="E85" s="5" t="s">
        <v>167</v>
      </c>
      <c r="F85" s="5" t="s">
        <v>171</v>
      </c>
      <c r="G85" s="3" t="s">
        <v>188</v>
      </c>
      <c r="H85" s="3" t="s">
        <v>145</v>
      </c>
      <c r="I85" s="7">
        <v>75622</v>
      </c>
      <c r="J85" s="3">
        <f t="shared" si="4"/>
        <v>1092</v>
      </c>
      <c r="K85" s="3">
        <f t="shared" si="7"/>
        <v>24.5</v>
      </c>
      <c r="L85" s="17">
        <v>0.245</v>
      </c>
      <c r="M85" s="6">
        <v>42485</v>
      </c>
      <c r="N85" s="6">
        <v>43577</v>
      </c>
      <c r="O85" s="18">
        <f t="shared" si="8"/>
        <v>50.899423076923078</v>
      </c>
      <c r="P85" s="18">
        <f t="shared" si="5"/>
        <v>55582.17</v>
      </c>
      <c r="Q85" s="3">
        <v>364</v>
      </c>
      <c r="R85" s="18">
        <f>I85</f>
        <v>75622</v>
      </c>
      <c r="S85" s="18">
        <f t="shared" si="6"/>
        <v>9263.6949999999997</v>
      </c>
      <c r="T85" s="3">
        <v>0</v>
      </c>
      <c r="U85" s="3">
        <v>46318.474999999999</v>
      </c>
      <c r="V85" s="7">
        <v>6566.0255769230789</v>
      </c>
      <c r="W85" s="18">
        <v>75622</v>
      </c>
      <c r="X85" s="6">
        <v>43395</v>
      </c>
      <c r="Y85" s="6">
        <v>42485</v>
      </c>
    </row>
    <row r="86" spans="1:25" x14ac:dyDescent="0.3">
      <c r="A86" s="3" t="s">
        <v>30</v>
      </c>
      <c r="B86" s="3" t="s">
        <v>120</v>
      </c>
      <c r="D86" s="3">
        <v>85</v>
      </c>
      <c r="E86" s="5" t="s">
        <v>167</v>
      </c>
      <c r="F86" s="5" t="s">
        <v>171</v>
      </c>
      <c r="G86" s="3" t="s">
        <v>188</v>
      </c>
      <c r="H86" s="3" t="s">
        <v>145</v>
      </c>
      <c r="I86" s="7">
        <v>51000</v>
      </c>
      <c r="J86" s="3">
        <f t="shared" si="4"/>
        <v>1092</v>
      </c>
      <c r="K86" s="3">
        <f t="shared" si="7"/>
        <v>16.5</v>
      </c>
      <c r="L86" s="17">
        <v>0.16500000000000001</v>
      </c>
      <c r="M86" s="6">
        <v>43185</v>
      </c>
      <c r="N86" s="6">
        <v>44277</v>
      </c>
      <c r="O86" s="18">
        <f t="shared" si="8"/>
        <v>23.118131868131869</v>
      </c>
      <c r="P86" s="18">
        <f t="shared" si="5"/>
        <v>25245</v>
      </c>
      <c r="Q86" s="3">
        <v>364</v>
      </c>
      <c r="R86" s="18">
        <f>I86</f>
        <v>51000</v>
      </c>
      <c r="S86" s="18">
        <f t="shared" si="6"/>
        <v>21037.5</v>
      </c>
      <c r="T86" s="3">
        <v>0</v>
      </c>
      <c r="U86" s="3">
        <v>4207.5</v>
      </c>
      <c r="V86" s="7">
        <v>3629.5467032967044</v>
      </c>
      <c r="W86" s="18">
        <v>51000</v>
      </c>
      <c r="X86" s="6">
        <v>43367</v>
      </c>
      <c r="Y86" s="6">
        <v>43185</v>
      </c>
    </row>
    <row r="87" spans="1:25" x14ac:dyDescent="0.3">
      <c r="A87" s="3" t="s">
        <v>30</v>
      </c>
      <c r="B87" s="3" t="s">
        <v>197</v>
      </c>
      <c r="D87" s="3">
        <v>86</v>
      </c>
      <c r="E87" s="5" t="s">
        <v>167</v>
      </c>
      <c r="F87" s="5" t="s">
        <v>171</v>
      </c>
      <c r="G87" s="3" t="s">
        <v>188</v>
      </c>
      <c r="H87" s="3" t="s">
        <v>146</v>
      </c>
      <c r="I87" s="7">
        <v>34428</v>
      </c>
      <c r="J87" s="3">
        <f t="shared" si="4"/>
        <v>1092</v>
      </c>
      <c r="K87" s="3">
        <f t="shared" si="7"/>
        <v>24.5</v>
      </c>
      <c r="L87" s="17">
        <v>0.245</v>
      </c>
      <c r="M87" s="6">
        <v>42485</v>
      </c>
      <c r="N87" s="6">
        <v>43577</v>
      </c>
      <c r="O87" s="18">
        <f t="shared" si="8"/>
        <v>23.172692307692305</v>
      </c>
      <c r="P87" s="18">
        <f t="shared" si="5"/>
        <v>25304.579999999998</v>
      </c>
      <c r="Q87" s="3">
        <v>364</v>
      </c>
      <c r="R87" s="18">
        <f>I87</f>
        <v>34428</v>
      </c>
      <c r="S87" s="18">
        <f t="shared" si="6"/>
        <v>4217.4299999999967</v>
      </c>
      <c r="T87" s="3">
        <v>0</v>
      </c>
      <c r="U87" s="3">
        <v>21087.15</v>
      </c>
      <c r="V87" s="7">
        <v>2989.2773076923077</v>
      </c>
      <c r="W87" s="18">
        <v>34428</v>
      </c>
      <c r="X87" s="6">
        <v>43395</v>
      </c>
      <c r="Y87" s="6">
        <v>42485</v>
      </c>
    </row>
    <row r="88" spans="1:25" x14ac:dyDescent="0.3">
      <c r="A88" s="3" t="s">
        <v>30</v>
      </c>
      <c r="B88" s="3" t="s">
        <v>114</v>
      </c>
      <c r="D88" s="3">
        <v>87</v>
      </c>
      <c r="E88" s="5" t="s">
        <v>167</v>
      </c>
      <c r="F88" s="5" t="s">
        <v>171</v>
      </c>
      <c r="G88" s="3" t="s">
        <v>188</v>
      </c>
      <c r="H88" s="3" t="s">
        <v>146</v>
      </c>
      <c r="I88" s="7">
        <v>48153</v>
      </c>
      <c r="J88" s="3">
        <f t="shared" si="4"/>
        <v>1092</v>
      </c>
      <c r="K88" s="3">
        <f t="shared" si="7"/>
        <v>17.5</v>
      </c>
      <c r="L88" s="17">
        <v>0.17499999999999999</v>
      </c>
      <c r="M88" s="6">
        <v>43284</v>
      </c>
      <c r="N88" s="6">
        <v>44376</v>
      </c>
      <c r="O88" s="18">
        <f t="shared" si="8"/>
        <v>23.150480769230768</v>
      </c>
      <c r="P88" s="18">
        <f t="shared" si="5"/>
        <v>25280.324999999997</v>
      </c>
      <c r="Q88" s="3">
        <v>364</v>
      </c>
      <c r="R88" s="18">
        <f>I88</f>
        <v>48153</v>
      </c>
      <c r="S88" s="18">
        <f t="shared" si="6"/>
        <v>21066.937499999996</v>
      </c>
      <c r="T88" s="3">
        <v>0</v>
      </c>
      <c r="U88" s="3">
        <v>4213.3874999999998</v>
      </c>
      <c r="V88" s="7">
        <v>1342.727884615384</v>
      </c>
      <c r="W88" s="18">
        <v>48153</v>
      </c>
      <c r="X88" s="6">
        <v>43466</v>
      </c>
      <c r="Y88" s="6">
        <v>43284</v>
      </c>
    </row>
    <row r="89" spans="1:25" x14ac:dyDescent="0.3">
      <c r="A89" s="3" t="s">
        <v>30</v>
      </c>
      <c r="B89" s="3" t="s">
        <v>114</v>
      </c>
      <c r="D89" s="3">
        <v>88</v>
      </c>
      <c r="E89" s="5" t="s">
        <v>167</v>
      </c>
      <c r="F89" s="5" t="s">
        <v>171</v>
      </c>
      <c r="G89" s="3" t="s">
        <v>188</v>
      </c>
      <c r="H89" s="3" t="s">
        <v>146</v>
      </c>
      <c r="I89" s="7">
        <v>57212</v>
      </c>
      <c r="J89" s="3">
        <f t="shared" ref="J89:J96" si="9">364*3</f>
        <v>1092</v>
      </c>
      <c r="K89" s="3">
        <f t="shared" si="7"/>
        <v>17.5</v>
      </c>
      <c r="L89" s="17">
        <v>0.17499999999999999</v>
      </c>
      <c r="M89" s="6">
        <v>43284</v>
      </c>
      <c r="N89" s="6">
        <v>44376</v>
      </c>
      <c r="O89" s="18">
        <f t="shared" si="8"/>
        <v>27.505769230769229</v>
      </c>
      <c r="P89" s="18">
        <f t="shared" ref="P89:P96" si="10">3*I89*L89</f>
        <v>30036.3</v>
      </c>
      <c r="Q89" s="3">
        <v>364</v>
      </c>
      <c r="R89" s="18">
        <f>I89</f>
        <v>57212</v>
      </c>
      <c r="S89" s="18">
        <f t="shared" si="6"/>
        <v>25030.25</v>
      </c>
      <c r="T89" s="3">
        <v>0</v>
      </c>
      <c r="U89" s="3">
        <v>5006.0499999999993</v>
      </c>
      <c r="V89" s="7">
        <v>1595.334615384616</v>
      </c>
      <c r="W89" s="18">
        <v>57212</v>
      </c>
      <c r="X89" s="6">
        <v>43466</v>
      </c>
      <c r="Y89" s="6">
        <v>43284</v>
      </c>
    </row>
    <row r="90" spans="1:25" x14ac:dyDescent="0.3">
      <c r="A90" s="3" t="s">
        <v>30</v>
      </c>
      <c r="B90" s="3" t="s">
        <v>114</v>
      </c>
      <c r="D90" s="3">
        <v>89</v>
      </c>
      <c r="E90" s="5" t="s">
        <v>167</v>
      </c>
      <c r="F90" s="5" t="s">
        <v>171</v>
      </c>
      <c r="G90" s="3" t="s">
        <v>188</v>
      </c>
      <c r="H90" s="3" t="s">
        <v>146</v>
      </c>
      <c r="I90" s="7">
        <v>127722</v>
      </c>
      <c r="J90" s="3">
        <f t="shared" si="9"/>
        <v>1092</v>
      </c>
      <c r="K90" s="3">
        <f t="shared" si="7"/>
        <v>17.5</v>
      </c>
      <c r="L90" s="17">
        <v>0.17499999999999999</v>
      </c>
      <c r="M90" s="6">
        <v>43284</v>
      </c>
      <c r="N90" s="6">
        <v>44376</v>
      </c>
      <c r="O90" s="18">
        <f t="shared" si="8"/>
        <v>61.404807692307692</v>
      </c>
      <c r="P90" s="18">
        <f t="shared" si="10"/>
        <v>67054.05</v>
      </c>
      <c r="Q90" s="3">
        <v>364</v>
      </c>
      <c r="R90" s="18">
        <f>I90</f>
        <v>127722</v>
      </c>
      <c r="S90" s="18">
        <f t="shared" si="6"/>
        <v>55878.375</v>
      </c>
      <c r="T90" s="3">
        <v>0</v>
      </c>
      <c r="U90" s="3">
        <v>11175.674999999999</v>
      </c>
      <c r="V90" s="7">
        <v>3561.4788461538465</v>
      </c>
      <c r="W90" s="18">
        <v>127722</v>
      </c>
      <c r="X90" s="6">
        <v>43466</v>
      </c>
      <c r="Y90" s="6">
        <v>43284</v>
      </c>
    </row>
    <row r="91" spans="1:25" x14ac:dyDescent="0.3">
      <c r="A91" s="3" t="s">
        <v>30</v>
      </c>
      <c r="B91" s="3" t="s">
        <v>119</v>
      </c>
      <c r="D91" s="3">
        <v>90</v>
      </c>
      <c r="E91" s="5" t="s">
        <v>167</v>
      </c>
      <c r="F91" s="5" t="s">
        <v>171</v>
      </c>
      <c r="G91" s="3" t="s">
        <v>188</v>
      </c>
      <c r="H91" s="3" t="s">
        <v>147</v>
      </c>
      <c r="I91" s="7">
        <v>26000</v>
      </c>
      <c r="J91" s="3">
        <f t="shared" si="9"/>
        <v>1092</v>
      </c>
      <c r="K91" s="3">
        <f t="shared" si="7"/>
        <v>17.5</v>
      </c>
      <c r="L91" s="17">
        <v>0.17499999999999999</v>
      </c>
      <c r="M91" s="6">
        <v>43290</v>
      </c>
      <c r="N91" s="6">
        <v>44382</v>
      </c>
      <c r="O91" s="18">
        <f t="shared" si="8"/>
        <v>12.5</v>
      </c>
      <c r="P91" s="18">
        <f t="shared" si="10"/>
        <v>13650</v>
      </c>
      <c r="Q91" s="3">
        <v>364</v>
      </c>
      <c r="R91" s="18">
        <f>I91</f>
        <v>26000</v>
      </c>
      <c r="S91" s="18">
        <f t="shared" si="6"/>
        <v>11375</v>
      </c>
      <c r="T91" s="3">
        <v>0</v>
      </c>
      <c r="U91" s="3">
        <v>2275</v>
      </c>
      <c r="V91" s="7">
        <v>650</v>
      </c>
      <c r="W91" s="18">
        <v>26000</v>
      </c>
      <c r="X91" s="6">
        <v>43472</v>
      </c>
      <c r="Y91" s="6">
        <v>43290</v>
      </c>
    </row>
    <row r="92" spans="1:25" x14ac:dyDescent="0.3">
      <c r="A92" s="3" t="s">
        <v>30</v>
      </c>
      <c r="B92" s="3" t="s">
        <v>197</v>
      </c>
      <c r="D92" s="3">
        <v>91</v>
      </c>
      <c r="E92" s="5" t="s">
        <v>167</v>
      </c>
      <c r="F92" s="5" t="s">
        <v>171</v>
      </c>
      <c r="G92" s="3" t="s">
        <v>188</v>
      </c>
      <c r="H92" s="3" t="s">
        <v>146</v>
      </c>
      <c r="I92" s="7">
        <v>327579</v>
      </c>
      <c r="J92" s="3">
        <f t="shared" si="9"/>
        <v>1092</v>
      </c>
      <c r="K92" s="3">
        <f t="shared" si="7"/>
        <v>16.5</v>
      </c>
      <c r="L92" s="17">
        <v>0.16500000000000001</v>
      </c>
      <c r="M92" s="6">
        <v>43185</v>
      </c>
      <c r="N92" s="6">
        <v>44277</v>
      </c>
      <c r="O92" s="18">
        <f t="shared" si="8"/>
        <v>148.49048076923077</v>
      </c>
      <c r="P92" s="18">
        <f t="shared" si="10"/>
        <v>162151.60500000001</v>
      </c>
      <c r="Q92" s="3">
        <v>364</v>
      </c>
      <c r="R92" s="18">
        <f>I92</f>
        <v>327579</v>
      </c>
      <c r="S92" s="18">
        <f t="shared" si="6"/>
        <v>135126.33750000002</v>
      </c>
      <c r="T92" s="3">
        <v>0</v>
      </c>
      <c r="U92" s="3">
        <v>27025.267500000002</v>
      </c>
      <c r="V92" s="7">
        <v>23313.005480769236</v>
      </c>
      <c r="W92" s="18">
        <v>327579</v>
      </c>
      <c r="X92" s="6">
        <v>43367</v>
      </c>
      <c r="Y92" s="6">
        <v>43185</v>
      </c>
    </row>
    <row r="93" spans="1:25" x14ac:dyDescent="0.3">
      <c r="A93" s="3" t="s">
        <v>30</v>
      </c>
      <c r="B93" s="3" t="s">
        <v>197</v>
      </c>
      <c r="D93" s="3">
        <v>92</v>
      </c>
      <c r="E93" s="5" t="s">
        <v>167</v>
      </c>
      <c r="F93" s="5" t="s">
        <v>171</v>
      </c>
      <c r="G93" s="3" t="s">
        <v>188</v>
      </c>
      <c r="H93" s="3" t="s">
        <v>146</v>
      </c>
      <c r="I93" s="7">
        <v>2015000</v>
      </c>
      <c r="J93" s="3">
        <f t="shared" si="9"/>
        <v>1092</v>
      </c>
      <c r="K93" s="3">
        <f t="shared" si="7"/>
        <v>18</v>
      </c>
      <c r="L93" s="17">
        <v>0.18</v>
      </c>
      <c r="M93" s="6">
        <v>43311</v>
      </c>
      <c r="N93" s="6">
        <v>44403</v>
      </c>
      <c r="O93" s="18">
        <f t="shared" si="8"/>
        <v>996.42857142857144</v>
      </c>
      <c r="P93" s="18">
        <f t="shared" si="10"/>
        <v>1088100</v>
      </c>
      <c r="Q93" s="3">
        <v>364</v>
      </c>
      <c r="R93" s="18">
        <f>I93</f>
        <v>2015000</v>
      </c>
      <c r="S93" s="18">
        <f t="shared" si="6"/>
        <v>906750</v>
      </c>
      <c r="T93" s="3">
        <v>0</v>
      </c>
      <c r="U93" s="3">
        <v>181350</v>
      </c>
      <c r="V93" s="7">
        <v>30889.28571428571</v>
      </c>
      <c r="W93" s="18">
        <v>2015000</v>
      </c>
      <c r="X93" s="6">
        <v>43493</v>
      </c>
      <c r="Y93" s="6">
        <v>43311</v>
      </c>
    </row>
    <row r="94" spans="1:25" x14ac:dyDescent="0.3">
      <c r="A94" s="3" t="s">
        <v>30</v>
      </c>
      <c r="B94" s="3" t="s">
        <v>197</v>
      </c>
      <c r="D94" s="3">
        <v>93</v>
      </c>
      <c r="E94" s="5" t="s">
        <v>167</v>
      </c>
      <c r="F94" s="5" t="s">
        <v>171</v>
      </c>
      <c r="G94" s="3" t="s">
        <v>188</v>
      </c>
      <c r="H94" s="3" t="s">
        <v>146</v>
      </c>
      <c r="I94" s="7">
        <v>1593000</v>
      </c>
      <c r="J94" s="3">
        <f t="shared" si="9"/>
        <v>1092</v>
      </c>
      <c r="K94" s="3">
        <f t="shared" si="7"/>
        <v>19.5</v>
      </c>
      <c r="L94" s="17">
        <v>0.19500000000000001</v>
      </c>
      <c r="M94" s="6">
        <v>43395</v>
      </c>
      <c r="N94" s="6">
        <v>44487</v>
      </c>
      <c r="O94" s="18">
        <f t="shared" si="8"/>
        <v>853.39285714285711</v>
      </c>
      <c r="P94" s="18">
        <f t="shared" si="10"/>
        <v>931905</v>
      </c>
      <c r="Q94" s="3">
        <v>364</v>
      </c>
      <c r="R94" s="18">
        <f>I94</f>
        <v>1593000</v>
      </c>
      <c r="S94" s="18">
        <f t="shared" si="6"/>
        <v>931905</v>
      </c>
      <c r="T94" s="3">
        <v>0</v>
      </c>
      <c r="U94" s="3">
        <v>0</v>
      </c>
      <c r="V94" s="7">
        <v>110087.67857142859</v>
      </c>
      <c r="W94" s="18">
        <v>1593000</v>
      </c>
      <c r="X94" s="6">
        <v>43395</v>
      </c>
      <c r="Y94" s="6">
        <v>43395</v>
      </c>
    </row>
    <row r="95" spans="1:25" x14ac:dyDescent="0.3">
      <c r="A95" s="3" t="s">
        <v>30</v>
      </c>
      <c r="B95" s="3" t="s">
        <v>197</v>
      </c>
      <c r="D95" s="3">
        <v>94</v>
      </c>
      <c r="E95" s="5" t="s">
        <v>167</v>
      </c>
      <c r="F95" s="5" t="s">
        <v>171</v>
      </c>
      <c r="G95" s="3" t="s">
        <v>188</v>
      </c>
      <c r="H95" s="3" t="s">
        <v>146</v>
      </c>
      <c r="I95" s="7">
        <v>1799</v>
      </c>
      <c r="J95" s="3">
        <f t="shared" si="9"/>
        <v>1092</v>
      </c>
      <c r="K95" s="3">
        <f t="shared" si="7"/>
        <v>24.5</v>
      </c>
      <c r="L95" s="17">
        <v>0.245</v>
      </c>
      <c r="M95" s="6">
        <v>43276</v>
      </c>
      <c r="N95" s="6">
        <v>44368</v>
      </c>
      <c r="O95" s="18">
        <f t="shared" si="8"/>
        <v>1.2108653846153845</v>
      </c>
      <c r="P95" s="18">
        <f t="shared" si="10"/>
        <v>1322.2649999999999</v>
      </c>
      <c r="Q95" s="3">
        <v>364</v>
      </c>
      <c r="R95" s="18">
        <f>I95</f>
        <v>1799</v>
      </c>
      <c r="S95" s="18">
        <f t="shared" si="6"/>
        <v>1101.8874999999998</v>
      </c>
      <c r="T95" s="3">
        <v>0</v>
      </c>
      <c r="U95" s="3">
        <v>220.3775</v>
      </c>
      <c r="V95" s="7">
        <v>79.917115384615386</v>
      </c>
      <c r="W95" s="18">
        <v>1799</v>
      </c>
      <c r="X95" s="6">
        <v>43458</v>
      </c>
      <c r="Y95" s="6">
        <v>43276</v>
      </c>
    </row>
    <row r="96" spans="1:25" x14ac:dyDescent="0.3">
      <c r="A96" s="3" t="s">
        <v>30</v>
      </c>
      <c r="B96" s="3" t="s">
        <v>113</v>
      </c>
      <c r="D96" s="3">
        <v>95</v>
      </c>
      <c r="E96" s="5" t="s">
        <v>167</v>
      </c>
      <c r="F96" s="5" t="s">
        <v>171</v>
      </c>
      <c r="G96" s="3" t="s">
        <v>188</v>
      </c>
      <c r="H96" s="3" t="s">
        <v>145</v>
      </c>
      <c r="I96" s="7">
        <v>350000</v>
      </c>
      <c r="J96" s="3">
        <f t="shared" si="9"/>
        <v>1092</v>
      </c>
      <c r="K96" s="3">
        <f t="shared" si="7"/>
        <v>20</v>
      </c>
      <c r="L96" s="17">
        <v>0.2</v>
      </c>
      <c r="M96" s="6">
        <v>43472</v>
      </c>
      <c r="N96" s="6">
        <v>44564</v>
      </c>
      <c r="O96" s="18">
        <f t="shared" si="8"/>
        <v>192.30769230769232</v>
      </c>
      <c r="P96" s="18">
        <f t="shared" si="10"/>
        <v>210000</v>
      </c>
      <c r="Q96" s="3">
        <v>364</v>
      </c>
      <c r="R96" s="18">
        <f>I96</f>
        <v>350000</v>
      </c>
      <c r="S96" s="18">
        <f t="shared" si="6"/>
        <v>210000</v>
      </c>
      <c r="T96" s="3">
        <v>0</v>
      </c>
      <c r="U96" s="3">
        <v>0</v>
      </c>
      <c r="V96" s="7">
        <v>10000</v>
      </c>
      <c r="W96" s="18">
        <v>350000</v>
      </c>
      <c r="X96" s="6">
        <v>43472</v>
      </c>
      <c r="Y96" s="6">
        <v>43472</v>
      </c>
    </row>
    <row r="97" spans="1:25" x14ac:dyDescent="0.3">
      <c r="A97" s="3" t="s">
        <v>28</v>
      </c>
      <c r="B97" s="3" t="s">
        <v>112</v>
      </c>
      <c r="D97" s="3">
        <v>96</v>
      </c>
      <c r="E97" s="5" t="s">
        <v>167</v>
      </c>
      <c r="F97" s="5" t="s">
        <v>172</v>
      </c>
      <c r="G97" s="3" t="s">
        <v>188</v>
      </c>
      <c r="H97" s="3" t="s">
        <v>144</v>
      </c>
      <c r="I97" s="7">
        <v>196000</v>
      </c>
      <c r="J97" s="3">
        <f>364*5</f>
        <v>1820</v>
      </c>
      <c r="K97" s="3">
        <f t="shared" si="7"/>
        <v>24.75</v>
      </c>
      <c r="L97" s="17">
        <v>0.2475</v>
      </c>
      <c r="M97" s="6">
        <v>42576</v>
      </c>
      <c r="N97" s="6">
        <v>44396</v>
      </c>
      <c r="O97" s="18">
        <f t="shared" si="8"/>
        <v>133.26923076923077</v>
      </c>
      <c r="P97" s="18">
        <f>5*I97*L97</f>
        <v>242550</v>
      </c>
      <c r="Q97" s="3">
        <v>364</v>
      </c>
      <c r="R97" s="18">
        <f>I97</f>
        <v>196000</v>
      </c>
      <c r="S97" s="18">
        <f t="shared" si="6"/>
        <v>121275</v>
      </c>
      <c r="T97" s="3">
        <v>0</v>
      </c>
      <c r="U97" s="3">
        <v>121275</v>
      </c>
      <c r="V97" s="7">
        <v>5064.2307692307659</v>
      </c>
      <c r="W97" s="18">
        <v>196000</v>
      </c>
      <c r="X97" s="6">
        <v>43486</v>
      </c>
      <c r="Y97" s="6">
        <v>42576</v>
      </c>
    </row>
    <row r="98" spans="1:25" x14ac:dyDescent="0.3">
      <c r="A98" s="3" t="s">
        <v>28</v>
      </c>
      <c r="B98" s="3" t="s">
        <v>112</v>
      </c>
      <c r="D98" s="3">
        <v>97</v>
      </c>
      <c r="E98" s="5" t="s">
        <v>167</v>
      </c>
      <c r="F98" s="5" t="s">
        <v>172</v>
      </c>
      <c r="G98" s="3" t="s">
        <v>188</v>
      </c>
      <c r="H98" s="3" t="s">
        <v>144</v>
      </c>
      <c r="I98" s="7">
        <v>13300</v>
      </c>
      <c r="J98" s="3">
        <f t="shared" ref="J98:J143" si="11">364*5</f>
        <v>1820</v>
      </c>
      <c r="K98" s="3">
        <f t="shared" si="7"/>
        <v>16.5</v>
      </c>
      <c r="L98" s="17">
        <v>0.16500000000000001</v>
      </c>
      <c r="M98" s="6">
        <v>43143</v>
      </c>
      <c r="N98" s="6">
        <v>44963</v>
      </c>
      <c r="O98" s="18">
        <f t="shared" si="8"/>
        <v>6.0288461538461542</v>
      </c>
      <c r="P98" s="18">
        <f t="shared" ref="P98:P143" si="12">5*I98*L98</f>
        <v>10972.5</v>
      </c>
      <c r="Q98" s="3">
        <v>364</v>
      </c>
      <c r="R98" s="18">
        <f>I98</f>
        <v>13300</v>
      </c>
      <c r="S98" s="18">
        <f t="shared" si="6"/>
        <v>8778</v>
      </c>
      <c r="T98" s="3">
        <v>0</v>
      </c>
      <c r="U98" s="3">
        <v>2194.5</v>
      </c>
      <c r="V98" s="7">
        <v>102.49038461538476</v>
      </c>
      <c r="W98" s="18">
        <v>13300</v>
      </c>
      <c r="X98" s="6">
        <v>43507</v>
      </c>
      <c r="Y98" s="6">
        <v>43143</v>
      </c>
    </row>
    <row r="99" spans="1:25" x14ac:dyDescent="0.3">
      <c r="A99" s="3" t="s">
        <v>28</v>
      </c>
      <c r="B99" s="3" t="s">
        <v>112</v>
      </c>
      <c r="D99" s="3">
        <v>98</v>
      </c>
      <c r="E99" s="5" t="s">
        <v>167</v>
      </c>
      <c r="F99" s="5" t="s">
        <v>172</v>
      </c>
      <c r="G99" s="3" t="s">
        <v>188</v>
      </c>
      <c r="H99" s="3" t="s">
        <v>144</v>
      </c>
      <c r="I99" s="7">
        <v>3000</v>
      </c>
      <c r="J99" s="3">
        <f t="shared" si="11"/>
        <v>1820</v>
      </c>
      <c r="K99" s="3">
        <f t="shared" si="7"/>
        <v>16.5</v>
      </c>
      <c r="L99" s="17">
        <v>0.16500000000000001</v>
      </c>
      <c r="M99" s="6">
        <v>43143</v>
      </c>
      <c r="N99" s="6">
        <v>44963</v>
      </c>
      <c r="O99" s="18">
        <f t="shared" si="8"/>
        <v>1.3598901098901099</v>
      </c>
      <c r="P99" s="18">
        <f t="shared" si="12"/>
        <v>2475</v>
      </c>
      <c r="Q99" s="3">
        <v>364</v>
      </c>
      <c r="R99" s="18">
        <f>I99</f>
        <v>3000</v>
      </c>
      <c r="S99" s="18">
        <f t="shared" si="6"/>
        <v>1980</v>
      </c>
      <c r="T99" s="3">
        <v>0</v>
      </c>
      <c r="U99" s="3">
        <v>495</v>
      </c>
      <c r="V99" s="7">
        <v>23.118131868131854</v>
      </c>
      <c r="W99" s="18">
        <v>3000</v>
      </c>
      <c r="X99" s="6">
        <v>43507</v>
      </c>
      <c r="Y99" s="6">
        <v>43143</v>
      </c>
    </row>
    <row r="100" spans="1:25" x14ac:dyDescent="0.3">
      <c r="A100" s="3" t="s">
        <v>28</v>
      </c>
      <c r="B100" s="3" t="s">
        <v>112</v>
      </c>
      <c r="D100" s="3">
        <v>99</v>
      </c>
      <c r="E100" s="5" t="s">
        <v>167</v>
      </c>
      <c r="F100" s="5" t="s">
        <v>172</v>
      </c>
      <c r="G100" s="3" t="s">
        <v>188</v>
      </c>
      <c r="H100" s="3" t="s">
        <v>144</v>
      </c>
      <c r="I100" s="7">
        <v>111603</v>
      </c>
      <c r="J100" s="3">
        <f t="shared" si="11"/>
        <v>1820</v>
      </c>
      <c r="K100" s="3">
        <f t="shared" si="7"/>
        <v>24.75</v>
      </c>
      <c r="L100" s="17">
        <v>0.2475</v>
      </c>
      <c r="M100" s="6">
        <v>42436</v>
      </c>
      <c r="N100" s="6">
        <v>44256</v>
      </c>
      <c r="O100" s="18">
        <f t="shared" si="8"/>
        <v>75.883907967032968</v>
      </c>
      <c r="P100" s="18">
        <f t="shared" si="12"/>
        <v>138108.71249999999</v>
      </c>
      <c r="Q100" s="3">
        <v>364</v>
      </c>
      <c r="R100" s="18">
        <f>I100</f>
        <v>111603</v>
      </c>
      <c r="S100" s="18">
        <f t="shared" si="6"/>
        <v>69054.356249999997</v>
      </c>
      <c r="T100" s="3">
        <v>0</v>
      </c>
      <c r="U100" s="3">
        <v>69054.356249999997</v>
      </c>
      <c r="V100" s="7">
        <v>13507.335618131867</v>
      </c>
      <c r="W100" s="18">
        <v>111603</v>
      </c>
      <c r="X100" s="6">
        <v>43346</v>
      </c>
      <c r="Y100" s="6">
        <v>42436</v>
      </c>
    </row>
    <row r="101" spans="1:25" x14ac:dyDescent="0.3">
      <c r="A101" s="3" t="s">
        <v>28</v>
      </c>
      <c r="B101" s="3" t="s">
        <v>112</v>
      </c>
      <c r="D101" s="3">
        <v>100</v>
      </c>
      <c r="E101" s="5" t="s">
        <v>167</v>
      </c>
      <c r="F101" s="5" t="s">
        <v>172</v>
      </c>
      <c r="G101" s="3" t="s">
        <v>188</v>
      </c>
      <c r="H101" s="3" t="s">
        <v>144</v>
      </c>
      <c r="I101" s="7">
        <v>46230</v>
      </c>
      <c r="J101" s="3">
        <f t="shared" si="11"/>
        <v>1820</v>
      </c>
      <c r="K101" s="3">
        <f t="shared" si="7"/>
        <v>21</v>
      </c>
      <c r="L101" s="17">
        <v>0.21</v>
      </c>
      <c r="M101" s="6">
        <v>42093</v>
      </c>
      <c r="N101" s="6">
        <v>43913</v>
      </c>
      <c r="O101" s="18">
        <f t="shared" si="8"/>
        <v>26.671153846153846</v>
      </c>
      <c r="P101" s="18">
        <f t="shared" si="12"/>
        <v>48541.5</v>
      </c>
      <c r="Q101" s="3">
        <v>364</v>
      </c>
      <c r="R101" s="18">
        <f>I101</f>
        <v>46230</v>
      </c>
      <c r="S101" s="18">
        <f t="shared" si="6"/>
        <v>14562.450000000004</v>
      </c>
      <c r="T101" s="3">
        <v>0</v>
      </c>
      <c r="U101" s="3">
        <v>33979.049999999996</v>
      </c>
      <c r="V101" s="7">
        <v>4187.3711538461575</v>
      </c>
      <c r="W101" s="18">
        <v>46230</v>
      </c>
      <c r="X101" s="6">
        <v>43367</v>
      </c>
      <c r="Y101" s="6">
        <v>42093</v>
      </c>
    </row>
    <row r="102" spans="1:25" x14ac:dyDescent="0.3">
      <c r="A102" s="3" t="s">
        <v>28</v>
      </c>
      <c r="B102" s="3" t="s">
        <v>113</v>
      </c>
      <c r="D102" s="3">
        <v>101</v>
      </c>
      <c r="E102" s="5" t="s">
        <v>167</v>
      </c>
      <c r="F102" s="5" t="s">
        <v>172</v>
      </c>
      <c r="G102" s="3" t="s">
        <v>188</v>
      </c>
      <c r="H102" s="3" t="s">
        <v>145</v>
      </c>
      <c r="I102" s="7">
        <v>302783</v>
      </c>
      <c r="J102" s="3">
        <f t="shared" si="11"/>
        <v>1820</v>
      </c>
      <c r="K102" s="3">
        <f t="shared" si="7"/>
        <v>21</v>
      </c>
      <c r="L102" s="17">
        <v>0.21</v>
      </c>
      <c r="M102" s="6">
        <v>42093</v>
      </c>
      <c r="N102" s="6">
        <v>43913</v>
      </c>
      <c r="O102" s="18">
        <f t="shared" si="8"/>
        <v>174.68249999999998</v>
      </c>
      <c r="P102" s="18">
        <f t="shared" si="12"/>
        <v>317922.14999999997</v>
      </c>
      <c r="Q102" s="3">
        <v>364</v>
      </c>
      <c r="R102" s="18">
        <f>I102</f>
        <v>302783</v>
      </c>
      <c r="S102" s="18">
        <f t="shared" si="6"/>
        <v>95376.64499999996</v>
      </c>
      <c r="T102" s="3">
        <v>0</v>
      </c>
      <c r="U102" s="3">
        <v>222545.505</v>
      </c>
      <c r="V102" s="7">
        <v>27425.152499999967</v>
      </c>
      <c r="W102" s="18">
        <v>302783</v>
      </c>
      <c r="X102" s="6">
        <v>43367</v>
      </c>
      <c r="Y102" s="6">
        <v>42093</v>
      </c>
    </row>
    <row r="103" spans="1:25" x14ac:dyDescent="0.3">
      <c r="A103" s="3" t="s">
        <v>28</v>
      </c>
      <c r="B103" s="3" t="s">
        <v>112</v>
      </c>
      <c r="D103" s="3">
        <v>102</v>
      </c>
      <c r="E103" s="5" t="s">
        <v>167</v>
      </c>
      <c r="F103" s="5" t="s">
        <v>172</v>
      </c>
      <c r="G103" s="3" t="s">
        <v>188</v>
      </c>
      <c r="H103" s="3" t="s">
        <v>144</v>
      </c>
      <c r="I103" s="7">
        <v>80475</v>
      </c>
      <c r="J103" s="3">
        <f t="shared" si="11"/>
        <v>1820</v>
      </c>
      <c r="K103" s="3">
        <f t="shared" si="7"/>
        <v>17.599999999999998</v>
      </c>
      <c r="L103" s="17">
        <v>0.17599999999999999</v>
      </c>
      <c r="M103" s="6">
        <v>43073</v>
      </c>
      <c r="N103" s="6">
        <v>44893</v>
      </c>
      <c r="O103" s="18">
        <f t="shared" si="8"/>
        <v>38.910989010989013</v>
      </c>
      <c r="P103" s="18">
        <f t="shared" si="12"/>
        <v>70818</v>
      </c>
      <c r="Q103" s="3">
        <v>364</v>
      </c>
      <c r="R103" s="18">
        <f>I103</f>
        <v>80475</v>
      </c>
      <c r="S103" s="18">
        <f t="shared" si="6"/>
        <v>56654.400000000001</v>
      </c>
      <c r="T103" s="3">
        <v>0</v>
      </c>
      <c r="U103" s="3">
        <v>14163.599999999999</v>
      </c>
      <c r="V103" s="7">
        <v>3385.2560439560439</v>
      </c>
      <c r="W103" s="18">
        <v>80475</v>
      </c>
      <c r="X103" s="6">
        <v>43437</v>
      </c>
      <c r="Y103" s="6">
        <v>43073</v>
      </c>
    </row>
    <row r="104" spans="1:25" x14ac:dyDescent="0.3">
      <c r="A104" s="3" t="s">
        <v>28</v>
      </c>
      <c r="B104" s="3" t="s">
        <v>113</v>
      </c>
      <c r="D104" s="3">
        <v>103</v>
      </c>
      <c r="E104" s="5" t="s">
        <v>167</v>
      </c>
      <c r="F104" s="5" t="s">
        <v>172</v>
      </c>
      <c r="G104" s="3" t="s">
        <v>188</v>
      </c>
      <c r="H104" s="3" t="s">
        <v>145</v>
      </c>
      <c r="I104" s="7">
        <v>519130</v>
      </c>
      <c r="J104" s="3">
        <f t="shared" si="11"/>
        <v>1820</v>
      </c>
      <c r="K104" s="3">
        <f t="shared" si="7"/>
        <v>24</v>
      </c>
      <c r="L104" s="17">
        <v>0.24</v>
      </c>
      <c r="M104" s="6">
        <v>42338</v>
      </c>
      <c r="N104" s="6">
        <v>44158</v>
      </c>
      <c r="O104" s="18">
        <f t="shared" si="8"/>
        <v>342.28351648351651</v>
      </c>
      <c r="P104" s="18">
        <f t="shared" si="12"/>
        <v>622956</v>
      </c>
      <c r="Q104" s="3">
        <v>364</v>
      </c>
      <c r="R104" s="18">
        <f>I104</f>
        <v>519130</v>
      </c>
      <c r="S104" s="18">
        <f t="shared" si="6"/>
        <v>249182.40000000002</v>
      </c>
      <c r="T104" s="3">
        <v>0</v>
      </c>
      <c r="U104" s="3">
        <v>373773.6</v>
      </c>
      <c r="V104" s="7">
        <v>32174.65054945054</v>
      </c>
      <c r="W104" s="18">
        <v>519130</v>
      </c>
      <c r="X104" s="6">
        <v>43430</v>
      </c>
      <c r="Y104" s="6">
        <v>42338</v>
      </c>
    </row>
    <row r="105" spans="1:25" x14ac:dyDescent="0.3">
      <c r="A105" s="3" t="s">
        <v>28</v>
      </c>
      <c r="B105" s="3" t="s">
        <v>112</v>
      </c>
      <c r="D105" s="3">
        <v>104</v>
      </c>
      <c r="E105" s="5" t="s">
        <v>167</v>
      </c>
      <c r="F105" s="5" t="s">
        <v>172</v>
      </c>
      <c r="G105" s="3" t="s">
        <v>188</v>
      </c>
      <c r="H105" s="3" t="s">
        <v>144</v>
      </c>
      <c r="I105" s="7">
        <v>480754</v>
      </c>
      <c r="J105" s="3">
        <f t="shared" si="11"/>
        <v>1820</v>
      </c>
      <c r="K105" s="3">
        <f t="shared" si="7"/>
        <v>24.75</v>
      </c>
      <c r="L105" s="17">
        <v>0.2475</v>
      </c>
      <c r="M105" s="6">
        <v>42436</v>
      </c>
      <c r="N105" s="6">
        <v>44256</v>
      </c>
      <c r="O105" s="18">
        <f t="shared" si="8"/>
        <v>326.88630494505492</v>
      </c>
      <c r="P105" s="18">
        <f t="shared" si="12"/>
        <v>594933.07499999995</v>
      </c>
      <c r="Q105" s="3">
        <v>364</v>
      </c>
      <c r="R105" s="18">
        <f>I105</f>
        <v>480754</v>
      </c>
      <c r="S105" s="18">
        <f t="shared" si="6"/>
        <v>297466.53749999992</v>
      </c>
      <c r="T105" s="3">
        <v>0</v>
      </c>
      <c r="U105" s="3">
        <v>297466.53750000003</v>
      </c>
      <c r="V105" s="7">
        <v>58185.762280219758</v>
      </c>
      <c r="W105" s="18">
        <v>480754</v>
      </c>
      <c r="X105" s="6">
        <v>43346</v>
      </c>
      <c r="Y105" s="6">
        <v>42436</v>
      </c>
    </row>
    <row r="106" spans="1:25" x14ac:dyDescent="0.3">
      <c r="A106" s="3" t="s">
        <v>28</v>
      </c>
      <c r="B106" s="3" t="s">
        <v>112</v>
      </c>
      <c r="D106" s="3">
        <v>105</v>
      </c>
      <c r="E106" s="5" t="s">
        <v>167</v>
      </c>
      <c r="F106" s="5" t="s">
        <v>172</v>
      </c>
      <c r="G106" s="3" t="s">
        <v>188</v>
      </c>
      <c r="H106" s="3" t="s">
        <v>144</v>
      </c>
      <c r="I106" s="7">
        <v>66580</v>
      </c>
      <c r="J106" s="3">
        <f t="shared" si="11"/>
        <v>1820</v>
      </c>
      <c r="K106" s="3">
        <f t="shared" si="7"/>
        <v>21</v>
      </c>
      <c r="L106" s="17">
        <v>0.21</v>
      </c>
      <c r="M106" s="6">
        <v>42093</v>
      </c>
      <c r="N106" s="6">
        <v>43913</v>
      </c>
      <c r="O106" s="18">
        <f t="shared" si="8"/>
        <v>38.411538461538463</v>
      </c>
      <c r="P106" s="18">
        <f t="shared" si="12"/>
        <v>69909</v>
      </c>
      <c r="Q106" s="3">
        <v>364</v>
      </c>
      <c r="R106" s="18">
        <f>I106</f>
        <v>66580</v>
      </c>
      <c r="S106" s="18">
        <f t="shared" si="6"/>
        <v>20972.700000000004</v>
      </c>
      <c r="T106" s="3">
        <v>0</v>
      </c>
      <c r="U106" s="3">
        <v>48936.299999999996</v>
      </c>
      <c r="V106" s="7">
        <v>6030.6115384615332</v>
      </c>
      <c r="W106" s="18">
        <v>66580</v>
      </c>
      <c r="X106" s="6">
        <v>43367</v>
      </c>
      <c r="Y106" s="6">
        <v>42093</v>
      </c>
    </row>
    <row r="107" spans="1:25" x14ac:dyDescent="0.3">
      <c r="A107" s="3" t="s">
        <v>28</v>
      </c>
      <c r="B107" s="3" t="s">
        <v>112</v>
      </c>
      <c r="D107" s="3">
        <v>106</v>
      </c>
      <c r="E107" s="5" t="s">
        <v>167</v>
      </c>
      <c r="F107" s="5" t="s">
        <v>172</v>
      </c>
      <c r="G107" s="3" t="s">
        <v>188</v>
      </c>
      <c r="H107" s="3" t="s">
        <v>144</v>
      </c>
      <c r="I107" s="7">
        <v>26000</v>
      </c>
      <c r="J107" s="3">
        <f t="shared" si="11"/>
        <v>1820</v>
      </c>
      <c r="K107" s="3">
        <f t="shared" si="7"/>
        <v>16.5</v>
      </c>
      <c r="L107" s="17">
        <v>0.16500000000000001</v>
      </c>
      <c r="M107" s="6">
        <v>43143</v>
      </c>
      <c r="N107" s="6">
        <v>44963</v>
      </c>
      <c r="O107" s="18">
        <f t="shared" si="8"/>
        <v>11.785714285714286</v>
      </c>
      <c r="P107" s="18">
        <f t="shared" si="12"/>
        <v>21450</v>
      </c>
      <c r="Q107" s="3">
        <v>364</v>
      </c>
      <c r="R107" s="18">
        <f>I107</f>
        <v>26000</v>
      </c>
      <c r="S107" s="18">
        <f t="shared" si="6"/>
        <v>17160</v>
      </c>
      <c r="T107" s="3">
        <v>0</v>
      </c>
      <c r="U107" s="3">
        <v>4290</v>
      </c>
      <c r="V107" s="7">
        <v>200.35714285714312</v>
      </c>
      <c r="W107" s="18">
        <v>26000</v>
      </c>
      <c r="X107" s="6">
        <v>43507</v>
      </c>
      <c r="Y107" s="6">
        <v>43143</v>
      </c>
    </row>
    <row r="108" spans="1:25" x14ac:dyDescent="0.3">
      <c r="A108" s="3" t="s">
        <v>28</v>
      </c>
      <c r="B108" s="3" t="s">
        <v>112</v>
      </c>
      <c r="D108" s="3">
        <v>107</v>
      </c>
      <c r="E108" s="5" t="s">
        <v>167</v>
      </c>
      <c r="F108" s="5" t="s">
        <v>172</v>
      </c>
      <c r="G108" s="3" t="s">
        <v>188</v>
      </c>
      <c r="H108" s="3" t="s">
        <v>144</v>
      </c>
      <c r="I108" s="7">
        <v>57100</v>
      </c>
      <c r="J108" s="3">
        <f t="shared" si="11"/>
        <v>1820</v>
      </c>
      <c r="K108" s="3">
        <f t="shared" si="7"/>
        <v>16.5</v>
      </c>
      <c r="L108" s="17">
        <v>0.16500000000000001</v>
      </c>
      <c r="M108" s="6">
        <v>43143</v>
      </c>
      <c r="N108" s="6">
        <v>44963</v>
      </c>
      <c r="O108" s="18">
        <f t="shared" si="8"/>
        <v>25.883241758241759</v>
      </c>
      <c r="P108" s="18">
        <f t="shared" si="12"/>
        <v>47107.5</v>
      </c>
      <c r="Q108" s="3">
        <v>364</v>
      </c>
      <c r="R108" s="18">
        <f>I108</f>
        <v>57100</v>
      </c>
      <c r="S108" s="18">
        <f t="shared" si="6"/>
        <v>37686</v>
      </c>
      <c r="T108" s="3">
        <v>0</v>
      </c>
      <c r="U108" s="3">
        <v>9421.5</v>
      </c>
      <c r="V108" s="7">
        <v>440.01510989011149</v>
      </c>
      <c r="W108" s="18">
        <v>57100</v>
      </c>
      <c r="X108" s="6">
        <v>43507</v>
      </c>
      <c r="Y108" s="6">
        <v>43143</v>
      </c>
    </row>
    <row r="109" spans="1:25" x14ac:dyDescent="0.3">
      <c r="A109" s="3" t="s">
        <v>28</v>
      </c>
      <c r="B109" s="3" t="s">
        <v>114</v>
      </c>
      <c r="D109" s="3">
        <v>108</v>
      </c>
      <c r="E109" s="5" t="s">
        <v>167</v>
      </c>
      <c r="F109" s="5" t="s">
        <v>172</v>
      </c>
      <c r="G109" s="3" t="s">
        <v>188</v>
      </c>
      <c r="H109" s="3" t="s">
        <v>146</v>
      </c>
      <c r="I109" s="7">
        <v>522900</v>
      </c>
      <c r="J109" s="3">
        <f t="shared" si="11"/>
        <v>1820</v>
      </c>
      <c r="K109" s="3">
        <f t="shared" si="7"/>
        <v>16.5</v>
      </c>
      <c r="L109" s="17">
        <v>0.16500000000000001</v>
      </c>
      <c r="M109" s="6">
        <v>43143</v>
      </c>
      <c r="N109" s="6">
        <v>44963</v>
      </c>
      <c r="O109" s="18">
        <f t="shared" si="8"/>
        <v>237.02884615384616</v>
      </c>
      <c r="P109" s="18">
        <f t="shared" si="12"/>
        <v>431392.5</v>
      </c>
      <c r="Q109" s="3">
        <v>364</v>
      </c>
      <c r="R109" s="18">
        <f>I109</f>
        <v>522900</v>
      </c>
      <c r="S109" s="18">
        <f t="shared" si="6"/>
        <v>345114</v>
      </c>
      <c r="T109" s="3">
        <v>0</v>
      </c>
      <c r="U109" s="3">
        <v>86278.5</v>
      </c>
      <c r="V109" s="7">
        <v>4029.4903846153902</v>
      </c>
      <c r="W109" s="18">
        <v>522900</v>
      </c>
      <c r="X109" s="6">
        <v>43507</v>
      </c>
      <c r="Y109" s="6">
        <v>43143</v>
      </c>
    </row>
    <row r="110" spans="1:25" x14ac:dyDescent="0.3">
      <c r="A110" s="3" t="s">
        <v>28</v>
      </c>
      <c r="B110" s="3" t="s">
        <v>113</v>
      </c>
      <c r="D110" s="3">
        <v>109</v>
      </c>
      <c r="E110" s="5" t="s">
        <v>167</v>
      </c>
      <c r="F110" s="5" t="s">
        <v>172</v>
      </c>
      <c r="G110" s="3" t="s">
        <v>188</v>
      </c>
      <c r="H110" s="3" t="s">
        <v>145</v>
      </c>
      <c r="I110" s="7">
        <v>184830</v>
      </c>
      <c r="J110" s="3">
        <f t="shared" si="11"/>
        <v>1820</v>
      </c>
      <c r="K110" s="3">
        <f t="shared" si="7"/>
        <v>24</v>
      </c>
      <c r="L110" s="17">
        <v>0.24</v>
      </c>
      <c r="M110" s="6">
        <v>42338</v>
      </c>
      <c r="N110" s="6">
        <v>44158</v>
      </c>
      <c r="O110" s="18">
        <f t="shared" si="8"/>
        <v>121.86593406593407</v>
      </c>
      <c r="P110" s="18">
        <f t="shared" si="12"/>
        <v>221796</v>
      </c>
      <c r="Q110" s="3">
        <v>364</v>
      </c>
      <c r="R110" s="18">
        <f>I110</f>
        <v>184830</v>
      </c>
      <c r="S110" s="18">
        <f t="shared" si="6"/>
        <v>88718.400000000023</v>
      </c>
      <c r="T110" s="3">
        <v>0</v>
      </c>
      <c r="U110" s="3">
        <v>133077.59999999998</v>
      </c>
      <c r="V110" s="7">
        <v>11455.397802197811</v>
      </c>
      <c r="W110" s="18">
        <v>184830</v>
      </c>
      <c r="X110" s="6">
        <v>43430</v>
      </c>
      <c r="Y110" s="6">
        <v>42338</v>
      </c>
    </row>
    <row r="111" spans="1:25" x14ac:dyDescent="0.3">
      <c r="A111" s="3" t="s">
        <v>28</v>
      </c>
      <c r="B111" s="3" t="s">
        <v>114</v>
      </c>
      <c r="D111" s="3">
        <v>110</v>
      </c>
      <c r="E111" s="5" t="s">
        <v>167</v>
      </c>
      <c r="F111" s="5" t="s">
        <v>172</v>
      </c>
      <c r="G111" s="3" t="s">
        <v>188</v>
      </c>
      <c r="H111" s="3" t="s">
        <v>146</v>
      </c>
      <c r="I111" s="7">
        <v>44500</v>
      </c>
      <c r="J111" s="3">
        <f t="shared" si="11"/>
        <v>1820</v>
      </c>
      <c r="K111" s="3">
        <f t="shared" si="7"/>
        <v>16.5</v>
      </c>
      <c r="L111" s="17">
        <v>0.16500000000000001</v>
      </c>
      <c r="M111" s="6">
        <v>43142</v>
      </c>
      <c r="N111" s="6">
        <v>44963</v>
      </c>
      <c r="O111" s="18">
        <f t="shared" si="8"/>
        <v>20.171703296703296</v>
      </c>
      <c r="P111" s="18">
        <f t="shared" si="12"/>
        <v>36712.5</v>
      </c>
      <c r="Q111" s="3">
        <v>364</v>
      </c>
      <c r="R111" s="18">
        <f>I111</f>
        <v>44500</v>
      </c>
      <c r="S111" s="18">
        <f t="shared" si="6"/>
        <v>29370</v>
      </c>
      <c r="T111" s="3">
        <v>0</v>
      </c>
      <c r="U111" s="3">
        <v>7342.5</v>
      </c>
      <c r="V111" s="7">
        <v>363.09065934066075</v>
      </c>
      <c r="W111" s="18">
        <v>44500</v>
      </c>
      <c r="X111" s="6">
        <v>43506</v>
      </c>
      <c r="Y111" s="6">
        <v>43142</v>
      </c>
    </row>
    <row r="112" spans="1:25" x14ac:dyDescent="0.3">
      <c r="A112" s="3" t="s">
        <v>28</v>
      </c>
      <c r="B112" s="3" t="s">
        <v>112</v>
      </c>
      <c r="D112" s="3">
        <v>111</v>
      </c>
      <c r="E112" s="5" t="s">
        <v>167</v>
      </c>
      <c r="F112" s="5" t="s">
        <v>172</v>
      </c>
      <c r="G112" s="3" t="s">
        <v>188</v>
      </c>
      <c r="H112" s="3" t="s">
        <v>144</v>
      </c>
      <c r="I112" s="7">
        <v>497835</v>
      </c>
      <c r="J112" s="3">
        <f t="shared" si="11"/>
        <v>1820</v>
      </c>
      <c r="K112" s="3">
        <f t="shared" si="7"/>
        <v>24.75</v>
      </c>
      <c r="L112" s="17">
        <v>0.2475</v>
      </c>
      <c r="M112" s="6">
        <v>42436</v>
      </c>
      <c r="N112" s="6">
        <v>44256</v>
      </c>
      <c r="O112" s="18">
        <f t="shared" si="8"/>
        <v>338.50044642857142</v>
      </c>
      <c r="P112" s="18">
        <f t="shared" si="12"/>
        <v>616070.8125</v>
      </c>
      <c r="Q112" s="3">
        <v>364</v>
      </c>
      <c r="R112" s="18">
        <f>I112</f>
        <v>497835</v>
      </c>
      <c r="S112" s="18">
        <f t="shared" si="6"/>
        <v>308035.40625</v>
      </c>
      <c r="T112" s="3">
        <v>0</v>
      </c>
      <c r="U112" s="3">
        <v>308035.40625</v>
      </c>
      <c r="V112" s="7">
        <v>60253.079464285693</v>
      </c>
      <c r="W112" s="18">
        <v>497835</v>
      </c>
      <c r="X112" s="6">
        <v>43346</v>
      </c>
      <c r="Y112" s="6">
        <v>42436</v>
      </c>
    </row>
    <row r="113" spans="1:25" x14ac:dyDescent="0.3">
      <c r="A113" s="3" t="s">
        <v>28</v>
      </c>
      <c r="B113" s="3" t="s">
        <v>113</v>
      </c>
      <c r="D113" s="3">
        <v>112</v>
      </c>
      <c r="E113" s="5" t="s">
        <v>167</v>
      </c>
      <c r="F113" s="5" t="s">
        <v>172</v>
      </c>
      <c r="G113" s="3" t="s">
        <v>188</v>
      </c>
      <c r="H113" s="3" t="s">
        <v>145</v>
      </c>
      <c r="I113" s="7">
        <v>475000</v>
      </c>
      <c r="J113" s="3">
        <f t="shared" si="11"/>
        <v>1820</v>
      </c>
      <c r="K113" s="3">
        <f t="shared" si="7"/>
        <v>18.25</v>
      </c>
      <c r="L113" s="17">
        <v>0.1825</v>
      </c>
      <c r="M113" s="6">
        <v>42947</v>
      </c>
      <c r="N113" s="6">
        <v>44767</v>
      </c>
      <c r="O113" s="18">
        <f t="shared" si="8"/>
        <v>238.15247252747253</v>
      </c>
      <c r="P113" s="18">
        <f t="shared" si="12"/>
        <v>433437.5</v>
      </c>
      <c r="Q113" s="3">
        <v>364</v>
      </c>
      <c r="R113" s="18">
        <f>I113</f>
        <v>475000</v>
      </c>
      <c r="S113" s="18">
        <f t="shared" si="6"/>
        <v>303406.25</v>
      </c>
      <c r="T113" s="3">
        <v>0</v>
      </c>
      <c r="U113" s="3">
        <v>130031.25</v>
      </c>
      <c r="V113" s="7">
        <v>7382.7266483516432</v>
      </c>
      <c r="W113" s="18">
        <v>475000</v>
      </c>
      <c r="X113" s="6">
        <v>43493</v>
      </c>
      <c r="Y113" s="6">
        <v>42947</v>
      </c>
    </row>
    <row r="114" spans="1:25" x14ac:dyDescent="0.3">
      <c r="A114" s="3" t="s">
        <v>28</v>
      </c>
      <c r="B114" s="3" t="s">
        <v>113</v>
      </c>
      <c r="D114" s="3">
        <v>113</v>
      </c>
      <c r="E114" s="5" t="s">
        <v>167</v>
      </c>
      <c r="F114" s="5" t="s">
        <v>172</v>
      </c>
      <c r="G114" s="3" t="s">
        <v>188</v>
      </c>
      <c r="H114" s="3" t="s">
        <v>145</v>
      </c>
      <c r="I114" s="7">
        <v>99393</v>
      </c>
      <c r="J114" s="3">
        <f t="shared" si="11"/>
        <v>1820</v>
      </c>
      <c r="K114" s="3">
        <f t="shared" si="7"/>
        <v>16.5</v>
      </c>
      <c r="L114" s="17">
        <v>0.16500000000000001</v>
      </c>
      <c r="M114" s="6">
        <v>43143</v>
      </c>
      <c r="N114" s="6">
        <v>44963</v>
      </c>
      <c r="O114" s="18">
        <f t="shared" si="8"/>
        <v>45.054519230769237</v>
      </c>
      <c r="P114" s="18">
        <f t="shared" si="12"/>
        <v>81999.225000000006</v>
      </c>
      <c r="Q114" s="3">
        <v>364</v>
      </c>
      <c r="R114" s="18">
        <f>I114</f>
        <v>99393</v>
      </c>
      <c r="S114" s="18">
        <f t="shared" si="6"/>
        <v>65599.38</v>
      </c>
      <c r="T114" s="3">
        <v>0</v>
      </c>
      <c r="U114" s="3">
        <v>16399.845000000001</v>
      </c>
      <c r="V114" s="7">
        <v>765.9268269230779</v>
      </c>
      <c r="W114" s="18">
        <v>99393</v>
      </c>
      <c r="X114" s="6">
        <v>43507</v>
      </c>
      <c r="Y114" s="6">
        <v>43143</v>
      </c>
    </row>
    <row r="115" spans="1:25" x14ac:dyDescent="0.3">
      <c r="A115" s="3" t="s">
        <v>28</v>
      </c>
      <c r="B115" s="3" t="s">
        <v>112</v>
      </c>
      <c r="D115" s="3">
        <v>114</v>
      </c>
      <c r="E115" s="5" t="s">
        <v>167</v>
      </c>
      <c r="F115" s="5" t="s">
        <v>172</v>
      </c>
      <c r="G115" s="3" t="s">
        <v>188</v>
      </c>
      <c r="H115" s="3" t="s">
        <v>144</v>
      </c>
      <c r="I115" s="7">
        <v>59000</v>
      </c>
      <c r="J115" s="3">
        <f t="shared" si="11"/>
        <v>1820</v>
      </c>
      <c r="K115" s="3">
        <f t="shared" si="7"/>
        <v>18.25</v>
      </c>
      <c r="L115" s="17">
        <v>0.1825</v>
      </c>
      <c r="M115" s="6">
        <v>43216</v>
      </c>
      <c r="N115" s="6">
        <v>44963</v>
      </c>
      <c r="O115" s="18">
        <f t="shared" si="8"/>
        <v>29.581043956043956</v>
      </c>
      <c r="P115" s="18">
        <f t="shared" si="12"/>
        <v>53837.5</v>
      </c>
      <c r="Q115" s="3">
        <v>364</v>
      </c>
      <c r="R115" s="18">
        <f>I115</f>
        <v>59000</v>
      </c>
      <c r="S115" s="18">
        <f t="shared" si="6"/>
        <v>48453.75</v>
      </c>
      <c r="T115" s="3">
        <v>0</v>
      </c>
      <c r="U115" s="3">
        <v>5383.75</v>
      </c>
      <c r="V115" s="7">
        <v>3727.2115384615372</v>
      </c>
      <c r="W115" s="18">
        <v>59000</v>
      </c>
      <c r="X115" s="6">
        <v>43398</v>
      </c>
      <c r="Y115" s="6">
        <v>43216</v>
      </c>
    </row>
    <row r="116" spans="1:25" x14ac:dyDescent="0.3">
      <c r="A116" s="3" t="s">
        <v>28</v>
      </c>
      <c r="B116" s="3" t="s">
        <v>112</v>
      </c>
      <c r="D116" s="3">
        <v>115</v>
      </c>
      <c r="E116" s="5" t="s">
        <v>167</v>
      </c>
      <c r="F116" s="5" t="s">
        <v>172</v>
      </c>
      <c r="G116" s="3" t="s">
        <v>188</v>
      </c>
      <c r="H116" s="3" t="s">
        <v>144</v>
      </c>
      <c r="I116" s="7">
        <v>34500</v>
      </c>
      <c r="J116" s="3">
        <f t="shared" si="11"/>
        <v>1820</v>
      </c>
      <c r="K116" s="3">
        <f t="shared" si="7"/>
        <v>24.5</v>
      </c>
      <c r="L116" s="17">
        <v>0.245</v>
      </c>
      <c r="M116" s="6">
        <v>42548</v>
      </c>
      <c r="N116" s="6">
        <v>44372</v>
      </c>
      <c r="O116" s="18">
        <f t="shared" si="8"/>
        <v>23.221153846153847</v>
      </c>
      <c r="P116" s="18">
        <f t="shared" si="12"/>
        <v>42262.5</v>
      </c>
      <c r="Q116" s="3">
        <v>364</v>
      </c>
      <c r="R116" s="18">
        <f>I116</f>
        <v>34500</v>
      </c>
      <c r="S116" s="18">
        <f t="shared" si="6"/>
        <v>21131.25</v>
      </c>
      <c r="T116" s="3">
        <v>0</v>
      </c>
      <c r="U116" s="3">
        <v>21131.25</v>
      </c>
      <c r="V116" s="7">
        <v>1532.5961538461524</v>
      </c>
      <c r="W116" s="18">
        <v>34500</v>
      </c>
      <c r="X116" s="6">
        <v>43458</v>
      </c>
      <c r="Y116" s="6">
        <v>42548</v>
      </c>
    </row>
    <row r="117" spans="1:25" x14ac:dyDescent="0.3">
      <c r="A117" s="3" t="s">
        <v>28</v>
      </c>
      <c r="B117" s="3" t="s">
        <v>112</v>
      </c>
      <c r="D117" s="3">
        <v>116</v>
      </c>
      <c r="E117" s="5" t="s">
        <v>167</v>
      </c>
      <c r="F117" s="5" t="s">
        <v>172</v>
      </c>
      <c r="G117" s="3" t="s">
        <v>188</v>
      </c>
      <c r="H117" s="3" t="s">
        <v>144</v>
      </c>
      <c r="I117" s="7">
        <v>79342</v>
      </c>
      <c r="J117" s="3">
        <f t="shared" si="11"/>
        <v>1820</v>
      </c>
      <c r="K117" s="3">
        <f t="shared" si="7"/>
        <v>24.75</v>
      </c>
      <c r="L117" s="17">
        <v>0.2475</v>
      </c>
      <c r="M117" s="6">
        <v>42436</v>
      </c>
      <c r="N117" s="6">
        <v>44256</v>
      </c>
      <c r="O117" s="18">
        <f t="shared" si="8"/>
        <v>53.948200549450554</v>
      </c>
      <c r="P117" s="18">
        <f t="shared" si="12"/>
        <v>98185.725000000006</v>
      </c>
      <c r="Q117" s="3">
        <v>364</v>
      </c>
      <c r="R117" s="18">
        <f>I117</f>
        <v>79342</v>
      </c>
      <c r="S117" s="18">
        <f t="shared" si="6"/>
        <v>49092.862500000003</v>
      </c>
      <c r="T117" s="3">
        <v>0</v>
      </c>
      <c r="U117" s="3">
        <v>49092.862500000003</v>
      </c>
      <c r="V117" s="7">
        <v>9602.7796978021943</v>
      </c>
      <c r="W117" s="18">
        <v>79342</v>
      </c>
      <c r="X117" s="6">
        <v>43346</v>
      </c>
      <c r="Y117" s="6">
        <v>42436</v>
      </c>
    </row>
    <row r="118" spans="1:25" x14ac:dyDescent="0.3">
      <c r="A118" s="3" t="s">
        <v>28</v>
      </c>
      <c r="B118" s="3" t="s">
        <v>112</v>
      </c>
      <c r="D118" s="3">
        <v>117</v>
      </c>
      <c r="E118" s="5" t="s">
        <v>167</v>
      </c>
      <c r="F118" s="5" t="s">
        <v>172</v>
      </c>
      <c r="G118" s="3" t="s">
        <v>188</v>
      </c>
      <c r="H118" s="3" t="s">
        <v>144</v>
      </c>
      <c r="I118" s="7">
        <v>9400</v>
      </c>
      <c r="J118" s="3">
        <f t="shared" si="11"/>
        <v>1820</v>
      </c>
      <c r="K118" s="3">
        <f t="shared" si="7"/>
        <v>16.5</v>
      </c>
      <c r="L118" s="17">
        <v>0.16500000000000001</v>
      </c>
      <c r="M118" s="6">
        <v>43143</v>
      </c>
      <c r="N118" s="6">
        <v>44963</v>
      </c>
      <c r="O118" s="18">
        <f t="shared" si="8"/>
        <v>4.2609890109890109</v>
      </c>
      <c r="P118" s="18">
        <f t="shared" si="12"/>
        <v>7755</v>
      </c>
      <c r="Q118" s="3">
        <v>364</v>
      </c>
      <c r="R118" s="18">
        <f>I118</f>
        <v>9400</v>
      </c>
      <c r="S118" s="18">
        <f t="shared" si="6"/>
        <v>6204</v>
      </c>
      <c r="T118" s="3">
        <v>0</v>
      </c>
      <c r="U118" s="3">
        <v>1551</v>
      </c>
      <c r="V118" s="7">
        <v>72.436813186813424</v>
      </c>
      <c r="W118" s="18">
        <v>9400</v>
      </c>
      <c r="X118" s="6">
        <v>43507</v>
      </c>
      <c r="Y118" s="6">
        <v>43143</v>
      </c>
    </row>
    <row r="119" spans="1:25" x14ac:dyDescent="0.3">
      <c r="A119" s="3" t="s">
        <v>28</v>
      </c>
      <c r="B119" s="3" t="s">
        <v>197</v>
      </c>
      <c r="D119" s="3">
        <v>118</v>
      </c>
      <c r="E119" s="5" t="s">
        <v>167</v>
      </c>
      <c r="F119" s="5" t="s">
        <v>172</v>
      </c>
      <c r="G119" s="3" t="s">
        <v>188</v>
      </c>
      <c r="H119" s="3" t="s">
        <v>146</v>
      </c>
      <c r="I119" s="7">
        <v>93700</v>
      </c>
      <c r="J119" s="3">
        <f t="shared" si="11"/>
        <v>1820</v>
      </c>
      <c r="K119" s="3">
        <f t="shared" si="7"/>
        <v>16.5</v>
      </c>
      <c r="L119" s="17">
        <v>0.16500000000000001</v>
      </c>
      <c r="M119" s="6">
        <v>43216</v>
      </c>
      <c r="N119" s="6">
        <v>44963</v>
      </c>
      <c r="O119" s="18">
        <f t="shared" si="8"/>
        <v>42.473901098901102</v>
      </c>
      <c r="P119" s="18">
        <f t="shared" si="12"/>
        <v>77302.5</v>
      </c>
      <c r="Q119" s="3">
        <v>364</v>
      </c>
      <c r="R119" s="18">
        <f>I119</f>
        <v>93700</v>
      </c>
      <c r="S119" s="18">
        <f t="shared" si="6"/>
        <v>69572.25</v>
      </c>
      <c r="T119" s="3">
        <v>0</v>
      </c>
      <c r="U119" s="3">
        <v>7730.25</v>
      </c>
      <c r="V119" s="7">
        <v>5351.711538461539</v>
      </c>
      <c r="W119" s="18">
        <v>93700</v>
      </c>
      <c r="X119" s="6">
        <v>43398</v>
      </c>
      <c r="Y119" s="6">
        <v>43216</v>
      </c>
    </row>
    <row r="120" spans="1:25" x14ac:dyDescent="0.3">
      <c r="A120" s="3" t="s">
        <v>28</v>
      </c>
      <c r="B120" s="3" t="s">
        <v>116</v>
      </c>
      <c r="D120" s="3">
        <v>119</v>
      </c>
      <c r="E120" s="5" t="s">
        <v>167</v>
      </c>
      <c r="F120" s="5" t="s">
        <v>172</v>
      </c>
      <c r="G120" s="3" t="s">
        <v>188</v>
      </c>
      <c r="H120" s="3" t="s">
        <v>148</v>
      </c>
      <c r="I120" s="7">
        <v>81936</v>
      </c>
      <c r="J120" s="3">
        <f t="shared" si="11"/>
        <v>1820</v>
      </c>
      <c r="K120" s="3">
        <f t="shared" si="7"/>
        <v>16.5</v>
      </c>
      <c r="L120" s="17">
        <v>0.16500000000000001</v>
      </c>
      <c r="M120" s="6">
        <v>43143</v>
      </c>
      <c r="N120" s="6">
        <v>44963</v>
      </c>
      <c r="O120" s="18">
        <f t="shared" si="8"/>
        <v>37.14131868131868</v>
      </c>
      <c r="P120" s="18">
        <f t="shared" si="12"/>
        <v>67597.2</v>
      </c>
      <c r="Q120" s="3">
        <v>364</v>
      </c>
      <c r="R120" s="18">
        <f>I120</f>
        <v>81936</v>
      </c>
      <c r="S120" s="18">
        <f t="shared" si="6"/>
        <v>54077.759999999995</v>
      </c>
      <c r="T120" s="3">
        <v>0</v>
      </c>
      <c r="U120" s="3">
        <v>13519.44</v>
      </c>
      <c r="V120" s="7">
        <v>631.40241758241791</v>
      </c>
      <c r="W120" s="18">
        <v>81936</v>
      </c>
      <c r="X120" s="6">
        <v>43507</v>
      </c>
      <c r="Y120" s="6">
        <v>43143</v>
      </c>
    </row>
    <row r="121" spans="1:25" x14ac:dyDescent="0.3">
      <c r="A121" s="3" t="s">
        <v>28</v>
      </c>
      <c r="B121" s="3" t="s">
        <v>115</v>
      </c>
      <c r="D121" s="3">
        <v>120</v>
      </c>
      <c r="E121" s="5" t="s">
        <v>167</v>
      </c>
      <c r="F121" s="5" t="s">
        <v>172</v>
      </c>
      <c r="G121" s="3" t="s">
        <v>188</v>
      </c>
      <c r="H121" s="3" t="s">
        <v>146</v>
      </c>
      <c r="I121" s="7">
        <v>151985</v>
      </c>
      <c r="J121" s="3">
        <f t="shared" si="11"/>
        <v>1820</v>
      </c>
      <c r="K121" s="3">
        <f t="shared" si="7"/>
        <v>16.5</v>
      </c>
      <c r="L121" s="17">
        <v>0.16500000000000001</v>
      </c>
      <c r="M121" s="6">
        <v>43143</v>
      </c>
      <c r="N121" s="6">
        <v>44963</v>
      </c>
      <c r="O121" s="18">
        <f t="shared" si="8"/>
        <v>68.894299450549454</v>
      </c>
      <c r="P121" s="18">
        <f t="shared" si="12"/>
        <v>125387.625</v>
      </c>
      <c r="Q121" s="3">
        <v>364</v>
      </c>
      <c r="R121" s="18">
        <f>I121</f>
        <v>151985</v>
      </c>
      <c r="S121" s="18">
        <f t="shared" si="6"/>
        <v>100310.1</v>
      </c>
      <c r="T121" s="3">
        <v>0</v>
      </c>
      <c r="U121" s="3">
        <v>25077.525000000001</v>
      </c>
      <c r="V121" s="7">
        <v>1171.2030906593427</v>
      </c>
      <c r="W121" s="18">
        <v>151985</v>
      </c>
      <c r="X121" s="6">
        <v>43507</v>
      </c>
      <c r="Y121" s="6">
        <v>43143</v>
      </c>
    </row>
    <row r="122" spans="1:25" x14ac:dyDescent="0.3">
      <c r="A122" s="3" t="s">
        <v>28</v>
      </c>
      <c r="B122" s="3" t="s">
        <v>115</v>
      </c>
      <c r="D122" s="3">
        <v>121</v>
      </c>
      <c r="E122" s="5" t="s">
        <v>167</v>
      </c>
      <c r="F122" s="5" t="s">
        <v>172</v>
      </c>
      <c r="G122" s="3" t="s">
        <v>188</v>
      </c>
      <c r="H122" s="3" t="s">
        <v>146</v>
      </c>
      <c r="I122" s="7">
        <v>57600</v>
      </c>
      <c r="J122" s="3">
        <f t="shared" si="11"/>
        <v>1820</v>
      </c>
      <c r="K122" s="3">
        <f t="shared" si="7"/>
        <v>16.5</v>
      </c>
      <c r="L122" s="17">
        <v>0.16500000000000001</v>
      </c>
      <c r="M122" s="6">
        <v>43143</v>
      </c>
      <c r="N122" s="6">
        <v>44963</v>
      </c>
      <c r="O122" s="18">
        <f t="shared" si="8"/>
        <v>26.109890109890109</v>
      </c>
      <c r="P122" s="18">
        <f t="shared" si="12"/>
        <v>47520</v>
      </c>
      <c r="Q122" s="3">
        <v>364</v>
      </c>
      <c r="R122" s="18">
        <f>I122</f>
        <v>57600</v>
      </c>
      <c r="S122" s="18">
        <f t="shared" si="6"/>
        <v>38016</v>
      </c>
      <c r="T122" s="3">
        <v>0</v>
      </c>
      <c r="U122" s="3">
        <v>9504</v>
      </c>
      <c r="V122" s="7">
        <v>443.86813186813197</v>
      </c>
      <c r="W122" s="18">
        <v>57600</v>
      </c>
      <c r="X122" s="6">
        <v>43507</v>
      </c>
      <c r="Y122" s="6">
        <v>43143</v>
      </c>
    </row>
    <row r="123" spans="1:25" x14ac:dyDescent="0.3">
      <c r="A123" s="3" t="s">
        <v>28</v>
      </c>
      <c r="B123" s="3" t="s">
        <v>115</v>
      </c>
      <c r="D123" s="3">
        <v>122</v>
      </c>
      <c r="E123" s="5" t="s">
        <v>167</v>
      </c>
      <c r="F123" s="5" t="s">
        <v>172</v>
      </c>
      <c r="G123" s="3" t="s">
        <v>188</v>
      </c>
      <c r="H123" s="3" t="s">
        <v>146</v>
      </c>
      <c r="I123" s="7">
        <v>126620</v>
      </c>
      <c r="J123" s="3">
        <f t="shared" si="11"/>
        <v>1820</v>
      </c>
      <c r="K123" s="3">
        <f t="shared" si="7"/>
        <v>24.5</v>
      </c>
      <c r="L123" s="17">
        <v>0.245</v>
      </c>
      <c r="M123" s="6">
        <v>42548</v>
      </c>
      <c r="N123" s="6">
        <v>44368</v>
      </c>
      <c r="O123" s="18">
        <f t="shared" si="8"/>
        <v>85.224999999999994</v>
      </c>
      <c r="P123" s="18">
        <f t="shared" si="12"/>
        <v>155109.5</v>
      </c>
      <c r="Q123" s="3">
        <v>364</v>
      </c>
      <c r="R123" s="18">
        <f>I123</f>
        <v>126620</v>
      </c>
      <c r="S123" s="18">
        <f t="shared" si="6"/>
        <v>77554.75</v>
      </c>
      <c r="T123" s="3">
        <v>0</v>
      </c>
      <c r="U123" s="3">
        <v>77554.75</v>
      </c>
      <c r="V123" s="7">
        <v>5624.8499999999913</v>
      </c>
      <c r="W123" s="18">
        <v>126620</v>
      </c>
      <c r="X123" s="6">
        <v>43458</v>
      </c>
      <c r="Y123" s="6">
        <v>42548</v>
      </c>
    </row>
    <row r="124" spans="1:25" x14ac:dyDescent="0.3">
      <c r="A124" s="3" t="s">
        <v>28</v>
      </c>
      <c r="B124" s="3" t="s">
        <v>115</v>
      </c>
      <c r="D124" s="3">
        <v>123</v>
      </c>
      <c r="E124" s="5" t="s">
        <v>167</v>
      </c>
      <c r="F124" s="5" t="s">
        <v>172</v>
      </c>
      <c r="G124" s="3" t="s">
        <v>188</v>
      </c>
      <c r="H124" s="3" t="s">
        <v>146</v>
      </c>
      <c r="I124" s="7">
        <v>15811</v>
      </c>
      <c r="J124" s="3">
        <f t="shared" si="11"/>
        <v>1820</v>
      </c>
      <c r="K124" s="3">
        <f t="shared" si="7"/>
        <v>24.75</v>
      </c>
      <c r="L124" s="17">
        <v>0.2475</v>
      </c>
      <c r="M124" s="6">
        <v>42576</v>
      </c>
      <c r="N124" s="6">
        <v>44396</v>
      </c>
      <c r="O124" s="18">
        <f t="shared" si="8"/>
        <v>10.750611263736264</v>
      </c>
      <c r="P124" s="18">
        <f t="shared" si="12"/>
        <v>19566.112499999999</v>
      </c>
      <c r="Q124" s="3">
        <v>364</v>
      </c>
      <c r="R124" s="18">
        <f>I124</f>
        <v>15811</v>
      </c>
      <c r="S124" s="18">
        <f t="shared" si="6"/>
        <v>9783.0562499999996</v>
      </c>
      <c r="T124" s="3">
        <v>0</v>
      </c>
      <c r="U124" s="3">
        <v>9783.0562499999996</v>
      </c>
      <c r="V124" s="7">
        <v>408.52322802197887</v>
      </c>
      <c r="W124" s="18">
        <v>15811</v>
      </c>
      <c r="X124" s="6">
        <v>43486</v>
      </c>
      <c r="Y124" s="6">
        <v>42576</v>
      </c>
    </row>
    <row r="125" spans="1:25" x14ac:dyDescent="0.3">
      <c r="A125" s="3" t="s">
        <v>28</v>
      </c>
      <c r="B125" s="3" t="s">
        <v>115</v>
      </c>
      <c r="D125" s="3">
        <v>124</v>
      </c>
      <c r="E125" s="5" t="s">
        <v>167</v>
      </c>
      <c r="F125" s="5" t="s">
        <v>172</v>
      </c>
      <c r="G125" s="3" t="s">
        <v>188</v>
      </c>
      <c r="H125" s="3" t="s">
        <v>146</v>
      </c>
      <c r="I125" s="7">
        <v>47861</v>
      </c>
      <c r="J125" s="3">
        <f t="shared" si="11"/>
        <v>1820</v>
      </c>
      <c r="K125" s="3">
        <f t="shared" si="7"/>
        <v>18.25</v>
      </c>
      <c r="L125" s="17">
        <v>0.1825</v>
      </c>
      <c r="M125" s="6">
        <v>42947</v>
      </c>
      <c r="N125" s="6">
        <v>44767</v>
      </c>
      <c r="O125" s="18">
        <f t="shared" si="8"/>
        <v>23.99624313186813</v>
      </c>
      <c r="P125" s="18">
        <f t="shared" si="12"/>
        <v>43673.162499999999</v>
      </c>
      <c r="Q125" s="3">
        <v>364</v>
      </c>
      <c r="R125" s="18">
        <f>I125</f>
        <v>47861</v>
      </c>
      <c r="S125" s="18">
        <f t="shared" si="6"/>
        <v>30571.213749999999</v>
      </c>
      <c r="T125" s="3">
        <v>0</v>
      </c>
      <c r="U125" s="3">
        <v>13101.94875</v>
      </c>
      <c r="V125" s="7">
        <v>743.88353708791146</v>
      </c>
      <c r="W125" s="18">
        <v>47861</v>
      </c>
      <c r="X125" s="6">
        <v>43493</v>
      </c>
      <c r="Y125" s="6">
        <v>42947</v>
      </c>
    </row>
    <row r="126" spans="1:25" x14ac:dyDescent="0.3">
      <c r="A126" s="3" t="s">
        <v>28</v>
      </c>
      <c r="B126" s="3" t="s">
        <v>197</v>
      </c>
      <c r="D126" s="3">
        <v>125</v>
      </c>
      <c r="E126" s="5" t="s">
        <v>167</v>
      </c>
      <c r="F126" s="5" t="s">
        <v>172</v>
      </c>
      <c r="G126" s="3" t="s">
        <v>188</v>
      </c>
      <c r="H126" s="3" t="s">
        <v>146</v>
      </c>
      <c r="I126" s="7">
        <v>78000</v>
      </c>
      <c r="J126" s="3">
        <f t="shared" si="11"/>
        <v>1820</v>
      </c>
      <c r="K126" s="3">
        <f t="shared" si="7"/>
        <v>18.75</v>
      </c>
      <c r="L126" s="17">
        <v>0.1875</v>
      </c>
      <c r="M126" s="6">
        <v>42765</v>
      </c>
      <c r="N126" s="6">
        <v>44585</v>
      </c>
      <c r="O126" s="18">
        <f t="shared" si="8"/>
        <v>40.178571428571431</v>
      </c>
      <c r="P126" s="18">
        <f t="shared" si="12"/>
        <v>73125</v>
      </c>
      <c r="Q126" s="3">
        <v>364</v>
      </c>
      <c r="R126" s="18">
        <f>I126</f>
        <v>78000</v>
      </c>
      <c r="S126" s="18">
        <f t="shared" si="6"/>
        <v>43875</v>
      </c>
      <c r="T126" s="3">
        <v>0</v>
      </c>
      <c r="U126" s="3">
        <v>29250</v>
      </c>
      <c r="V126" s="7">
        <v>1245.5357142857138</v>
      </c>
      <c r="W126" s="18">
        <v>78000</v>
      </c>
      <c r="X126" s="6">
        <v>43493</v>
      </c>
      <c r="Y126" s="6">
        <v>42765</v>
      </c>
    </row>
    <row r="127" spans="1:25" x14ac:dyDescent="0.3">
      <c r="A127" s="3" t="s">
        <v>28</v>
      </c>
      <c r="B127" s="3" t="s">
        <v>197</v>
      </c>
      <c r="D127" s="3">
        <v>126</v>
      </c>
      <c r="E127" s="5" t="s">
        <v>167</v>
      </c>
      <c r="F127" s="5" t="s">
        <v>172</v>
      </c>
      <c r="G127" s="3" t="s">
        <v>188</v>
      </c>
      <c r="H127" s="3" t="s">
        <v>146</v>
      </c>
      <c r="I127" s="7">
        <v>369409</v>
      </c>
      <c r="J127" s="3">
        <f t="shared" si="11"/>
        <v>1820</v>
      </c>
      <c r="K127" s="3">
        <f t="shared" si="7"/>
        <v>18.25</v>
      </c>
      <c r="L127" s="17">
        <v>0.1825</v>
      </c>
      <c r="M127" s="6">
        <v>42947</v>
      </c>
      <c r="N127" s="6">
        <v>44767</v>
      </c>
      <c r="O127" s="18">
        <f t="shared" si="8"/>
        <v>185.21192994505492</v>
      </c>
      <c r="P127" s="18">
        <f t="shared" si="12"/>
        <v>337085.71249999997</v>
      </c>
      <c r="Q127" s="3">
        <v>364</v>
      </c>
      <c r="R127" s="18">
        <f>I127</f>
        <v>369409</v>
      </c>
      <c r="S127" s="18">
        <f t="shared" si="6"/>
        <v>235959.99874999997</v>
      </c>
      <c r="T127" s="3">
        <v>0</v>
      </c>
      <c r="U127" s="3">
        <v>101125.71375</v>
      </c>
      <c r="V127" s="7">
        <v>5741.5698282966914</v>
      </c>
      <c r="W127" s="18">
        <v>369409</v>
      </c>
      <c r="X127" s="6">
        <v>43493</v>
      </c>
      <c r="Y127" s="6">
        <v>42947</v>
      </c>
    </row>
    <row r="128" spans="1:25" x14ac:dyDescent="0.3">
      <c r="A128" s="3" t="s">
        <v>28</v>
      </c>
      <c r="B128" s="3" t="s">
        <v>197</v>
      </c>
      <c r="D128" s="3">
        <v>127</v>
      </c>
      <c r="E128" s="5" t="s">
        <v>167</v>
      </c>
      <c r="F128" s="5" t="s">
        <v>172</v>
      </c>
      <c r="G128" s="3" t="s">
        <v>188</v>
      </c>
      <c r="H128" s="3" t="s">
        <v>146</v>
      </c>
      <c r="I128" s="7">
        <v>27644</v>
      </c>
      <c r="J128" s="3">
        <f t="shared" si="11"/>
        <v>1820</v>
      </c>
      <c r="K128" s="3">
        <f t="shared" si="7"/>
        <v>24.75</v>
      </c>
      <c r="L128" s="17">
        <v>0.2475</v>
      </c>
      <c r="M128" s="6">
        <v>42436</v>
      </c>
      <c r="N128" s="6">
        <v>44256</v>
      </c>
      <c r="O128" s="18">
        <f t="shared" si="8"/>
        <v>18.796401098901097</v>
      </c>
      <c r="P128" s="18">
        <f t="shared" si="12"/>
        <v>34209.449999999997</v>
      </c>
      <c r="Q128" s="3">
        <v>364</v>
      </c>
      <c r="R128" s="18">
        <f>I128</f>
        <v>27644</v>
      </c>
      <c r="S128" s="18">
        <f t="shared" si="6"/>
        <v>17104.724999999995</v>
      </c>
      <c r="T128" s="3">
        <v>0</v>
      </c>
      <c r="U128" s="3">
        <v>17104.725000000002</v>
      </c>
      <c r="V128" s="7">
        <v>3345.7593956043929</v>
      </c>
      <c r="W128" s="18">
        <v>27644</v>
      </c>
      <c r="X128" s="6">
        <v>43346</v>
      </c>
      <c r="Y128" s="6">
        <v>42436</v>
      </c>
    </row>
    <row r="129" spans="1:25" x14ac:dyDescent="0.3">
      <c r="A129" s="3" t="s">
        <v>28</v>
      </c>
      <c r="B129" s="3" t="s">
        <v>120</v>
      </c>
      <c r="D129" s="3">
        <v>128</v>
      </c>
      <c r="E129" s="5" t="s">
        <v>167</v>
      </c>
      <c r="F129" s="5" t="s">
        <v>172</v>
      </c>
      <c r="G129" s="3" t="s">
        <v>188</v>
      </c>
      <c r="H129" s="3" t="s">
        <v>145</v>
      </c>
      <c r="I129" s="7">
        <v>212</v>
      </c>
      <c r="J129" s="3">
        <f t="shared" si="11"/>
        <v>1820</v>
      </c>
      <c r="K129" s="3">
        <f t="shared" si="7"/>
        <v>18.25</v>
      </c>
      <c r="L129" s="17">
        <v>0.1825</v>
      </c>
      <c r="M129" s="6">
        <v>42947</v>
      </c>
      <c r="N129" s="6">
        <v>44767</v>
      </c>
      <c r="O129" s="18">
        <f t="shared" si="8"/>
        <v>0.10629120879120879</v>
      </c>
      <c r="P129" s="18">
        <f t="shared" si="12"/>
        <v>193.45</v>
      </c>
      <c r="Q129" s="3">
        <v>364</v>
      </c>
      <c r="R129" s="18">
        <f>I129</f>
        <v>212</v>
      </c>
      <c r="S129" s="18">
        <f t="shared" ref="S129:S156" si="13">P129-U129</f>
        <v>135.41499999999999</v>
      </c>
      <c r="T129" s="3">
        <v>0</v>
      </c>
      <c r="U129" s="3">
        <v>58.034999999999997</v>
      </c>
      <c r="V129" s="7">
        <v>3.2950274725274653</v>
      </c>
      <c r="W129" s="18">
        <v>212</v>
      </c>
      <c r="X129" s="6">
        <v>43493</v>
      </c>
      <c r="Y129" s="6">
        <v>42947</v>
      </c>
    </row>
    <row r="130" spans="1:25" x14ac:dyDescent="0.3">
      <c r="A130" s="3" t="s">
        <v>28</v>
      </c>
      <c r="B130" s="3" t="s">
        <v>120</v>
      </c>
      <c r="D130" s="3">
        <v>129</v>
      </c>
      <c r="E130" s="5" t="s">
        <v>167</v>
      </c>
      <c r="F130" s="5" t="s">
        <v>172</v>
      </c>
      <c r="G130" s="3" t="s">
        <v>188</v>
      </c>
      <c r="H130" s="3" t="s">
        <v>145</v>
      </c>
      <c r="I130" s="7">
        <v>19000</v>
      </c>
      <c r="J130" s="3">
        <f t="shared" si="11"/>
        <v>1820</v>
      </c>
      <c r="K130" s="3">
        <f t="shared" si="7"/>
        <v>18.25</v>
      </c>
      <c r="L130" s="17">
        <v>0.1825</v>
      </c>
      <c r="M130" s="6">
        <v>42947</v>
      </c>
      <c r="N130" s="6">
        <v>44767</v>
      </c>
      <c r="O130" s="18">
        <f t="shared" si="8"/>
        <v>9.5260989010989015</v>
      </c>
      <c r="P130" s="18">
        <f t="shared" si="12"/>
        <v>17337.5</v>
      </c>
      <c r="Q130" s="3">
        <v>364</v>
      </c>
      <c r="R130" s="18">
        <f>I130</f>
        <v>19000</v>
      </c>
      <c r="S130" s="18">
        <f t="shared" si="13"/>
        <v>12136.25</v>
      </c>
      <c r="T130" s="3">
        <v>0</v>
      </c>
      <c r="U130" s="3">
        <v>5201.25</v>
      </c>
      <c r="V130" s="7">
        <v>295.30906593406507</v>
      </c>
      <c r="W130" s="18">
        <v>19000</v>
      </c>
      <c r="X130" s="6">
        <v>43493</v>
      </c>
      <c r="Y130" s="6">
        <v>42947</v>
      </c>
    </row>
    <row r="131" spans="1:25" x14ac:dyDescent="0.3">
      <c r="A131" s="3" t="s">
        <v>28</v>
      </c>
      <c r="B131" s="3" t="s">
        <v>197</v>
      </c>
      <c r="D131" s="3">
        <v>130</v>
      </c>
      <c r="E131" s="5" t="s">
        <v>167</v>
      </c>
      <c r="F131" s="5" t="s">
        <v>172</v>
      </c>
      <c r="G131" s="3" t="s">
        <v>188</v>
      </c>
      <c r="H131" s="3" t="s">
        <v>146</v>
      </c>
      <c r="I131" s="7">
        <v>20000</v>
      </c>
      <c r="J131" s="3">
        <f t="shared" si="11"/>
        <v>1820</v>
      </c>
      <c r="K131" s="3">
        <f t="shared" ref="K131:K194" si="14">L131*100</f>
        <v>21</v>
      </c>
      <c r="L131" s="17">
        <v>0.21</v>
      </c>
      <c r="M131" s="6">
        <v>42821</v>
      </c>
      <c r="N131" s="6">
        <v>44641</v>
      </c>
      <c r="O131" s="18">
        <f t="shared" ref="O131:O194" si="15">P131/J131</f>
        <v>11.538461538461538</v>
      </c>
      <c r="P131" s="18">
        <f t="shared" si="12"/>
        <v>21000</v>
      </c>
      <c r="Q131" s="3">
        <v>364</v>
      </c>
      <c r="R131" s="18">
        <f>I131</f>
        <v>20000</v>
      </c>
      <c r="S131" s="18">
        <f t="shared" si="13"/>
        <v>14700</v>
      </c>
      <c r="T131" s="3">
        <v>0</v>
      </c>
      <c r="U131" s="3">
        <v>6300</v>
      </c>
      <c r="V131" s="7">
        <v>1811.538461538461</v>
      </c>
      <c r="W131" s="18">
        <v>20000</v>
      </c>
      <c r="X131" s="6">
        <v>43367</v>
      </c>
      <c r="Y131" s="6">
        <v>42821</v>
      </c>
    </row>
    <row r="132" spans="1:25" x14ac:dyDescent="0.3">
      <c r="A132" s="3" t="s">
        <v>28</v>
      </c>
      <c r="B132" s="3" t="s">
        <v>197</v>
      </c>
      <c r="D132" s="3">
        <v>131</v>
      </c>
      <c r="E132" s="5" t="s">
        <v>167</v>
      </c>
      <c r="F132" s="5" t="s">
        <v>172</v>
      </c>
      <c r="G132" s="3" t="s">
        <v>188</v>
      </c>
      <c r="H132" s="3" t="s">
        <v>146</v>
      </c>
      <c r="I132" s="7">
        <v>49000</v>
      </c>
      <c r="J132" s="3">
        <f t="shared" si="11"/>
        <v>1820</v>
      </c>
      <c r="K132" s="3">
        <f t="shared" si="14"/>
        <v>16.5</v>
      </c>
      <c r="L132" s="17">
        <v>0.16500000000000001</v>
      </c>
      <c r="M132" s="6">
        <v>43143</v>
      </c>
      <c r="N132" s="6">
        <v>44963</v>
      </c>
      <c r="O132" s="18">
        <f t="shared" si="15"/>
        <v>22.21153846153846</v>
      </c>
      <c r="P132" s="18">
        <f t="shared" si="12"/>
        <v>40425</v>
      </c>
      <c r="Q132" s="3">
        <v>364</v>
      </c>
      <c r="R132" s="18">
        <f>I132</f>
        <v>49000</v>
      </c>
      <c r="S132" s="18">
        <f t="shared" si="13"/>
        <v>32340</v>
      </c>
      <c r="T132" s="3">
        <v>0</v>
      </c>
      <c r="U132" s="3">
        <v>8085</v>
      </c>
      <c r="V132" s="7">
        <v>377.59615384615427</v>
      </c>
      <c r="W132" s="18">
        <v>49000</v>
      </c>
      <c r="X132" s="6">
        <v>43507</v>
      </c>
      <c r="Y132" s="6">
        <v>43143</v>
      </c>
    </row>
    <row r="133" spans="1:25" x14ac:dyDescent="0.3">
      <c r="A133" s="3" t="s">
        <v>28</v>
      </c>
      <c r="B133" s="3" t="s">
        <v>197</v>
      </c>
      <c r="D133" s="3">
        <v>132</v>
      </c>
      <c r="E133" s="5" t="s">
        <v>167</v>
      </c>
      <c r="F133" s="5" t="s">
        <v>172</v>
      </c>
      <c r="G133" s="3" t="s">
        <v>188</v>
      </c>
      <c r="H133" s="3" t="s">
        <v>146</v>
      </c>
      <c r="I133" s="7">
        <v>83730</v>
      </c>
      <c r="J133" s="3">
        <f t="shared" si="11"/>
        <v>1820</v>
      </c>
      <c r="K133" s="3">
        <f t="shared" si="14"/>
        <v>18.25</v>
      </c>
      <c r="L133" s="17">
        <v>0.1825</v>
      </c>
      <c r="M133" s="6">
        <v>42947</v>
      </c>
      <c r="N133" s="6">
        <v>44767</v>
      </c>
      <c r="O133" s="18">
        <f t="shared" si="15"/>
        <v>41.980013736263736</v>
      </c>
      <c r="P133" s="18">
        <f t="shared" si="12"/>
        <v>76403.625</v>
      </c>
      <c r="Q133" s="3">
        <v>364</v>
      </c>
      <c r="R133" s="18">
        <f>I133</f>
        <v>83730</v>
      </c>
      <c r="S133" s="18">
        <f t="shared" si="13"/>
        <v>53482.537499999999</v>
      </c>
      <c r="T133" s="3">
        <v>0</v>
      </c>
      <c r="U133" s="3">
        <v>22921.087500000001</v>
      </c>
      <c r="V133" s="7">
        <v>1301.3804258241726</v>
      </c>
      <c r="W133" s="18">
        <v>83730</v>
      </c>
      <c r="X133" s="6">
        <v>43493</v>
      </c>
      <c r="Y133" s="6">
        <v>42947</v>
      </c>
    </row>
    <row r="134" spans="1:25" x14ac:dyDescent="0.3">
      <c r="A134" s="3" t="s">
        <v>28</v>
      </c>
      <c r="B134" s="3" t="s">
        <v>197</v>
      </c>
      <c r="D134" s="3">
        <v>133</v>
      </c>
      <c r="E134" s="5" t="s">
        <v>167</v>
      </c>
      <c r="F134" s="5" t="s">
        <v>172</v>
      </c>
      <c r="G134" s="3" t="s">
        <v>188</v>
      </c>
      <c r="H134" s="3" t="s">
        <v>146</v>
      </c>
      <c r="I134" s="7">
        <v>39000</v>
      </c>
      <c r="J134" s="3">
        <f t="shared" si="11"/>
        <v>1820</v>
      </c>
      <c r="K134" s="3">
        <f t="shared" si="14"/>
        <v>17.599999999999998</v>
      </c>
      <c r="L134" s="17">
        <v>0.17599999999999999</v>
      </c>
      <c r="M134" s="6">
        <v>43073</v>
      </c>
      <c r="N134" s="6">
        <v>44893</v>
      </c>
      <c r="O134" s="18">
        <f t="shared" si="15"/>
        <v>18.857142857142858</v>
      </c>
      <c r="P134" s="18">
        <f t="shared" si="12"/>
        <v>34320</v>
      </c>
      <c r="Q134" s="3">
        <v>364</v>
      </c>
      <c r="R134" s="18">
        <f>I134</f>
        <v>39000</v>
      </c>
      <c r="S134" s="18">
        <f t="shared" si="13"/>
        <v>27456</v>
      </c>
      <c r="T134" s="3">
        <v>0</v>
      </c>
      <c r="U134" s="3">
        <v>6864</v>
      </c>
      <c r="V134" s="7">
        <v>1640.5714285714275</v>
      </c>
      <c r="W134" s="18">
        <v>39000</v>
      </c>
      <c r="X134" s="6">
        <v>43437</v>
      </c>
      <c r="Y134" s="6">
        <v>43073</v>
      </c>
    </row>
    <row r="135" spans="1:25" x14ac:dyDescent="0.3">
      <c r="A135" s="3" t="s">
        <v>28</v>
      </c>
      <c r="B135" s="3" t="s">
        <v>197</v>
      </c>
      <c r="D135" s="3">
        <v>134</v>
      </c>
      <c r="E135" s="5" t="s">
        <v>167</v>
      </c>
      <c r="F135" s="5" t="s">
        <v>172</v>
      </c>
      <c r="G135" s="3" t="s">
        <v>188</v>
      </c>
      <c r="H135" s="3" t="s">
        <v>146</v>
      </c>
      <c r="I135" s="7">
        <v>5287</v>
      </c>
      <c r="J135" s="3">
        <f t="shared" si="11"/>
        <v>1820</v>
      </c>
      <c r="K135" s="3">
        <f t="shared" si="14"/>
        <v>24.75</v>
      </c>
      <c r="L135" s="17">
        <v>0.2475</v>
      </c>
      <c r="M135" s="6">
        <v>42436</v>
      </c>
      <c r="N135" s="6">
        <v>44256</v>
      </c>
      <c r="O135" s="18">
        <f t="shared" si="15"/>
        <v>3.5948695054945059</v>
      </c>
      <c r="P135" s="18">
        <f t="shared" si="12"/>
        <v>6542.6625000000004</v>
      </c>
      <c r="Q135" s="3">
        <v>364</v>
      </c>
      <c r="R135" s="18">
        <f>I135</f>
        <v>5287</v>
      </c>
      <c r="S135" s="18">
        <f t="shared" si="13"/>
        <v>3271.3312500000002</v>
      </c>
      <c r="T135" s="3">
        <v>0</v>
      </c>
      <c r="U135" s="3">
        <v>3271.3312500000002</v>
      </c>
      <c r="V135" s="7">
        <v>639.8867719780219</v>
      </c>
      <c r="W135" s="18">
        <v>5287</v>
      </c>
      <c r="X135" s="6">
        <v>43346</v>
      </c>
      <c r="Y135" s="6">
        <v>42436</v>
      </c>
    </row>
    <row r="136" spans="1:25" x14ac:dyDescent="0.3">
      <c r="A136" s="3" t="s">
        <v>28</v>
      </c>
      <c r="B136" s="3" t="s">
        <v>197</v>
      </c>
      <c r="D136" s="3">
        <v>135</v>
      </c>
      <c r="E136" s="5" t="s">
        <v>167</v>
      </c>
      <c r="F136" s="5" t="s">
        <v>172</v>
      </c>
      <c r="G136" s="3" t="s">
        <v>188</v>
      </c>
      <c r="H136" s="3" t="s">
        <v>146</v>
      </c>
      <c r="I136" s="7">
        <v>47446.7</v>
      </c>
      <c r="J136" s="3">
        <f t="shared" si="11"/>
        <v>1820</v>
      </c>
      <c r="K136" s="3">
        <f t="shared" si="14"/>
        <v>17.599999999999998</v>
      </c>
      <c r="L136" s="17">
        <v>0.17599999999999999</v>
      </c>
      <c r="M136" s="6">
        <v>43255</v>
      </c>
      <c r="N136" s="6">
        <v>44893</v>
      </c>
      <c r="O136" s="18">
        <f t="shared" si="15"/>
        <v>22.941261538461536</v>
      </c>
      <c r="P136" s="18">
        <f t="shared" si="12"/>
        <v>41753.095999999998</v>
      </c>
      <c r="Q136" s="3">
        <v>364</v>
      </c>
      <c r="R136" s="18">
        <f>I136</f>
        <v>47446.7</v>
      </c>
      <c r="S136" s="18">
        <f t="shared" si="13"/>
        <v>37577.786399999997</v>
      </c>
      <c r="T136" s="3">
        <v>0</v>
      </c>
      <c r="U136" s="3">
        <v>4175.3095999999996</v>
      </c>
      <c r="V136" s="7">
        <v>1995.8897538461533</v>
      </c>
      <c r="W136" s="18">
        <v>47446.7</v>
      </c>
      <c r="X136" s="6">
        <v>43437</v>
      </c>
      <c r="Y136" s="6">
        <v>43255</v>
      </c>
    </row>
    <row r="137" spans="1:25" x14ac:dyDescent="0.3">
      <c r="A137" s="3" t="s">
        <v>28</v>
      </c>
      <c r="B137" s="3" t="s">
        <v>197</v>
      </c>
      <c r="D137" s="3">
        <v>136</v>
      </c>
      <c r="E137" s="5" t="s">
        <v>167</v>
      </c>
      <c r="F137" s="5" t="s">
        <v>172</v>
      </c>
      <c r="G137" s="3" t="s">
        <v>188</v>
      </c>
      <c r="H137" s="3" t="s">
        <v>146</v>
      </c>
      <c r="I137" s="7">
        <v>5000</v>
      </c>
      <c r="J137" s="3">
        <f t="shared" si="11"/>
        <v>1820</v>
      </c>
      <c r="K137" s="3">
        <f t="shared" si="14"/>
        <v>24.75</v>
      </c>
      <c r="L137" s="17">
        <v>0.2475</v>
      </c>
      <c r="M137" s="6">
        <v>42436</v>
      </c>
      <c r="N137" s="6">
        <v>44256</v>
      </c>
      <c r="O137" s="18">
        <f t="shared" si="15"/>
        <v>3.3997252747252746</v>
      </c>
      <c r="P137" s="18">
        <f t="shared" si="12"/>
        <v>6187.5</v>
      </c>
      <c r="Q137" s="3">
        <v>364</v>
      </c>
      <c r="R137" s="18">
        <f>I137</f>
        <v>5000</v>
      </c>
      <c r="S137" s="18">
        <f t="shared" si="13"/>
        <v>3093.75</v>
      </c>
      <c r="T137" s="3">
        <v>0</v>
      </c>
      <c r="U137" s="3">
        <v>3093.75</v>
      </c>
      <c r="V137" s="7">
        <v>605.15109890109898</v>
      </c>
      <c r="W137" s="18">
        <v>5000</v>
      </c>
      <c r="X137" s="6">
        <v>43346</v>
      </c>
      <c r="Y137" s="6">
        <v>42436</v>
      </c>
    </row>
    <row r="138" spans="1:25" x14ac:dyDescent="0.3">
      <c r="A138" s="3" t="s">
        <v>28</v>
      </c>
      <c r="B138" s="3" t="s">
        <v>197</v>
      </c>
      <c r="D138" s="3">
        <v>137</v>
      </c>
      <c r="E138" s="5" t="s">
        <v>167</v>
      </c>
      <c r="F138" s="5" t="s">
        <v>172</v>
      </c>
      <c r="G138" s="3" t="s">
        <v>188</v>
      </c>
      <c r="H138" s="3" t="s">
        <v>146</v>
      </c>
      <c r="I138" s="7">
        <v>2025</v>
      </c>
      <c r="J138" s="3">
        <f t="shared" si="11"/>
        <v>1820</v>
      </c>
      <c r="K138" s="3">
        <f t="shared" si="14"/>
        <v>24.75</v>
      </c>
      <c r="L138" s="17">
        <v>0.2475</v>
      </c>
      <c r="M138" s="6">
        <v>42436</v>
      </c>
      <c r="N138" s="6">
        <v>44256</v>
      </c>
      <c r="O138" s="18">
        <f t="shared" si="15"/>
        <v>1.3768887362637363</v>
      </c>
      <c r="P138" s="18">
        <f t="shared" si="12"/>
        <v>2505.9375</v>
      </c>
      <c r="Q138" s="3">
        <v>364</v>
      </c>
      <c r="R138" s="18">
        <f>I138</f>
        <v>2025</v>
      </c>
      <c r="S138" s="18">
        <f t="shared" si="13"/>
        <v>1252.96875</v>
      </c>
      <c r="T138" s="3">
        <v>0</v>
      </c>
      <c r="U138" s="3">
        <v>1252.96875</v>
      </c>
      <c r="V138" s="7">
        <v>245.08619505494516</v>
      </c>
      <c r="W138" s="18">
        <v>2025</v>
      </c>
      <c r="X138" s="6">
        <v>43346</v>
      </c>
      <c r="Y138" s="6">
        <v>42436</v>
      </c>
    </row>
    <row r="139" spans="1:25" x14ac:dyDescent="0.3">
      <c r="A139" s="3" t="s">
        <v>28</v>
      </c>
      <c r="B139" s="3" t="s">
        <v>197</v>
      </c>
      <c r="D139" s="3">
        <v>138</v>
      </c>
      <c r="E139" s="5" t="s">
        <v>167</v>
      </c>
      <c r="F139" s="5" t="s">
        <v>172</v>
      </c>
      <c r="G139" s="3" t="s">
        <v>188</v>
      </c>
      <c r="H139" s="3" t="s">
        <v>146</v>
      </c>
      <c r="I139" s="7">
        <v>3400</v>
      </c>
      <c r="J139" s="3">
        <f t="shared" si="11"/>
        <v>1820</v>
      </c>
      <c r="K139" s="3">
        <f t="shared" si="14"/>
        <v>21</v>
      </c>
      <c r="L139" s="17">
        <v>0.21</v>
      </c>
      <c r="M139" s="6">
        <v>42093</v>
      </c>
      <c r="N139" s="6">
        <v>43913</v>
      </c>
      <c r="O139" s="18">
        <f t="shared" si="15"/>
        <v>1.9615384615384615</v>
      </c>
      <c r="P139" s="18">
        <f t="shared" si="12"/>
        <v>3570</v>
      </c>
      <c r="Q139" s="3">
        <v>364</v>
      </c>
      <c r="R139" s="18">
        <f>I139</f>
        <v>3400</v>
      </c>
      <c r="S139" s="18">
        <f t="shared" si="13"/>
        <v>1071</v>
      </c>
      <c r="T139" s="3">
        <v>0</v>
      </c>
      <c r="U139" s="3">
        <v>2499</v>
      </c>
      <c r="V139" s="7">
        <v>307.96153846153811</v>
      </c>
      <c r="W139" s="18">
        <v>3400</v>
      </c>
      <c r="X139" s="6">
        <v>43367</v>
      </c>
      <c r="Y139" s="6">
        <v>42093</v>
      </c>
    </row>
    <row r="140" spans="1:25" x14ac:dyDescent="0.3">
      <c r="A140" s="3" t="s">
        <v>28</v>
      </c>
      <c r="B140" s="3" t="s">
        <v>197</v>
      </c>
      <c r="D140" s="3">
        <v>139</v>
      </c>
      <c r="E140" s="5" t="s">
        <v>167</v>
      </c>
      <c r="F140" s="5" t="s">
        <v>172</v>
      </c>
      <c r="G140" s="3" t="s">
        <v>188</v>
      </c>
      <c r="H140" s="3" t="s">
        <v>146</v>
      </c>
      <c r="I140" s="7">
        <v>3814</v>
      </c>
      <c r="J140" s="3">
        <f t="shared" si="11"/>
        <v>1820</v>
      </c>
      <c r="K140" s="3">
        <f t="shared" si="14"/>
        <v>18.25</v>
      </c>
      <c r="L140" s="17">
        <v>0.1825</v>
      </c>
      <c r="M140" s="6">
        <v>42947</v>
      </c>
      <c r="N140" s="6">
        <v>44767</v>
      </c>
      <c r="O140" s="18">
        <f t="shared" si="15"/>
        <v>1.9122390109890111</v>
      </c>
      <c r="P140" s="18">
        <f t="shared" si="12"/>
        <v>3480.2750000000001</v>
      </c>
      <c r="Q140" s="3">
        <v>364</v>
      </c>
      <c r="R140" s="18">
        <f>I140</f>
        <v>3814</v>
      </c>
      <c r="S140" s="18">
        <f t="shared" si="13"/>
        <v>2436.1925000000001</v>
      </c>
      <c r="T140" s="3">
        <v>0</v>
      </c>
      <c r="U140" s="3">
        <v>1044.0825</v>
      </c>
      <c r="V140" s="7">
        <v>59.279409340659186</v>
      </c>
      <c r="W140" s="18">
        <v>3814</v>
      </c>
      <c r="X140" s="6">
        <v>43493</v>
      </c>
      <c r="Y140" s="6">
        <v>42947</v>
      </c>
    </row>
    <row r="141" spans="1:25" x14ac:dyDescent="0.3">
      <c r="A141" s="3" t="s">
        <v>28</v>
      </c>
      <c r="B141" s="3" t="s">
        <v>120</v>
      </c>
      <c r="D141" s="3">
        <v>140</v>
      </c>
      <c r="E141" s="5" t="s">
        <v>167</v>
      </c>
      <c r="F141" s="5" t="s">
        <v>172</v>
      </c>
      <c r="G141" s="3" t="s">
        <v>188</v>
      </c>
      <c r="H141" s="3" t="s">
        <v>145</v>
      </c>
      <c r="I141" s="7">
        <v>17000</v>
      </c>
      <c r="J141" s="3">
        <f t="shared" si="11"/>
        <v>1820</v>
      </c>
      <c r="K141" s="3">
        <f t="shared" si="14"/>
        <v>18.25</v>
      </c>
      <c r="L141" s="17">
        <v>0.1825</v>
      </c>
      <c r="M141" s="6">
        <v>42947</v>
      </c>
      <c r="N141" s="6">
        <v>44767</v>
      </c>
      <c r="O141" s="18">
        <f t="shared" si="15"/>
        <v>8.5233516483516478</v>
      </c>
      <c r="P141" s="18">
        <f t="shared" si="12"/>
        <v>15512.5</v>
      </c>
      <c r="Q141" s="3">
        <v>364</v>
      </c>
      <c r="R141" s="18">
        <f>I141</f>
        <v>17000</v>
      </c>
      <c r="S141" s="18">
        <f t="shared" si="13"/>
        <v>10858.75</v>
      </c>
      <c r="T141" s="3">
        <v>0</v>
      </c>
      <c r="U141" s="3">
        <v>4653.75</v>
      </c>
      <c r="V141" s="7">
        <v>264.22390109890057</v>
      </c>
      <c r="W141" s="18">
        <v>17000</v>
      </c>
      <c r="X141" s="6">
        <v>43493</v>
      </c>
      <c r="Y141" s="6">
        <v>42947</v>
      </c>
    </row>
    <row r="142" spans="1:25" x14ac:dyDescent="0.3">
      <c r="A142" s="3" t="s">
        <v>28</v>
      </c>
      <c r="B142" s="3" t="s">
        <v>197</v>
      </c>
      <c r="D142" s="3">
        <v>141</v>
      </c>
      <c r="E142" s="5" t="s">
        <v>167</v>
      </c>
      <c r="F142" s="5" t="s">
        <v>172</v>
      </c>
      <c r="G142" s="3" t="s">
        <v>188</v>
      </c>
      <c r="H142" s="3" t="s">
        <v>146</v>
      </c>
      <c r="I142" s="7">
        <v>352484</v>
      </c>
      <c r="J142" s="3">
        <f t="shared" si="11"/>
        <v>1820</v>
      </c>
      <c r="K142" s="3">
        <f t="shared" si="14"/>
        <v>19.600000000000001</v>
      </c>
      <c r="L142" s="17">
        <v>0.19600000000000001</v>
      </c>
      <c r="M142" s="6">
        <v>42947</v>
      </c>
      <c r="N142" s="6">
        <v>44767</v>
      </c>
      <c r="O142" s="18">
        <f t="shared" si="15"/>
        <v>189.79907692307694</v>
      </c>
      <c r="P142" s="18">
        <f t="shared" si="12"/>
        <v>345434.32</v>
      </c>
      <c r="Q142" s="3">
        <v>364</v>
      </c>
      <c r="R142" s="18">
        <f>I142</f>
        <v>352484</v>
      </c>
      <c r="S142" s="18">
        <f t="shared" si="13"/>
        <v>241804.024</v>
      </c>
      <c r="T142" s="3">
        <v>0</v>
      </c>
      <c r="U142" s="3">
        <v>103630.296</v>
      </c>
      <c r="V142" s="7">
        <v>5883.7713846153929</v>
      </c>
      <c r="W142" s="18">
        <v>352484</v>
      </c>
      <c r="X142" s="6">
        <v>43493</v>
      </c>
      <c r="Y142" s="6">
        <v>42947</v>
      </c>
    </row>
    <row r="143" spans="1:25" x14ac:dyDescent="0.3">
      <c r="A143" s="3" t="s">
        <v>28</v>
      </c>
      <c r="B143" s="3" t="s">
        <v>197</v>
      </c>
      <c r="D143" s="3">
        <v>142</v>
      </c>
      <c r="E143" s="5" t="s">
        <v>167</v>
      </c>
      <c r="F143" s="5" t="s">
        <v>172</v>
      </c>
      <c r="G143" s="3" t="s">
        <v>188</v>
      </c>
      <c r="H143" s="3" t="s">
        <v>146</v>
      </c>
      <c r="I143" s="7">
        <v>1799</v>
      </c>
      <c r="J143" s="3">
        <f t="shared" si="11"/>
        <v>1820</v>
      </c>
      <c r="K143" s="3">
        <f t="shared" si="14"/>
        <v>18.899999999999999</v>
      </c>
      <c r="L143" s="17">
        <v>0.189</v>
      </c>
      <c r="M143" s="6">
        <v>42548</v>
      </c>
      <c r="N143" s="6">
        <v>44368</v>
      </c>
      <c r="O143" s="18">
        <f t="shared" si="15"/>
        <v>0.93409615384615385</v>
      </c>
      <c r="P143" s="18">
        <f t="shared" si="12"/>
        <v>1700.0550000000001</v>
      </c>
      <c r="Q143" s="3">
        <v>364</v>
      </c>
      <c r="R143" s="18">
        <f>I143</f>
        <v>1799</v>
      </c>
      <c r="S143" s="18">
        <f t="shared" si="13"/>
        <v>850.02750000000003</v>
      </c>
      <c r="T143" s="3">
        <v>0</v>
      </c>
      <c r="U143" s="3">
        <v>850.02750000000003</v>
      </c>
      <c r="V143" s="7">
        <v>61.650346153846044</v>
      </c>
      <c r="W143" s="18">
        <v>1799</v>
      </c>
      <c r="X143" s="6">
        <v>43458</v>
      </c>
      <c r="Y143" s="6">
        <v>42548</v>
      </c>
    </row>
    <row r="144" spans="1:25" x14ac:dyDescent="0.3">
      <c r="A144" s="3" t="s">
        <v>31</v>
      </c>
      <c r="B144" s="3" t="s">
        <v>115</v>
      </c>
      <c r="D144" s="3">
        <v>143</v>
      </c>
      <c r="E144" s="5" t="s">
        <v>167</v>
      </c>
      <c r="F144" s="5" t="s">
        <v>173</v>
      </c>
      <c r="G144" s="3" t="s">
        <v>188</v>
      </c>
      <c r="H144" s="3" t="s">
        <v>146</v>
      </c>
      <c r="I144" s="7">
        <v>115839</v>
      </c>
      <c r="J144" s="3">
        <f>364*7</f>
        <v>2548</v>
      </c>
      <c r="K144" s="3">
        <f t="shared" si="14"/>
        <v>16.25</v>
      </c>
      <c r="L144" s="17">
        <v>0.16250000000000001</v>
      </c>
      <c r="M144" s="6">
        <v>43206</v>
      </c>
      <c r="N144" s="6">
        <v>45754</v>
      </c>
      <c r="O144" s="18">
        <f t="shared" si="15"/>
        <v>51.713839285714293</v>
      </c>
      <c r="P144" s="18">
        <f>7*I144*L144</f>
        <v>131766.86250000002</v>
      </c>
      <c r="Q144" s="3">
        <v>364</v>
      </c>
      <c r="R144" s="18">
        <f>I144</f>
        <v>115839</v>
      </c>
      <c r="S144" s="18">
        <f t="shared" si="13"/>
        <v>122354.94375000002</v>
      </c>
      <c r="T144" s="3">
        <v>0</v>
      </c>
      <c r="U144" s="3">
        <v>9411.9187500000007</v>
      </c>
      <c r="V144" s="7">
        <v>7033.0821428571398</v>
      </c>
      <c r="W144" s="18">
        <v>115839</v>
      </c>
      <c r="X144" s="6">
        <v>43388</v>
      </c>
      <c r="Y144" s="6">
        <v>43206</v>
      </c>
    </row>
    <row r="145" spans="1:25" x14ac:dyDescent="0.3">
      <c r="A145" s="3" t="s">
        <v>31</v>
      </c>
      <c r="B145" s="3" t="s">
        <v>120</v>
      </c>
      <c r="D145" s="3">
        <v>144</v>
      </c>
      <c r="E145" s="5" t="s">
        <v>167</v>
      </c>
      <c r="F145" s="5" t="s">
        <v>173</v>
      </c>
      <c r="G145" s="3" t="s">
        <v>188</v>
      </c>
      <c r="H145" s="3" t="s">
        <v>145</v>
      </c>
      <c r="I145" s="7">
        <v>153322</v>
      </c>
      <c r="J145" s="3">
        <f>364*7</f>
        <v>2548</v>
      </c>
      <c r="K145" s="3">
        <f t="shared" si="14"/>
        <v>19.75</v>
      </c>
      <c r="L145" s="17">
        <v>0.19750000000000001</v>
      </c>
      <c r="M145" s="6">
        <v>43192</v>
      </c>
      <c r="N145" s="6">
        <v>45376</v>
      </c>
      <c r="O145" s="18">
        <f t="shared" si="15"/>
        <v>83.189821428571435</v>
      </c>
      <c r="P145" s="18">
        <f>7*I145*L145</f>
        <v>211967.66500000001</v>
      </c>
      <c r="Q145" s="3">
        <v>364</v>
      </c>
      <c r="R145" s="18">
        <f>I145</f>
        <v>153322</v>
      </c>
      <c r="S145" s="18">
        <f t="shared" si="13"/>
        <v>196827.11749999999</v>
      </c>
      <c r="T145" s="3">
        <v>0</v>
      </c>
      <c r="U145" s="3">
        <v>15140.547500000001</v>
      </c>
      <c r="V145" s="7">
        <v>12478.473214285714</v>
      </c>
      <c r="W145" s="18">
        <v>153322</v>
      </c>
      <c r="X145" s="6">
        <v>43374</v>
      </c>
      <c r="Y145" s="6">
        <v>43192</v>
      </c>
    </row>
    <row r="146" spans="1:25" x14ac:dyDescent="0.3">
      <c r="A146" s="3" t="s">
        <v>32</v>
      </c>
      <c r="B146" s="3" t="s">
        <v>197</v>
      </c>
      <c r="D146" s="3">
        <v>145</v>
      </c>
      <c r="E146" s="5" t="s">
        <v>167</v>
      </c>
      <c r="F146" s="5" t="s">
        <v>179</v>
      </c>
      <c r="G146" s="3" t="s">
        <v>188</v>
      </c>
      <c r="H146" s="3" t="s">
        <v>146</v>
      </c>
      <c r="I146" s="7">
        <v>279999</v>
      </c>
      <c r="J146" s="3">
        <v>3640</v>
      </c>
      <c r="K146" s="3">
        <f t="shared" si="14"/>
        <v>17.5</v>
      </c>
      <c r="L146" s="17">
        <v>0.17499999999999999</v>
      </c>
      <c r="M146" s="6">
        <v>43262</v>
      </c>
      <c r="N146" s="6">
        <v>46902</v>
      </c>
      <c r="O146" s="18">
        <f t="shared" si="15"/>
        <v>134.61490384615382</v>
      </c>
      <c r="P146" s="18">
        <f>10*I146*L146</f>
        <v>489998.24999999994</v>
      </c>
      <c r="Q146" s="3">
        <v>364</v>
      </c>
      <c r="R146" s="18">
        <f>I146</f>
        <v>279999</v>
      </c>
      <c r="S146" s="18">
        <f t="shared" si="13"/>
        <v>465498.33749999997</v>
      </c>
      <c r="T146" s="3">
        <v>0</v>
      </c>
      <c r="U146" s="3">
        <v>24499.912499999999</v>
      </c>
      <c r="V146" s="7">
        <v>10769.192307692305</v>
      </c>
      <c r="W146" s="18">
        <v>279999</v>
      </c>
      <c r="X146" s="6">
        <v>43444</v>
      </c>
      <c r="Y146" s="6">
        <v>43262</v>
      </c>
    </row>
    <row r="147" spans="1:25" x14ac:dyDescent="0.3">
      <c r="A147" s="3" t="s">
        <v>32</v>
      </c>
      <c r="B147" s="3" t="s">
        <v>121</v>
      </c>
      <c r="D147" s="3">
        <v>146</v>
      </c>
      <c r="E147" s="5" t="s">
        <v>167</v>
      </c>
      <c r="F147" s="5" t="s">
        <v>179</v>
      </c>
      <c r="G147" s="3" t="s">
        <v>188</v>
      </c>
      <c r="H147" s="3" t="s">
        <v>145</v>
      </c>
      <c r="I147" s="7">
        <v>3000</v>
      </c>
      <c r="J147" s="3">
        <v>3640</v>
      </c>
      <c r="K147" s="3">
        <f t="shared" si="14"/>
        <v>17.5</v>
      </c>
      <c r="L147" s="17">
        <v>0.17499999999999999</v>
      </c>
      <c r="M147" s="6">
        <v>43262</v>
      </c>
      <c r="N147" s="6">
        <v>46902</v>
      </c>
      <c r="O147" s="18">
        <f t="shared" si="15"/>
        <v>1.4423076923076923</v>
      </c>
      <c r="P147" s="18">
        <f t="shared" ref="P147:P155" si="16">10*I147*L147</f>
        <v>5250</v>
      </c>
      <c r="Q147" s="3">
        <v>364</v>
      </c>
      <c r="R147" s="18">
        <f>I147</f>
        <v>3000</v>
      </c>
      <c r="S147" s="18">
        <f t="shared" si="13"/>
        <v>4987.5</v>
      </c>
      <c r="T147" s="3">
        <v>0</v>
      </c>
      <c r="U147" s="3">
        <v>262.5</v>
      </c>
      <c r="V147" s="7">
        <v>115.38461538461536</v>
      </c>
      <c r="W147" s="18">
        <v>3000</v>
      </c>
      <c r="X147" s="6">
        <v>43444</v>
      </c>
      <c r="Y147" s="6">
        <v>43262</v>
      </c>
    </row>
    <row r="148" spans="1:25" x14ac:dyDescent="0.3">
      <c r="A148" s="3" t="s">
        <v>32</v>
      </c>
      <c r="B148" s="3" t="s">
        <v>114</v>
      </c>
      <c r="D148" s="3">
        <v>147</v>
      </c>
      <c r="E148" s="5" t="s">
        <v>167</v>
      </c>
      <c r="F148" s="5" t="s">
        <v>179</v>
      </c>
      <c r="G148" s="3" t="s">
        <v>188</v>
      </c>
      <c r="H148" s="3" t="s">
        <v>146</v>
      </c>
      <c r="I148" s="7">
        <v>93781</v>
      </c>
      <c r="J148" s="3">
        <v>3640</v>
      </c>
      <c r="K148" s="3">
        <f t="shared" si="14"/>
        <v>17.5</v>
      </c>
      <c r="L148" s="17">
        <v>0.17499999999999999</v>
      </c>
      <c r="M148" s="6">
        <v>43262</v>
      </c>
      <c r="N148" s="6">
        <v>46902</v>
      </c>
      <c r="O148" s="18">
        <f t="shared" si="15"/>
        <v>45.087019230769229</v>
      </c>
      <c r="P148" s="18">
        <f t="shared" si="16"/>
        <v>164116.75</v>
      </c>
      <c r="Q148" s="3">
        <v>364</v>
      </c>
      <c r="R148" s="18">
        <f>I148</f>
        <v>93781</v>
      </c>
      <c r="S148" s="18">
        <f t="shared" si="13"/>
        <v>155910.91250000001</v>
      </c>
      <c r="T148" s="3">
        <v>0</v>
      </c>
      <c r="U148" s="3">
        <v>8205.8374999999996</v>
      </c>
      <c r="V148" s="7">
        <v>3606.961538461539</v>
      </c>
      <c r="W148" s="18">
        <v>93781</v>
      </c>
      <c r="X148" s="6">
        <v>43444</v>
      </c>
      <c r="Y148" s="6">
        <v>43262</v>
      </c>
    </row>
    <row r="149" spans="1:25" x14ac:dyDescent="0.3">
      <c r="A149" s="3" t="s">
        <v>32</v>
      </c>
      <c r="B149" s="3" t="s">
        <v>113</v>
      </c>
      <c r="D149" s="3">
        <v>148</v>
      </c>
      <c r="E149" s="5" t="s">
        <v>167</v>
      </c>
      <c r="F149" s="5" t="s">
        <v>179</v>
      </c>
      <c r="G149" s="3" t="s">
        <v>188</v>
      </c>
      <c r="H149" s="3" t="s">
        <v>145</v>
      </c>
      <c r="I149" s="7">
        <v>23000</v>
      </c>
      <c r="J149" s="3">
        <v>3640</v>
      </c>
      <c r="K149" s="3">
        <f t="shared" si="14"/>
        <v>17.5</v>
      </c>
      <c r="L149" s="17">
        <v>0.17499999999999999</v>
      </c>
      <c r="M149" s="6">
        <v>43262</v>
      </c>
      <c r="N149" s="6">
        <v>46902</v>
      </c>
      <c r="O149" s="18">
        <f t="shared" si="15"/>
        <v>11.057692307692308</v>
      </c>
      <c r="P149" s="18">
        <f t="shared" si="16"/>
        <v>40250</v>
      </c>
      <c r="Q149" s="3">
        <v>364</v>
      </c>
      <c r="R149" s="18">
        <f>I149</f>
        <v>23000</v>
      </c>
      <c r="S149" s="18">
        <f t="shared" si="13"/>
        <v>38237.5</v>
      </c>
      <c r="T149" s="3">
        <v>0</v>
      </c>
      <c r="U149" s="3">
        <v>2012.4999999999998</v>
      </c>
      <c r="V149" s="7">
        <v>884.61538461538498</v>
      </c>
      <c r="W149" s="18">
        <v>23000</v>
      </c>
      <c r="X149" s="6">
        <v>43444</v>
      </c>
      <c r="Y149" s="6">
        <v>43262</v>
      </c>
    </row>
    <row r="150" spans="1:25" x14ac:dyDescent="0.3">
      <c r="A150" s="3" t="s">
        <v>32</v>
      </c>
      <c r="B150" s="3" t="s">
        <v>197</v>
      </c>
      <c r="D150" s="3">
        <v>149</v>
      </c>
      <c r="E150" s="5" t="s">
        <v>167</v>
      </c>
      <c r="F150" s="5" t="s">
        <v>179</v>
      </c>
      <c r="G150" s="3" t="s">
        <v>188</v>
      </c>
      <c r="H150" s="3" t="s">
        <v>146</v>
      </c>
      <c r="I150" s="7">
        <v>100000</v>
      </c>
      <c r="J150" s="3">
        <v>3640</v>
      </c>
      <c r="K150" s="3">
        <f t="shared" si="14"/>
        <v>17.5</v>
      </c>
      <c r="L150" s="17">
        <v>0.17499999999999999</v>
      </c>
      <c r="M150" s="6">
        <v>43264</v>
      </c>
      <c r="N150" s="6">
        <v>44963</v>
      </c>
      <c r="O150" s="18">
        <f t="shared" si="15"/>
        <v>48.07692307692308</v>
      </c>
      <c r="P150" s="18">
        <f t="shared" si="16"/>
        <v>175000</v>
      </c>
      <c r="Q150" s="3">
        <v>364</v>
      </c>
      <c r="R150" s="18">
        <f>I150</f>
        <v>100000</v>
      </c>
      <c r="S150" s="18">
        <f t="shared" si="13"/>
        <v>166250</v>
      </c>
      <c r="T150" s="3">
        <v>0</v>
      </c>
      <c r="U150" s="3">
        <v>8750</v>
      </c>
      <c r="V150" s="7">
        <v>3750</v>
      </c>
      <c r="W150" s="18">
        <v>100000</v>
      </c>
      <c r="X150" s="6">
        <v>43446</v>
      </c>
      <c r="Y150" s="6">
        <v>43264</v>
      </c>
    </row>
    <row r="151" spans="1:25" x14ac:dyDescent="0.3">
      <c r="A151" s="3" t="s">
        <v>32</v>
      </c>
      <c r="B151" s="3" t="s">
        <v>115</v>
      </c>
      <c r="D151" s="3">
        <v>150</v>
      </c>
      <c r="E151" s="5" t="s">
        <v>167</v>
      </c>
      <c r="F151" s="5" t="s">
        <v>179</v>
      </c>
      <c r="G151" s="3" t="s">
        <v>188</v>
      </c>
      <c r="H151" s="3" t="s">
        <v>146</v>
      </c>
      <c r="I151" s="7">
        <v>89820</v>
      </c>
      <c r="J151" s="3">
        <v>3640</v>
      </c>
      <c r="K151" s="3">
        <f t="shared" si="14"/>
        <v>17.5</v>
      </c>
      <c r="L151" s="17">
        <v>0.17499999999999999</v>
      </c>
      <c r="M151" s="6">
        <v>43262</v>
      </c>
      <c r="N151" s="6">
        <v>46914</v>
      </c>
      <c r="O151" s="18">
        <f t="shared" si="15"/>
        <v>43.182692307692307</v>
      </c>
      <c r="P151" s="18">
        <f t="shared" si="16"/>
        <v>157185</v>
      </c>
      <c r="Q151" s="3">
        <v>364</v>
      </c>
      <c r="R151" s="18">
        <f>I151</f>
        <v>89820</v>
      </c>
      <c r="S151" s="18">
        <f t="shared" si="13"/>
        <v>149325.75</v>
      </c>
      <c r="T151" s="3">
        <v>0</v>
      </c>
      <c r="U151" s="3">
        <v>7859.2499999999991</v>
      </c>
      <c r="V151" s="7">
        <v>3454.6153846153857</v>
      </c>
      <c r="W151" s="18">
        <v>89820</v>
      </c>
      <c r="X151" s="6">
        <v>43444</v>
      </c>
      <c r="Y151" s="6">
        <v>43262</v>
      </c>
    </row>
    <row r="152" spans="1:25" x14ac:dyDescent="0.3">
      <c r="A152" s="3" t="s">
        <v>32</v>
      </c>
      <c r="B152" s="3" t="s">
        <v>197</v>
      </c>
      <c r="D152" s="3">
        <v>151</v>
      </c>
      <c r="E152" s="5" t="s">
        <v>167</v>
      </c>
      <c r="F152" s="5" t="s">
        <v>179</v>
      </c>
      <c r="G152" s="3" t="s">
        <v>188</v>
      </c>
      <c r="H152" s="3" t="s">
        <v>146</v>
      </c>
      <c r="I152" s="7">
        <v>52000</v>
      </c>
      <c r="J152" s="3">
        <v>3640</v>
      </c>
      <c r="K152" s="3">
        <f t="shared" si="14"/>
        <v>17.5</v>
      </c>
      <c r="L152" s="17">
        <v>0.17499999999999999</v>
      </c>
      <c r="M152" s="6">
        <v>43262</v>
      </c>
      <c r="N152" s="6">
        <v>46902</v>
      </c>
      <c r="O152" s="18">
        <f t="shared" si="15"/>
        <v>25</v>
      </c>
      <c r="P152" s="18">
        <f t="shared" si="16"/>
        <v>91000</v>
      </c>
      <c r="Q152" s="3">
        <v>364</v>
      </c>
      <c r="R152" s="18">
        <f>I152</f>
        <v>52000</v>
      </c>
      <c r="S152" s="18">
        <f t="shared" si="13"/>
        <v>86450</v>
      </c>
      <c r="T152" s="3">
        <v>0</v>
      </c>
      <c r="U152" s="3">
        <v>4550</v>
      </c>
      <c r="V152" s="7">
        <v>2000</v>
      </c>
      <c r="W152" s="18">
        <v>52000</v>
      </c>
      <c r="X152" s="6">
        <v>43444</v>
      </c>
      <c r="Y152" s="6">
        <v>43262</v>
      </c>
    </row>
    <row r="153" spans="1:25" x14ac:dyDescent="0.3">
      <c r="A153" s="3" t="s">
        <v>32</v>
      </c>
      <c r="B153" s="3" t="s">
        <v>120</v>
      </c>
      <c r="D153" s="3">
        <v>152</v>
      </c>
      <c r="E153" s="5" t="s">
        <v>167</v>
      </c>
      <c r="F153" s="5" t="s">
        <v>179</v>
      </c>
      <c r="G153" s="3" t="s">
        <v>188</v>
      </c>
      <c r="H153" s="3" t="s">
        <v>145</v>
      </c>
      <c r="I153" s="7">
        <v>120000</v>
      </c>
      <c r="J153" s="3">
        <v>3640</v>
      </c>
      <c r="K153" s="3">
        <f t="shared" si="14"/>
        <v>17.5</v>
      </c>
      <c r="L153" s="17">
        <v>0.17499999999999999</v>
      </c>
      <c r="M153" s="6">
        <v>43262</v>
      </c>
      <c r="N153" s="6">
        <v>46902</v>
      </c>
      <c r="O153" s="18">
        <f t="shared" si="15"/>
        <v>57.692307692307693</v>
      </c>
      <c r="P153" s="18">
        <f t="shared" si="16"/>
        <v>210000</v>
      </c>
      <c r="Q153" s="3">
        <v>364</v>
      </c>
      <c r="R153" s="18">
        <f>I153</f>
        <v>120000</v>
      </c>
      <c r="S153" s="18">
        <f t="shared" si="13"/>
        <v>199500</v>
      </c>
      <c r="T153" s="3">
        <v>0</v>
      </c>
      <c r="U153" s="3">
        <v>10500</v>
      </c>
      <c r="V153" s="7">
        <v>4615.3846153846152</v>
      </c>
      <c r="W153" s="18">
        <v>120000</v>
      </c>
      <c r="X153" s="6">
        <v>43444</v>
      </c>
      <c r="Y153" s="6">
        <v>43262</v>
      </c>
    </row>
    <row r="154" spans="1:25" x14ac:dyDescent="0.3">
      <c r="A154" s="3" t="s">
        <v>32</v>
      </c>
      <c r="B154" s="3" t="s">
        <v>120</v>
      </c>
      <c r="D154" s="3">
        <v>153</v>
      </c>
      <c r="E154" s="5" t="s">
        <v>167</v>
      </c>
      <c r="F154" s="5" t="s">
        <v>179</v>
      </c>
      <c r="G154" s="3" t="s">
        <v>188</v>
      </c>
      <c r="H154" s="3" t="s">
        <v>145</v>
      </c>
      <c r="I154" s="7">
        <v>94997</v>
      </c>
      <c r="J154" s="3">
        <v>3640</v>
      </c>
      <c r="K154" s="3">
        <f t="shared" si="14"/>
        <v>19</v>
      </c>
      <c r="L154" s="17">
        <v>0.19</v>
      </c>
      <c r="M154" s="6">
        <v>43234</v>
      </c>
      <c r="N154" s="6">
        <v>45054</v>
      </c>
      <c r="O154" s="18">
        <f t="shared" si="15"/>
        <v>49.586346153846151</v>
      </c>
      <c r="P154" s="18">
        <f t="shared" si="16"/>
        <v>180494.3</v>
      </c>
      <c r="Q154" s="3">
        <v>364</v>
      </c>
      <c r="R154" s="18">
        <f>I154</f>
        <v>94997</v>
      </c>
      <c r="S154" s="18">
        <f t="shared" si="13"/>
        <v>171469.58499999999</v>
      </c>
      <c r="T154" s="3">
        <v>0</v>
      </c>
      <c r="U154" s="3">
        <v>9024.7150000000001</v>
      </c>
      <c r="V154" s="7">
        <v>5355.3253846153839</v>
      </c>
      <c r="W154" s="18">
        <v>94997</v>
      </c>
      <c r="X154" s="6">
        <v>43416</v>
      </c>
      <c r="Y154" s="6">
        <v>43234</v>
      </c>
    </row>
    <row r="155" spans="1:25" x14ac:dyDescent="0.3">
      <c r="A155" s="3" t="s">
        <v>32</v>
      </c>
      <c r="B155" s="3" t="s">
        <v>120</v>
      </c>
      <c r="D155" s="3">
        <v>154</v>
      </c>
      <c r="E155" s="5" t="s">
        <v>167</v>
      </c>
      <c r="F155" s="5" t="s">
        <v>179</v>
      </c>
      <c r="G155" s="3" t="s">
        <v>188</v>
      </c>
      <c r="H155" s="3" t="s">
        <v>145</v>
      </c>
      <c r="I155" s="7">
        <v>4551.51</v>
      </c>
      <c r="J155" s="3">
        <v>3640</v>
      </c>
      <c r="K155" s="3">
        <f t="shared" si="14"/>
        <v>17.5</v>
      </c>
      <c r="L155" s="17">
        <v>0.17499999999999999</v>
      </c>
      <c r="M155" s="6">
        <v>43284</v>
      </c>
      <c r="N155" s="6">
        <v>46924</v>
      </c>
      <c r="O155" s="18">
        <f t="shared" si="15"/>
        <v>2.1882259615384618</v>
      </c>
      <c r="P155" s="18">
        <f t="shared" si="16"/>
        <v>7965.1425000000008</v>
      </c>
      <c r="Q155" s="3">
        <v>364</v>
      </c>
      <c r="R155" s="18">
        <f>I155</f>
        <v>4551.51</v>
      </c>
      <c r="S155" s="18">
        <f t="shared" si="13"/>
        <v>7566.8853750000007</v>
      </c>
      <c r="T155" s="3">
        <v>0</v>
      </c>
      <c r="U155" s="3">
        <v>398.25712499999997</v>
      </c>
      <c r="V155" s="7">
        <v>126.91710576923083</v>
      </c>
      <c r="W155" s="18">
        <v>4551.51</v>
      </c>
      <c r="X155" s="6">
        <v>43466</v>
      </c>
      <c r="Y155" s="6">
        <v>43284</v>
      </c>
    </row>
    <row r="156" spans="1:25" x14ac:dyDescent="0.3">
      <c r="A156" s="3" t="s">
        <v>33</v>
      </c>
      <c r="B156" s="3" t="s">
        <v>197</v>
      </c>
      <c r="D156" s="3">
        <v>155</v>
      </c>
      <c r="E156" s="3" t="s">
        <v>167</v>
      </c>
      <c r="F156" s="5" t="s">
        <v>172</v>
      </c>
      <c r="G156" s="3" t="s">
        <v>188</v>
      </c>
      <c r="H156" s="3" t="s">
        <v>146</v>
      </c>
      <c r="I156" s="7">
        <v>991000</v>
      </c>
      <c r="J156" s="3">
        <f>364*5</f>
        <v>1820</v>
      </c>
      <c r="K156" s="3">
        <f t="shared" si="14"/>
        <v>18.25</v>
      </c>
      <c r="L156" s="17">
        <v>0.1825</v>
      </c>
      <c r="M156" s="6">
        <v>42947</v>
      </c>
      <c r="N156" s="6">
        <v>44767</v>
      </c>
      <c r="O156" s="18">
        <f t="shared" si="15"/>
        <v>496.86126373626371</v>
      </c>
      <c r="P156" s="18">
        <f>L156*I156*5</f>
        <v>904287.5</v>
      </c>
      <c r="Q156" s="3">
        <v>364</v>
      </c>
      <c r="R156" s="7">
        <f>I156</f>
        <v>991000</v>
      </c>
      <c r="S156" s="7">
        <f t="shared" si="13"/>
        <v>633001.25</v>
      </c>
      <c r="T156" s="3">
        <v>0</v>
      </c>
      <c r="U156" s="3">
        <v>271286.25</v>
      </c>
      <c r="V156" s="19">
        <v>15402.69917582412</v>
      </c>
      <c r="W156" s="7">
        <v>991000</v>
      </c>
      <c r="X156" s="6">
        <v>43493</v>
      </c>
      <c r="Y156" s="6">
        <v>42947</v>
      </c>
    </row>
    <row r="157" spans="1:25" x14ac:dyDescent="0.3">
      <c r="A157" s="3" t="s">
        <v>34</v>
      </c>
      <c r="B157" s="3" t="s">
        <v>197</v>
      </c>
      <c r="D157" s="3">
        <v>156</v>
      </c>
      <c r="E157" s="3" t="s">
        <v>167</v>
      </c>
      <c r="F157" s="5" t="s">
        <v>171</v>
      </c>
      <c r="G157" s="3" t="s">
        <v>188</v>
      </c>
      <c r="H157" s="3" t="s">
        <v>146</v>
      </c>
      <c r="I157" s="7">
        <v>995838</v>
      </c>
      <c r="J157" s="3">
        <f>3*364</f>
        <v>1092</v>
      </c>
      <c r="K157" s="3">
        <f t="shared" si="14"/>
        <v>17.5</v>
      </c>
      <c r="L157" s="17">
        <v>0.17499999999999999</v>
      </c>
      <c r="M157" s="6">
        <v>43283</v>
      </c>
      <c r="N157" s="6">
        <v>44375</v>
      </c>
      <c r="O157" s="18">
        <f t="shared" si="15"/>
        <v>478.76826923076919</v>
      </c>
      <c r="P157" s="18">
        <f>L157*I157*3</f>
        <v>522814.94999999995</v>
      </c>
      <c r="Q157" s="3">
        <v>364</v>
      </c>
      <c r="R157" s="7">
        <f>I157</f>
        <v>995838</v>
      </c>
      <c r="S157" s="7">
        <f>P157-U157</f>
        <v>435679.12499999994</v>
      </c>
      <c r="T157" s="3">
        <v>0</v>
      </c>
      <c r="U157" s="3">
        <v>87135.824999999997</v>
      </c>
      <c r="V157" s="19">
        <v>28247.327884615384</v>
      </c>
      <c r="W157" s="7">
        <v>995838</v>
      </c>
      <c r="X157" s="6">
        <v>43465</v>
      </c>
      <c r="Y157" s="6">
        <v>43283</v>
      </c>
    </row>
    <row r="158" spans="1:25" x14ac:dyDescent="0.3">
      <c r="A158" s="3" t="s">
        <v>35</v>
      </c>
      <c r="B158" s="3" t="s">
        <v>119</v>
      </c>
      <c r="D158" s="3">
        <v>157</v>
      </c>
      <c r="E158" s="3" t="s">
        <v>167</v>
      </c>
      <c r="F158" s="5" t="s">
        <v>184</v>
      </c>
      <c r="G158" s="3" t="s">
        <v>188</v>
      </c>
      <c r="H158" s="3" t="s">
        <v>147</v>
      </c>
      <c r="I158" s="7">
        <v>70000</v>
      </c>
      <c r="J158" s="3">
        <v>364</v>
      </c>
      <c r="K158" s="3">
        <f t="shared" si="14"/>
        <v>15</v>
      </c>
      <c r="L158" s="17">
        <v>0.15</v>
      </c>
      <c r="M158" s="6">
        <v>43164</v>
      </c>
      <c r="N158" s="6">
        <v>43528</v>
      </c>
      <c r="O158" s="18">
        <f t="shared" si="15"/>
        <v>28.846153846153847</v>
      </c>
      <c r="P158" s="18">
        <f>L158*I158*1</f>
        <v>10500</v>
      </c>
      <c r="Q158" s="3">
        <v>364</v>
      </c>
      <c r="R158" s="3">
        <f>I158</f>
        <v>70000</v>
      </c>
      <c r="S158" s="3">
        <f>P158-U158</f>
        <v>5250</v>
      </c>
      <c r="T158" s="3">
        <v>0</v>
      </c>
      <c r="U158" s="3">
        <v>5250</v>
      </c>
      <c r="V158" s="19">
        <v>5134.6153846153848</v>
      </c>
      <c r="W158" s="3">
        <v>70000</v>
      </c>
      <c r="X158" s="6">
        <v>43346</v>
      </c>
      <c r="Y158" s="6">
        <f>M158</f>
        <v>43164</v>
      </c>
    </row>
    <row r="159" spans="1:25" x14ac:dyDescent="0.3">
      <c r="A159" s="3" t="s">
        <v>35</v>
      </c>
      <c r="B159" s="3" t="s">
        <v>119</v>
      </c>
      <c r="D159" s="3">
        <v>158</v>
      </c>
      <c r="E159" s="3" t="s">
        <v>167</v>
      </c>
      <c r="F159" s="5" t="s">
        <v>184</v>
      </c>
      <c r="G159" s="3" t="s">
        <v>188</v>
      </c>
      <c r="H159" s="3" t="s">
        <v>147</v>
      </c>
      <c r="I159" s="7">
        <v>24955</v>
      </c>
      <c r="J159" s="3">
        <v>364</v>
      </c>
      <c r="K159" s="3">
        <f t="shared" si="14"/>
        <v>15</v>
      </c>
      <c r="L159" s="17">
        <v>0.15</v>
      </c>
      <c r="M159" s="6">
        <v>43206</v>
      </c>
      <c r="N159" s="6">
        <v>43570</v>
      </c>
      <c r="O159" s="18">
        <f t="shared" si="15"/>
        <v>10.283653846153847</v>
      </c>
      <c r="P159" s="18">
        <f t="shared" ref="P159:P161" si="17">L159*I159*1</f>
        <v>3743.25</v>
      </c>
      <c r="Q159" s="3">
        <v>364</v>
      </c>
      <c r="R159" s="3">
        <f t="shared" ref="R159:R220" si="18">I159</f>
        <v>24955</v>
      </c>
      <c r="S159" s="3">
        <f t="shared" ref="S159:S189" si="19">P159-U159</f>
        <v>1871.625</v>
      </c>
      <c r="T159" s="3">
        <v>0</v>
      </c>
      <c r="U159" s="3">
        <v>1871.625</v>
      </c>
      <c r="V159" s="19">
        <v>1398.5769230769233</v>
      </c>
      <c r="W159" s="3">
        <v>24955</v>
      </c>
      <c r="X159" s="6">
        <v>43388</v>
      </c>
      <c r="Y159" s="6">
        <f t="shared" ref="Y159:Y220" si="20">M159</f>
        <v>43206</v>
      </c>
    </row>
    <row r="160" spans="1:25" x14ac:dyDescent="0.3">
      <c r="A160" s="3" t="s">
        <v>35</v>
      </c>
      <c r="B160" s="3" t="s">
        <v>119</v>
      </c>
      <c r="D160" s="3">
        <v>159</v>
      </c>
      <c r="E160" s="3" t="s">
        <v>167</v>
      </c>
      <c r="F160" s="5" t="s">
        <v>184</v>
      </c>
      <c r="G160" s="3" t="s">
        <v>188</v>
      </c>
      <c r="H160" s="3" t="s">
        <v>147</v>
      </c>
      <c r="I160" s="7">
        <v>11000</v>
      </c>
      <c r="J160" s="3">
        <v>364</v>
      </c>
      <c r="K160" s="3">
        <f t="shared" si="14"/>
        <v>15</v>
      </c>
      <c r="L160" s="17">
        <v>0.15</v>
      </c>
      <c r="M160" s="6">
        <v>43222</v>
      </c>
      <c r="N160" s="6">
        <v>43584</v>
      </c>
      <c r="O160" s="18">
        <f t="shared" si="15"/>
        <v>4.5329670329670328</v>
      </c>
      <c r="P160" s="18">
        <f t="shared" si="17"/>
        <v>1650</v>
      </c>
      <c r="Q160" s="3">
        <v>364</v>
      </c>
      <c r="R160" s="3">
        <f t="shared" si="18"/>
        <v>11000</v>
      </c>
      <c r="S160" s="3">
        <f t="shared" si="19"/>
        <v>825</v>
      </c>
      <c r="T160" s="3">
        <v>0</v>
      </c>
      <c r="U160" s="3">
        <v>825</v>
      </c>
      <c r="V160" s="19">
        <v>543.95604395604391</v>
      </c>
      <c r="W160" s="3">
        <v>11000</v>
      </c>
      <c r="X160" s="6">
        <v>43404</v>
      </c>
      <c r="Y160" s="6">
        <f t="shared" si="20"/>
        <v>43222</v>
      </c>
    </row>
    <row r="161" spans="1:25" x14ac:dyDescent="0.3">
      <c r="A161" s="3" t="s">
        <v>36</v>
      </c>
      <c r="B161" s="3" t="s">
        <v>114</v>
      </c>
      <c r="D161" s="3">
        <v>160</v>
      </c>
      <c r="E161" s="5" t="s">
        <v>167</v>
      </c>
      <c r="F161" s="5" t="s">
        <v>184</v>
      </c>
      <c r="G161" s="3" t="s">
        <v>188</v>
      </c>
      <c r="H161" s="3" t="s">
        <v>146</v>
      </c>
      <c r="I161" s="7">
        <v>776000</v>
      </c>
      <c r="J161" s="3">
        <v>364</v>
      </c>
      <c r="K161" s="3">
        <f t="shared" si="14"/>
        <v>14.499999999999998</v>
      </c>
      <c r="L161" s="17">
        <v>0.14499999999999999</v>
      </c>
      <c r="M161" s="6">
        <v>43325</v>
      </c>
      <c r="N161" s="6">
        <v>43689</v>
      </c>
      <c r="O161" s="18">
        <f t="shared" si="15"/>
        <v>309.12087912087907</v>
      </c>
      <c r="P161" s="18">
        <f t="shared" si="17"/>
        <v>112519.99999999999</v>
      </c>
      <c r="Q161" s="3">
        <v>364</v>
      </c>
      <c r="R161" s="3">
        <f t="shared" si="18"/>
        <v>776000</v>
      </c>
      <c r="S161" s="3">
        <f t="shared" si="19"/>
        <v>56259.999999999993</v>
      </c>
      <c r="T161" s="3">
        <v>0</v>
      </c>
      <c r="U161" s="3">
        <v>56259.999999999993</v>
      </c>
      <c r="V161" s="19">
        <v>5255.0549450549443</v>
      </c>
      <c r="W161" s="3">
        <v>776000</v>
      </c>
      <c r="X161" s="6">
        <v>43507</v>
      </c>
      <c r="Y161" s="6">
        <f t="shared" si="20"/>
        <v>43325</v>
      </c>
    </row>
    <row r="162" spans="1:25" x14ac:dyDescent="0.3">
      <c r="A162" s="3" t="s">
        <v>37</v>
      </c>
      <c r="B162" s="3" t="s">
        <v>114</v>
      </c>
      <c r="D162" s="3">
        <v>161</v>
      </c>
      <c r="E162" s="3" t="s">
        <v>167</v>
      </c>
      <c r="F162" s="5" t="s">
        <v>175</v>
      </c>
      <c r="G162" s="3" t="s">
        <v>188</v>
      </c>
      <c r="H162" s="3" t="s">
        <v>146</v>
      </c>
      <c r="I162" s="7">
        <v>38207</v>
      </c>
      <c r="J162" s="3">
        <f>364*7</f>
        <v>2548</v>
      </c>
      <c r="K162" s="3">
        <f t="shared" si="14"/>
        <v>19</v>
      </c>
      <c r="L162" s="17">
        <v>0.19</v>
      </c>
      <c r="M162" s="6">
        <v>43040</v>
      </c>
      <c r="N162" s="6">
        <v>45588</v>
      </c>
      <c r="O162" s="18">
        <f t="shared" si="15"/>
        <v>19.943214285714284</v>
      </c>
      <c r="P162" s="18">
        <f>I162*L162*7</f>
        <v>50815.31</v>
      </c>
      <c r="Q162" s="3">
        <v>364</v>
      </c>
      <c r="R162" s="3">
        <f t="shared" si="18"/>
        <v>38207</v>
      </c>
      <c r="S162" s="3">
        <f t="shared" si="19"/>
        <v>43555.979999999996</v>
      </c>
      <c r="T162" s="3">
        <v>0</v>
      </c>
      <c r="U162" s="7">
        <v>7259.33</v>
      </c>
      <c r="V162" s="19">
        <v>2393.1857142857152</v>
      </c>
      <c r="W162" s="3">
        <v>38207</v>
      </c>
      <c r="X162" s="6">
        <v>43404</v>
      </c>
      <c r="Y162" s="6">
        <f t="shared" si="20"/>
        <v>43040</v>
      </c>
    </row>
    <row r="163" spans="1:25" x14ac:dyDescent="0.3">
      <c r="A163" s="3" t="s">
        <v>37</v>
      </c>
      <c r="B163" s="3" t="s">
        <v>112</v>
      </c>
      <c r="D163" s="3">
        <v>162</v>
      </c>
      <c r="E163" s="3" t="s">
        <v>167</v>
      </c>
      <c r="F163" s="5" t="s">
        <v>175</v>
      </c>
      <c r="G163" s="3" t="s">
        <v>188</v>
      </c>
      <c r="H163" s="3" t="s">
        <v>144</v>
      </c>
      <c r="I163" s="7">
        <v>285400</v>
      </c>
      <c r="J163" s="3">
        <f t="shared" ref="J163:J188" si="21">364*7</f>
        <v>2548</v>
      </c>
      <c r="K163" s="3">
        <f t="shared" si="14"/>
        <v>19</v>
      </c>
      <c r="L163" s="17">
        <v>0.19</v>
      </c>
      <c r="M163" s="6">
        <v>43040</v>
      </c>
      <c r="N163" s="6">
        <v>45588</v>
      </c>
      <c r="O163" s="18">
        <f t="shared" si="15"/>
        <v>148.97252747252747</v>
      </c>
      <c r="P163" s="18">
        <f t="shared" ref="P163:P188" si="22">I163*L163*7</f>
        <v>379582</v>
      </c>
      <c r="Q163" s="3">
        <v>364</v>
      </c>
      <c r="R163" s="3">
        <f t="shared" si="18"/>
        <v>285400</v>
      </c>
      <c r="S163" s="3">
        <f t="shared" si="19"/>
        <v>325356</v>
      </c>
      <c r="T163" s="3">
        <v>0</v>
      </c>
      <c r="U163" s="7">
        <v>54226</v>
      </c>
      <c r="V163" s="19">
        <v>17876.703296703301</v>
      </c>
      <c r="W163" s="3">
        <v>285400</v>
      </c>
      <c r="X163" s="6">
        <v>43404</v>
      </c>
      <c r="Y163" s="6">
        <f t="shared" si="20"/>
        <v>43040</v>
      </c>
    </row>
    <row r="164" spans="1:25" x14ac:dyDescent="0.3">
      <c r="A164" s="3" t="s">
        <v>38</v>
      </c>
      <c r="B164" s="3" t="s">
        <v>114</v>
      </c>
      <c r="D164" s="3">
        <v>163</v>
      </c>
      <c r="E164" s="3" t="s">
        <v>167</v>
      </c>
      <c r="F164" s="5" t="s">
        <v>175</v>
      </c>
      <c r="G164" s="3" t="s">
        <v>188</v>
      </c>
      <c r="H164" s="3" t="s">
        <v>146</v>
      </c>
      <c r="I164" s="7">
        <v>89000</v>
      </c>
      <c r="J164" s="3">
        <f t="shared" si="21"/>
        <v>2548</v>
      </c>
      <c r="K164" s="3">
        <f t="shared" si="14"/>
        <v>19</v>
      </c>
      <c r="L164" s="17">
        <v>0.19</v>
      </c>
      <c r="M164" s="6">
        <v>43040</v>
      </c>
      <c r="N164" s="6">
        <v>45588</v>
      </c>
      <c r="O164" s="18">
        <f t="shared" si="15"/>
        <v>46.456043956043956</v>
      </c>
      <c r="P164" s="18">
        <f t="shared" si="22"/>
        <v>118370</v>
      </c>
      <c r="Q164" s="3">
        <v>364</v>
      </c>
      <c r="R164" s="3">
        <f t="shared" si="18"/>
        <v>89000</v>
      </c>
      <c r="S164" s="3">
        <f t="shared" si="19"/>
        <v>101460</v>
      </c>
      <c r="T164" s="3">
        <v>0</v>
      </c>
      <c r="U164" s="7">
        <v>16910</v>
      </c>
      <c r="V164" s="19">
        <v>5574.7252747252751</v>
      </c>
      <c r="W164" s="3">
        <v>89000</v>
      </c>
      <c r="X164" s="6">
        <v>43404</v>
      </c>
      <c r="Y164" s="6">
        <f t="shared" si="20"/>
        <v>43040</v>
      </c>
    </row>
    <row r="165" spans="1:25" x14ac:dyDescent="0.3">
      <c r="A165" s="3" t="s">
        <v>38</v>
      </c>
      <c r="B165" s="3" t="s">
        <v>113</v>
      </c>
      <c r="D165" s="3">
        <v>164</v>
      </c>
      <c r="E165" s="3" t="s">
        <v>167</v>
      </c>
      <c r="F165" s="5" t="s">
        <v>175</v>
      </c>
      <c r="G165" s="3" t="s">
        <v>188</v>
      </c>
      <c r="H165" s="3" t="s">
        <v>145</v>
      </c>
      <c r="I165" s="7">
        <v>98166</v>
      </c>
      <c r="J165" s="3">
        <f t="shared" si="21"/>
        <v>2548</v>
      </c>
      <c r="K165" s="3">
        <f t="shared" si="14"/>
        <v>19</v>
      </c>
      <c r="L165" s="17">
        <v>0.19</v>
      </c>
      <c r="M165" s="6">
        <v>43040</v>
      </c>
      <c r="N165" s="6">
        <v>45588</v>
      </c>
      <c r="O165" s="18">
        <f t="shared" si="15"/>
        <v>51.240494505494503</v>
      </c>
      <c r="P165" s="18">
        <f t="shared" si="22"/>
        <v>130560.78</v>
      </c>
      <c r="Q165" s="3">
        <v>364</v>
      </c>
      <c r="R165" s="3">
        <f t="shared" si="18"/>
        <v>98166</v>
      </c>
      <c r="S165" s="3">
        <f t="shared" si="19"/>
        <v>111909.23999999999</v>
      </c>
      <c r="T165" s="3">
        <v>0</v>
      </c>
      <c r="U165" s="7">
        <v>18651.54</v>
      </c>
      <c r="V165" s="19">
        <v>6148.8593406593391</v>
      </c>
      <c r="W165" s="3">
        <v>98166</v>
      </c>
      <c r="X165" s="6">
        <v>43404</v>
      </c>
      <c r="Y165" s="6">
        <f t="shared" si="20"/>
        <v>43040</v>
      </c>
    </row>
    <row r="166" spans="1:25" x14ac:dyDescent="0.3">
      <c r="A166" s="3" t="s">
        <v>38</v>
      </c>
      <c r="B166" s="3" t="s">
        <v>114</v>
      </c>
      <c r="D166" s="3">
        <v>165</v>
      </c>
      <c r="E166" s="3" t="s">
        <v>167</v>
      </c>
      <c r="F166" s="5" t="s">
        <v>175</v>
      </c>
      <c r="G166" s="3" t="s">
        <v>188</v>
      </c>
      <c r="H166" s="3" t="s">
        <v>146</v>
      </c>
      <c r="I166" s="7">
        <v>200176</v>
      </c>
      <c r="J166" s="3">
        <f t="shared" si="21"/>
        <v>2548</v>
      </c>
      <c r="K166" s="3">
        <f t="shared" si="14"/>
        <v>19</v>
      </c>
      <c r="L166" s="17">
        <v>0.19</v>
      </c>
      <c r="M166" s="6">
        <v>43040</v>
      </c>
      <c r="N166" s="6">
        <v>45588</v>
      </c>
      <c r="O166" s="18">
        <f t="shared" si="15"/>
        <v>104.48747252747253</v>
      </c>
      <c r="P166" s="18">
        <f t="shared" si="22"/>
        <v>266234.08</v>
      </c>
      <c r="Q166" s="3">
        <v>364</v>
      </c>
      <c r="R166" s="3">
        <f t="shared" si="18"/>
        <v>200176</v>
      </c>
      <c r="S166" s="3">
        <f t="shared" si="19"/>
        <v>228200.64</v>
      </c>
      <c r="T166" s="3">
        <v>0</v>
      </c>
      <c r="U166" s="7">
        <v>38033.440000000002</v>
      </c>
      <c r="V166" s="19">
        <v>12538.496703296703</v>
      </c>
      <c r="W166" s="3">
        <v>200176</v>
      </c>
      <c r="X166" s="6">
        <v>43404</v>
      </c>
      <c r="Y166" s="6">
        <f t="shared" si="20"/>
        <v>43040</v>
      </c>
    </row>
    <row r="167" spans="1:25" x14ac:dyDescent="0.3">
      <c r="A167" s="3" t="s">
        <v>38</v>
      </c>
      <c r="B167" s="3" t="s">
        <v>113</v>
      </c>
      <c r="D167" s="3">
        <v>166</v>
      </c>
      <c r="E167" s="3" t="s">
        <v>167</v>
      </c>
      <c r="F167" s="5" t="s">
        <v>175</v>
      </c>
      <c r="G167" s="3" t="s">
        <v>188</v>
      </c>
      <c r="H167" s="3" t="s">
        <v>145</v>
      </c>
      <c r="I167" s="7">
        <v>402052</v>
      </c>
      <c r="J167" s="3">
        <f t="shared" si="21"/>
        <v>2548</v>
      </c>
      <c r="K167" s="3">
        <f t="shared" si="14"/>
        <v>18.279999999999998</v>
      </c>
      <c r="L167" s="17">
        <v>0.18279999999999999</v>
      </c>
      <c r="M167" s="6">
        <v>43040</v>
      </c>
      <c r="N167" s="6">
        <v>45588</v>
      </c>
      <c r="O167" s="18">
        <f t="shared" si="15"/>
        <v>201.90963076923074</v>
      </c>
      <c r="P167" s="18">
        <f t="shared" si="22"/>
        <v>514465.73919999995</v>
      </c>
      <c r="Q167" s="3">
        <v>364</v>
      </c>
      <c r="R167" s="3">
        <f t="shared" si="18"/>
        <v>402052</v>
      </c>
      <c r="S167" s="3">
        <f t="shared" si="19"/>
        <v>440970.63359999994</v>
      </c>
      <c r="T167" s="3">
        <v>0</v>
      </c>
      <c r="U167" s="7">
        <v>73495.105599999995</v>
      </c>
      <c r="V167" s="19">
        <v>24229.155692307686</v>
      </c>
      <c r="W167" s="3">
        <v>402052</v>
      </c>
      <c r="X167" s="6">
        <v>43404</v>
      </c>
      <c r="Y167" s="6">
        <f t="shared" si="20"/>
        <v>43040</v>
      </c>
    </row>
    <row r="168" spans="1:25" x14ac:dyDescent="0.3">
      <c r="A168" s="3" t="s">
        <v>38</v>
      </c>
      <c r="B168" s="3" t="s">
        <v>114</v>
      </c>
      <c r="D168" s="3">
        <v>167</v>
      </c>
      <c r="E168" s="3" t="s">
        <v>167</v>
      </c>
      <c r="F168" s="5" t="s">
        <v>175</v>
      </c>
      <c r="G168" s="3" t="s">
        <v>188</v>
      </c>
      <c r="H168" s="3" t="s">
        <v>146</v>
      </c>
      <c r="I168" s="7">
        <v>180365</v>
      </c>
      <c r="J168" s="3">
        <f t="shared" si="21"/>
        <v>2548</v>
      </c>
      <c r="K168" s="3">
        <f t="shared" si="14"/>
        <v>19</v>
      </c>
      <c r="L168" s="17">
        <v>0.19</v>
      </c>
      <c r="M168" s="6">
        <v>43040</v>
      </c>
      <c r="N168" s="6">
        <v>45588</v>
      </c>
      <c r="O168" s="18">
        <f t="shared" si="15"/>
        <v>94.146565934065933</v>
      </c>
      <c r="P168" s="18">
        <f t="shared" si="22"/>
        <v>239885.44999999998</v>
      </c>
      <c r="Q168" s="3">
        <v>364</v>
      </c>
      <c r="R168" s="3">
        <f t="shared" si="18"/>
        <v>180365</v>
      </c>
      <c r="S168" s="3">
        <f t="shared" si="19"/>
        <v>205616.09999999998</v>
      </c>
      <c r="T168" s="3">
        <v>0</v>
      </c>
      <c r="U168" s="7">
        <v>34269.35</v>
      </c>
      <c r="V168" s="19">
        <v>11297.587912087911</v>
      </c>
      <c r="W168" s="3">
        <v>180365</v>
      </c>
      <c r="X168" s="6">
        <v>43404</v>
      </c>
      <c r="Y168" s="6">
        <f t="shared" si="20"/>
        <v>43040</v>
      </c>
    </row>
    <row r="169" spans="1:25" x14ac:dyDescent="0.3">
      <c r="A169" s="3" t="s">
        <v>39</v>
      </c>
      <c r="B169" s="3" t="s">
        <v>113</v>
      </c>
      <c r="D169" s="3">
        <v>168</v>
      </c>
      <c r="E169" s="3" t="s">
        <v>167</v>
      </c>
      <c r="F169" s="5" t="s">
        <v>175</v>
      </c>
      <c r="G169" s="3" t="s">
        <v>188</v>
      </c>
      <c r="H169" s="3" t="s">
        <v>145</v>
      </c>
      <c r="I169" s="7">
        <v>234539</v>
      </c>
      <c r="J169" s="3">
        <f t="shared" si="21"/>
        <v>2548</v>
      </c>
      <c r="K169" s="3">
        <f t="shared" si="14"/>
        <v>19.5</v>
      </c>
      <c r="L169" s="17">
        <v>0.19500000000000001</v>
      </c>
      <c r="M169" s="6">
        <v>43047</v>
      </c>
      <c r="N169" s="6">
        <v>46687</v>
      </c>
      <c r="O169" s="18">
        <f t="shared" si="15"/>
        <v>125.64589285714287</v>
      </c>
      <c r="P169" s="18">
        <f t="shared" si="22"/>
        <v>320145.73500000004</v>
      </c>
      <c r="Q169" s="3">
        <v>364</v>
      </c>
      <c r="R169" s="3">
        <f t="shared" si="18"/>
        <v>234539</v>
      </c>
      <c r="S169" s="3">
        <f t="shared" si="19"/>
        <v>274410.63000000006</v>
      </c>
      <c r="T169" s="3">
        <v>0</v>
      </c>
      <c r="U169" s="7">
        <v>45735.105000000003</v>
      </c>
      <c r="V169" s="19">
        <v>14197.985892857148</v>
      </c>
      <c r="W169" s="3">
        <v>234539</v>
      </c>
      <c r="X169" s="6">
        <v>43411</v>
      </c>
      <c r="Y169" s="6">
        <f t="shared" si="20"/>
        <v>43047</v>
      </c>
    </row>
    <row r="170" spans="1:25" x14ac:dyDescent="0.3">
      <c r="A170" s="3" t="s">
        <v>38</v>
      </c>
      <c r="B170" s="3" t="s">
        <v>114</v>
      </c>
      <c r="D170" s="3">
        <v>169</v>
      </c>
      <c r="E170" s="3" t="s">
        <v>167</v>
      </c>
      <c r="F170" s="5" t="s">
        <v>175</v>
      </c>
      <c r="G170" s="3" t="s">
        <v>188</v>
      </c>
      <c r="H170" s="3" t="s">
        <v>146</v>
      </c>
      <c r="I170" s="7">
        <v>100000</v>
      </c>
      <c r="J170" s="3">
        <f t="shared" si="21"/>
        <v>2548</v>
      </c>
      <c r="K170" s="3">
        <f t="shared" si="14"/>
        <v>19</v>
      </c>
      <c r="L170" s="17">
        <v>0.19</v>
      </c>
      <c r="M170" s="6">
        <v>43040</v>
      </c>
      <c r="N170" s="6">
        <v>45588</v>
      </c>
      <c r="O170" s="18">
        <f t="shared" si="15"/>
        <v>52.197802197802197</v>
      </c>
      <c r="P170" s="18">
        <f t="shared" si="22"/>
        <v>133000</v>
      </c>
      <c r="Q170" s="3">
        <v>364</v>
      </c>
      <c r="R170" s="3">
        <f t="shared" si="18"/>
        <v>100000</v>
      </c>
      <c r="S170" s="3">
        <f t="shared" si="19"/>
        <v>114000</v>
      </c>
      <c r="T170" s="3">
        <v>0</v>
      </c>
      <c r="U170" s="7">
        <v>19000</v>
      </c>
      <c r="V170" s="19">
        <v>6263.7362637362639</v>
      </c>
      <c r="W170" s="3">
        <v>100000</v>
      </c>
      <c r="X170" s="6">
        <v>43404</v>
      </c>
      <c r="Y170" s="6">
        <f t="shared" si="20"/>
        <v>43040</v>
      </c>
    </row>
    <row r="171" spans="1:25" x14ac:dyDescent="0.3">
      <c r="A171" s="3" t="s">
        <v>38</v>
      </c>
      <c r="B171" s="3" t="s">
        <v>114</v>
      </c>
      <c r="D171" s="3">
        <v>170</v>
      </c>
      <c r="E171" s="3" t="s">
        <v>167</v>
      </c>
      <c r="F171" s="5" t="s">
        <v>175</v>
      </c>
      <c r="G171" s="3" t="s">
        <v>188</v>
      </c>
      <c r="H171" s="3" t="s">
        <v>146</v>
      </c>
      <c r="I171" s="7">
        <v>156500</v>
      </c>
      <c r="J171" s="3">
        <f t="shared" si="21"/>
        <v>2548</v>
      </c>
      <c r="K171" s="3">
        <f t="shared" si="14"/>
        <v>19</v>
      </c>
      <c r="L171" s="17">
        <v>0.19</v>
      </c>
      <c r="M171" s="6">
        <v>43040</v>
      </c>
      <c r="N171" s="6">
        <v>45588</v>
      </c>
      <c r="O171" s="18">
        <f t="shared" si="15"/>
        <v>81.689560439560438</v>
      </c>
      <c r="P171" s="18">
        <f t="shared" si="22"/>
        <v>208145</v>
      </c>
      <c r="Q171" s="3">
        <v>364</v>
      </c>
      <c r="R171" s="3">
        <f t="shared" si="18"/>
        <v>156500</v>
      </c>
      <c r="S171" s="3">
        <f t="shared" si="19"/>
        <v>178410</v>
      </c>
      <c r="T171" s="3">
        <v>0</v>
      </c>
      <c r="U171" s="7">
        <v>29735</v>
      </c>
      <c r="V171" s="19">
        <v>9802.7472527472564</v>
      </c>
      <c r="W171" s="3">
        <v>156500</v>
      </c>
      <c r="X171" s="6">
        <v>43404</v>
      </c>
      <c r="Y171" s="6">
        <f t="shared" si="20"/>
        <v>43040</v>
      </c>
    </row>
    <row r="172" spans="1:25" x14ac:dyDescent="0.3">
      <c r="A172" s="3" t="s">
        <v>38</v>
      </c>
      <c r="B172" s="3" t="s">
        <v>112</v>
      </c>
      <c r="D172" s="3">
        <v>171</v>
      </c>
      <c r="E172" s="3" t="s">
        <v>167</v>
      </c>
      <c r="F172" s="5" t="s">
        <v>175</v>
      </c>
      <c r="G172" s="3" t="s">
        <v>188</v>
      </c>
      <c r="H172" s="3" t="s">
        <v>145</v>
      </c>
      <c r="I172" s="7">
        <v>259700</v>
      </c>
      <c r="J172" s="3">
        <f t="shared" si="21"/>
        <v>2548</v>
      </c>
      <c r="K172" s="3">
        <f t="shared" si="14"/>
        <v>19</v>
      </c>
      <c r="L172" s="17">
        <v>0.19</v>
      </c>
      <c r="M172" s="6">
        <v>43040</v>
      </c>
      <c r="N172" s="6">
        <v>45588</v>
      </c>
      <c r="O172" s="18">
        <f t="shared" si="15"/>
        <v>135.55769230769232</v>
      </c>
      <c r="P172" s="18">
        <f t="shared" si="22"/>
        <v>345401</v>
      </c>
      <c r="Q172" s="3">
        <v>364</v>
      </c>
      <c r="R172" s="3">
        <f t="shared" si="18"/>
        <v>259700</v>
      </c>
      <c r="S172" s="3">
        <f t="shared" si="19"/>
        <v>296058</v>
      </c>
      <c r="T172" s="3">
        <v>0</v>
      </c>
      <c r="U172" s="7">
        <v>49343</v>
      </c>
      <c r="V172" s="19">
        <v>16266.923076923078</v>
      </c>
      <c r="W172" s="3">
        <v>259700</v>
      </c>
      <c r="X172" s="6">
        <v>43404</v>
      </c>
      <c r="Y172" s="6">
        <f t="shared" si="20"/>
        <v>43040</v>
      </c>
    </row>
    <row r="173" spans="1:25" x14ac:dyDescent="0.3">
      <c r="A173" s="3" t="s">
        <v>40</v>
      </c>
      <c r="B173" s="3" t="s">
        <v>115</v>
      </c>
      <c r="D173" s="3">
        <v>172</v>
      </c>
      <c r="E173" s="3" t="s">
        <v>167</v>
      </c>
      <c r="F173" s="5" t="s">
        <v>175</v>
      </c>
      <c r="G173" s="3" t="s">
        <v>188</v>
      </c>
      <c r="H173" s="3" t="s">
        <v>146</v>
      </c>
      <c r="I173" s="7">
        <v>42717</v>
      </c>
      <c r="J173" s="3">
        <f t="shared" si="21"/>
        <v>2548</v>
      </c>
      <c r="K173" s="3">
        <f t="shared" si="14"/>
        <v>19</v>
      </c>
      <c r="L173" s="17">
        <v>0.19</v>
      </c>
      <c r="M173" s="6">
        <v>43040</v>
      </c>
      <c r="N173" s="6">
        <v>45588</v>
      </c>
      <c r="O173" s="18">
        <f t="shared" si="15"/>
        <v>22.297335164835165</v>
      </c>
      <c r="P173" s="18">
        <f t="shared" si="22"/>
        <v>56813.61</v>
      </c>
      <c r="Q173" s="3">
        <v>364</v>
      </c>
      <c r="R173" s="3">
        <f t="shared" si="18"/>
        <v>42717</v>
      </c>
      <c r="S173" s="3">
        <f t="shared" si="19"/>
        <v>48697.38</v>
      </c>
      <c r="T173" s="3">
        <v>0</v>
      </c>
      <c r="U173" s="7">
        <v>8116.2300000000005</v>
      </c>
      <c r="V173" s="19">
        <v>2675.6802197802199</v>
      </c>
      <c r="W173" s="3">
        <v>42717</v>
      </c>
      <c r="X173" s="6">
        <v>43404</v>
      </c>
      <c r="Y173" s="6">
        <f t="shared" si="20"/>
        <v>43040</v>
      </c>
    </row>
    <row r="174" spans="1:25" x14ac:dyDescent="0.3">
      <c r="A174" s="3" t="s">
        <v>41</v>
      </c>
      <c r="B174" s="3" t="s">
        <v>119</v>
      </c>
      <c r="D174" s="3">
        <v>173</v>
      </c>
      <c r="E174" s="3" t="s">
        <v>167</v>
      </c>
      <c r="F174" s="5" t="s">
        <v>175</v>
      </c>
      <c r="G174" s="3" t="s">
        <v>188</v>
      </c>
      <c r="H174" s="3" t="s">
        <v>147</v>
      </c>
      <c r="I174" s="7">
        <v>46357</v>
      </c>
      <c r="J174" s="3">
        <f t="shared" si="21"/>
        <v>2548</v>
      </c>
      <c r="K174" s="3">
        <f t="shared" si="14"/>
        <v>19</v>
      </c>
      <c r="L174" s="17">
        <v>0.19</v>
      </c>
      <c r="M174" s="6">
        <v>43098</v>
      </c>
      <c r="N174" s="6">
        <v>45588</v>
      </c>
      <c r="O174" s="18">
        <f t="shared" si="15"/>
        <v>24.197335164835163</v>
      </c>
      <c r="P174" s="18">
        <f t="shared" si="22"/>
        <v>61654.81</v>
      </c>
      <c r="Q174" s="3">
        <v>364</v>
      </c>
      <c r="R174" s="3">
        <f t="shared" si="18"/>
        <v>46357</v>
      </c>
      <c r="S174" s="3">
        <f t="shared" si="19"/>
        <v>52846.979999999996</v>
      </c>
      <c r="T174" s="3">
        <v>0</v>
      </c>
      <c r="U174" s="7">
        <v>8807.83</v>
      </c>
      <c r="V174" s="19">
        <v>1500.2347802197801</v>
      </c>
      <c r="W174" s="3">
        <v>46357</v>
      </c>
      <c r="X174" s="6">
        <v>43462</v>
      </c>
      <c r="Y174" s="6">
        <f t="shared" si="20"/>
        <v>43098</v>
      </c>
    </row>
    <row r="175" spans="1:25" x14ac:dyDescent="0.3">
      <c r="A175" s="3" t="s">
        <v>41</v>
      </c>
      <c r="B175" s="3" t="s">
        <v>115</v>
      </c>
      <c r="D175" s="3">
        <v>174</v>
      </c>
      <c r="E175" s="3" t="s">
        <v>167</v>
      </c>
      <c r="F175" s="5" t="s">
        <v>175</v>
      </c>
      <c r="G175" s="3" t="s">
        <v>188</v>
      </c>
      <c r="H175" s="3" t="s">
        <v>146</v>
      </c>
      <c r="I175" s="7">
        <v>82000</v>
      </c>
      <c r="J175" s="3">
        <f t="shared" si="21"/>
        <v>2548</v>
      </c>
      <c r="K175" s="3">
        <f t="shared" si="14"/>
        <v>19</v>
      </c>
      <c r="L175" s="17">
        <v>0.19</v>
      </c>
      <c r="M175" s="6">
        <v>43109</v>
      </c>
      <c r="N175" s="6">
        <v>45588</v>
      </c>
      <c r="O175" s="18">
        <f t="shared" si="15"/>
        <v>42.802197802197803</v>
      </c>
      <c r="P175" s="18">
        <f t="shared" si="22"/>
        <v>109060</v>
      </c>
      <c r="Q175" s="3">
        <v>364</v>
      </c>
      <c r="R175" s="3">
        <f t="shared" si="18"/>
        <v>82000</v>
      </c>
      <c r="S175" s="3">
        <f t="shared" si="19"/>
        <v>93480</v>
      </c>
      <c r="T175" s="3">
        <v>0</v>
      </c>
      <c r="U175" s="7">
        <v>15580</v>
      </c>
      <c r="V175" s="19">
        <v>2182.9120879120856</v>
      </c>
      <c r="W175" s="3">
        <v>82000</v>
      </c>
      <c r="X175" s="6">
        <v>43473</v>
      </c>
      <c r="Y175" s="6">
        <f t="shared" si="20"/>
        <v>43109</v>
      </c>
    </row>
    <row r="176" spans="1:25" x14ac:dyDescent="0.3">
      <c r="A176" s="3" t="s">
        <v>41</v>
      </c>
      <c r="B176" s="3" t="s">
        <v>115</v>
      </c>
      <c r="D176" s="3">
        <v>175</v>
      </c>
      <c r="E176" s="3" t="s">
        <v>167</v>
      </c>
      <c r="F176" s="5" t="s">
        <v>175</v>
      </c>
      <c r="G176" s="3" t="s">
        <v>188</v>
      </c>
      <c r="H176" s="3" t="s">
        <v>146</v>
      </c>
      <c r="I176" s="7">
        <v>60500</v>
      </c>
      <c r="J176" s="3">
        <f t="shared" si="21"/>
        <v>2548</v>
      </c>
      <c r="K176" s="3">
        <f t="shared" si="14"/>
        <v>19</v>
      </c>
      <c r="L176" s="17">
        <v>0.19</v>
      </c>
      <c r="M176" s="6">
        <v>43124</v>
      </c>
      <c r="N176" s="6">
        <v>45588</v>
      </c>
      <c r="O176" s="18">
        <f t="shared" si="15"/>
        <v>31.579670329670328</v>
      </c>
      <c r="P176" s="18">
        <f t="shared" si="22"/>
        <v>80465</v>
      </c>
      <c r="Q176" s="3">
        <v>364</v>
      </c>
      <c r="R176" s="3">
        <f t="shared" si="18"/>
        <v>60500</v>
      </c>
      <c r="S176" s="3">
        <f t="shared" si="19"/>
        <v>68970</v>
      </c>
      <c r="T176" s="3">
        <v>0</v>
      </c>
      <c r="U176" s="7">
        <v>11495</v>
      </c>
      <c r="V176" s="19">
        <v>1136.868131868132</v>
      </c>
      <c r="W176" s="3">
        <v>60500</v>
      </c>
      <c r="X176" s="6">
        <v>43488</v>
      </c>
      <c r="Y176" s="6">
        <f t="shared" si="20"/>
        <v>43124</v>
      </c>
    </row>
    <row r="177" spans="1:25" x14ac:dyDescent="0.3">
      <c r="A177" s="3" t="s">
        <v>41</v>
      </c>
      <c r="B177" s="3" t="s">
        <v>115</v>
      </c>
      <c r="D177" s="3">
        <v>176</v>
      </c>
      <c r="E177" s="3" t="s">
        <v>167</v>
      </c>
      <c r="F177" s="5" t="s">
        <v>175</v>
      </c>
      <c r="G177" s="3" t="s">
        <v>188</v>
      </c>
      <c r="H177" s="3" t="s">
        <v>146</v>
      </c>
      <c r="I177" s="7">
        <v>74052</v>
      </c>
      <c r="J177" s="3">
        <f t="shared" si="21"/>
        <v>2548</v>
      </c>
      <c r="K177" s="3">
        <f t="shared" si="14"/>
        <v>19</v>
      </c>
      <c r="L177" s="17">
        <v>0.19</v>
      </c>
      <c r="M177" s="6">
        <v>43040</v>
      </c>
      <c r="N177" s="6">
        <v>45588</v>
      </c>
      <c r="O177" s="18">
        <f t="shared" si="15"/>
        <v>38.653516483516484</v>
      </c>
      <c r="P177" s="18">
        <f t="shared" si="22"/>
        <v>98489.16</v>
      </c>
      <c r="Q177" s="3">
        <v>364</v>
      </c>
      <c r="R177" s="3">
        <f t="shared" si="18"/>
        <v>74052</v>
      </c>
      <c r="S177" s="3">
        <f t="shared" si="19"/>
        <v>84419.28</v>
      </c>
      <c r="T177" s="3">
        <v>0</v>
      </c>
      <c r="U177" s="7">
        <v>14069.880000000001</v>
      </c>
      <c r="V177" s="19">
        <v>4638.4219780219755</v>
      </c>
      <c r="W177" s="3">
        <v>74052</v>
      </c>
      <c r="X177" s="6">
        <v>43404</v>
      </c>
      <c r="Y177" s="6">
        <f t="shared" si="20"/>
        <v>43040</v>
      </c>
    </row>
    <row r="178" spans="1:25" x14ac:dyDescent="0.3">
      <c r="A178" s="3" t="s">
        <v>41</v>
      </c>
      <c r="B178" s="3" t="s">
        <v>116</v>
      </c>
      <c r="D178" s="3">
        <v>177</v>
      </c>
      <c r="E178" s="3" t="s">
        <v>167</v>
      </c>
      <c r="F178" s="5" t="s">
        <v>175</v>
      </c>
      <c r="G178" s="3" t="s">
        <v>188</v>
      </c>
      <c r="H178" s="3" t="s">
        <v>148</v>
      </c>
      <c r="I178" s="7">
        <v>125181</v>
      </c>
      <c r="J178" s="3">
        <f t="shared" si="21"/>
        <v>2548</v>
      </c>
      <c r="K178" s="3">
        <f t="shared" si="14"/>
        <v>19</v>
      </c>
      <c r="L178" s="17">
        <v>0.19</v>
      </c>
      <c r="M178" s="6">
        <v>43040</v>
      </c>
      <c r="N178" s="6">
        <v>45588</v>
      </c>
      <c r="O178" s="18">
        <f t="shared" si="15"/>
        <v>65.341730769230765</v>
      </c>
      <c r="P178" s="18">
        <f t="shared" si="22"/>
        <v>166490.72999999998</v>
      </c>
      <c r="Q178" s="3">
        <v>364</v>
      </c>
      <c r="R178" s="3">
        <f t="shared" si="18"/>
        <v>125181</v>
      </c>
      <c r="S178" s="3">
        <f t="shared" si="19"/>
        <v>142706.33999999997</v>
      </c>
      <c r="T178" s="3">
        <v>0</v>
      </c>
      <c r="U178" s="7">
        <v>23784.39</v>
      </c>
      <c r="V178" s="19">
        <v>7841.0076923076922</v>
      </c>
      <c r="W178" s="3">
        <v>125181</v>
      </c>
      <c r="X178" s="6">
        <v>43404</v>
      </c>
      <c r="Y178" s="6">
        <f t="shared" si="20"/>
        <v>43040</v>
      </c>
    </row>
    <row r="179" spans="1:25" x14ac:dyDescent="0.3">
      <c r="A179" s="3" t="s">
        <v>41</v>
      </c>
      <c r="B179" s="3" t="s">
        <v>115</v>
      </c>
      <c r="D179" s="3">
        <v>178</v>
      </c>
      <c r="E179" s="3" t="s">
        <v>167</v>
      </c>
      <c r="F179" s="5" t="s">
        <v>175</v>
      </c>
      <c r="G179" s="3" t="s">
        <v>188</v>
      </c>
      <c r="H179" s="3" t="s">
        <v>146</v>
      </c>
      <c r="I179" s="7">
        <v>24000</v>
      </c>
      <c r="J179" s="3">
        <f t="shared" si="21"/>
        <v>2548</v>
      </c>
      <c r="K179" s="3">
        <f t="shared" si="14"/>
        <v>19</v>
      </c>
      <c r="L179" s="17">
        <v>0.19</v>
      </c>
      <c r="M179" s="6">
        <v>43040</v>
      </c>
      <c r="N179" s="6">
        <v>45588</v>
      </c>
      <c r="O179" s="18">
        <f t="shared" si="15"/>
        <v>12.527472527472527</v>
      </c>
      <c r="P179" s="18">
        <f t="shared" si="22"/>
        <v>31920</v>
      </c>
      <c r="Q179" s="3">
        <v>364</v>
      </c>
      <c r="R179" s="3">
        <f t="shared" si="18"/>
        <v>24000</v>
      </c>
      <c r="S179" s="3">
        <f t="shared" si="19"/>
        <v>27360</v>
      </c>
      <c r="T179" s="3">
        <v>0</v>
      </c>
      <c r="U179" s="7">
        <v>4560</v>
      </c>
      <c r="V179" s="19">
        <v>1503.2967032967035</v>
      </c>
      <c r="W179" s="3">
        <v>24000</v>
      </c>
      <c r="X179" s="6">
        <v>43404</v>
      </c>
      <c r="Y179" s="6">
        <f t="shared" si="20"/>
        <v>43040</v>
      </c>
    </row>
    <row r="180" spans="1:25" x14ac:dyDescent="0.3">
      <c r="A180" s="3" t="s">
        <v>37</v>
      </c>
      <c r="B180" s="3" t="s">
        <v>120</v>
      </c>
      <c r="D180" s="3">
        <v>179</v>
      </c>
      <c r="E180" s="3" t="s">
        <v>167</v>
      </c>
      <c r="F180" s="5" t="s">
        <v>175</v>
      </c>
      <c r="G180" s="3" t="s">
        <v>188</v>
      </c>
      <c r="H180" s="3" t="s">
        <v>145</v>
      </c>
      <c r="I180" s="7">
        <v>41139</v>
      </c>
      <c r="J180" s="3">
        <f t="shared" si="21"/>
        <v>2548</v>
      </c>
      <c r="K180" s="3">
        <f t="shared" si="14"/>
        <v>19</v>
      </c>
      <c r="L180" s="17">
        <v>0.19</v>
      </c>
      <c r="M180" s="6">
        <v>43040</v>
      </c>
      <c r="N180" s="6">
        <v>45588</v>
      </c>
      <c r="O180" s="18">
        <f t="shared" si="15"/>
        <v>21.473653846153844</v>
      </c>
      <c r="P180" s="18">
        <f t="shared" si="22"/>
        <v>54714.869999999995</v>
      </c>
      <c r="Q180" s="3">
        <v>364</v>
      </c>
      <c r="R180" s="3">
        <f t="shared" si="18"/>
        <v>41139</v>
      </c>
      <c r="S180" s="3">
        <f t="shared" si="19"/>
        <v>46898.459999999992</v>
      </c>
      <c r="T180" s="3">
        <v>0</v>
      </c>
      <c r="U180" s="7">
        <v>7816.41</v>
      </c>
      <c r="V180" s="19">
        <v>2576.8384615384621</v>
      </c>
      <c r="W180" s="3">
        <v>41139</v>
      </c>
      <c r="X180" s="6">
        <v>43404</v>
      </c>
      <c r="Y180" s="6">
        <f t="shared" si="20"/>
        <v>43040</v>
      </c>
    </row>
    <row r="181" spans="1:25" x14ac:dyDescent="0.3">
      <c r="A181" s="3" t="s">
        <v>37</v>
      </c>
      <c r="B181" s="3" t="s">
        <v>197</v>
      </c>
      <c r="D181" s="3">
        <v>180</v>
      </c>
      <c r="E181" s="3" t="s">
        <v>167</v>
      </c>
      <c r="F181" s="5" t="s">
        <v>175</v>
      </c>
      <c r="G181" s="3" t="s">
        <v>188</v>
      </c>
      <c r="H181" s="3" t="s">
        <v>146</v>
      </c>
      <c r="I181" s="7">
        <v>62514</v>
      </c>
      <c r="J181" s="3">
        <f t="shared" si="21"/>
        <v>2548</v>
      </c>
      <c r="K181" s="3">
        <f t="shared" si="14"/>
        <v>19</v>
      </c>
      <c r="L181" s="17">
        <v>0.19</v>
      </c>
      <c r="M181" s="6">
        <v>43040</v>
      </c>
      <c r="N181" s="6">
        <v>45588</v>
      </c>
      <c r="O181" s="18">
        <f t="shared" si="15"/>
        <v>32.630934065934063</v>
      </c>
      <c r="P181" s="18">
        <f t="shared" si="22"/>
        <v>83143.62</v>
      </c>
      <c r="Q181" s="3">
        <v>364</v>
      </c>
      <c r="R181" s="3">
        <f t="shared" si="18"/>
        <v>62514</v>
      </c>
      <c r="S181" s="3">
        <f t="shared" si="19"/>
        <v>71265.959999999992</v>
      </c>
      <c r="T181" s="3">
        <v>0</v>
      </c>
      <c r="U181" s="7">
        <v>11877.66</v>
      </c>
      <c r="V181" s="19">
        <v>3915.7120879120885</v>
      </c>
      <c r="W181" s="3">
        <v>62514</v>
      </c>
      <c r="X181" s="6">
        <v>43404</v>
      </c>
      <c r="Y181" s="6">
        <f t="shared" si="20"/>
        <v>43040</v>
      </c>
    </row>
    <row r="182" spans="1:25" x14ac:dyDescent="0.3">
      <c r="A182" s="3" t="s">
        <v>37</v>
      </c>
      <c r="B182" s="3" t="s">
        <v>197</v>
      </c>
      <c r="D182" s="3">
        <v>181</v>
      </c>
      <c r="E182" s="3" t="s">
        <v>167</v>
      </c>
      <c r="F182" s="5" t="s">
        <v>175</v>
      </c>
      <c r="G182" s="3" t="s">
        <v>188</v>
      </c>
      <c r="H182" s="3" t="s">
        <v>146</v>
      </c>
      <c r="I182" s="7">
        <v>89829</v>
      </c>
      <c r="J182" s="3">
        <f t="shared" si="21"/>
        <v>2548</v>
      </c>
      <c r="K182" s="3">
        <f t="shared" si="14"/>
        <v>19</v>
      </c>
      <c r="L182" s="17">
        <v>0.19</v>
      </c>
      <c r="M182" s="6">
        <v>43040</v>
      </c>
      <c r="N182" s="6">
        <v>45588</v>
      </c>
      <c r="O182" s="18">
        <f t="shared" si="15"/>
        <v>46.888763736263734</v>
      </c>
      <c r="P182" s="18">
        <f t="shared" si="22"/>
        <v>119472.56999999999</v>
      </c>
      <c r="Q182" s="3">
        <v>364</v>
      </c>
      <c r="R182" s="3">
        <f t="shared" si="18"/>
        <v>89829</v>
      </c>
      <c r="S182" s="3">
        <f t="shared" si="19"/>
        <v>102405.06</v>
      </c>
      <c r="T182" s="3">
        <v>0</v>
      </c>
      <c r="U182" s="7">
        <v>17067.509999999998</v>
      </c>
      <c r="V182" s="19">
        <v>5626.6516483516498</v>
      </c>
      <c r="W182" s="3">
        <v>89829</v>
      </c>
      <c r="X182" s="6">
        <v>43404</v>
      </c>
      <c r="Y182" s="6">
        <f t="shared" si="20"/>
        <v>43040</v>
      </c>
    </row>
    <row r="183" spans="1:25" x14ac:dyDescent="0.3">
      <c r="A183" s="3" t="s">
        <v>37</v>
      </c>
      <c r="B183" s="3" t="s">
        <v>197</v>
      </c>
      <c r="D183" s="3">
        <v>182</v>
      </c>
      <c r="E183" s="3" t="s">
        <v>167</v>
      </c>
      <c r="F183" s="5" t="s">
        <v>175</v>
      </c>
      <c r="G183" s="3" t="s">
        <v>188</v>
      </c>
      <c r="H183" s="3" t="s">
        <v>146</v>
      </c>
      <c r="I183" s="7">
        <v>59449</v>
      </c>
      <c r="J183" s="3">
        <f t="shared" si="21"/>
        <v>2548</v>
      </c>
      <c r="K183" s="3">
        <f t="shared" si="14"/>
        <v>19</v>
      </c>
      <c r="L183" s="17">
        <v>0.19</v>
      </c>
      <c r="M183" s="6">
        <v>43040</v>
      </c>
      <c r="N183" s="6">
        <v>45588</v>
      </c>
      <c r="O183" s="18">
        <f t="shared" si="15"/>
        <v>31.031071428571426</v>
      </c>
      <c r="P183" s="18">
        <f t="shared" si="22"/>
        <v>79067.17</v>
      </c>
      <c r="Q183" s="3">
        <v>364</v>
      </c>
      <c r="R183" s="3">
        <f t="shared" si="18"/>
        <v>59449</v>
      </c>
      <c r="S183" s="3">
        <f t="shared" si="19"/>
        <v>67771.86</v>
      </c>
      <c r="T183" s="3">
        <v>0</v>
      </c>
      <c r="U183" s="7">
        <v>11295.31</v>
      </c>
      <c r="V183" s="19">
        <v>3723.7285714285717</v>
      </c>
      <c r="W183" s="3">
        <v>59449</v>
      </c>
      <c r="X183" s="6">
        <v>43404</v>
      </c>
      <c r="Y183" s="6">
        <f t="shared" si="20"/>
        <v>43040</v>
      </c>
    </row>
    <row r="184" spans="1:25" x14ac:dyDescent="0.3">
      <c r="A184" s="3" t="s">
        <v>37</v>
      </c>
      <c r="B184" s="3" t="s">
        <v>197</v>
      </c>
      <c r="D184" s="3">
        <v>183</v>
      </c>
      <c r="E184" s="3" t="s">
        <v>167</v>
      </c>
      <c r="F184" s="5" t="s">
        <v>175</v>
      </c>
      <c r="G184" s="3" t="s">
        <v>188</v>
      </c>
      <c r="H184" s="3" t="s">
        <v>146</v>
      </c>
      <c r="I184" s="7">
        <v>9352</v>
      </c>
      <c r="J184" s="3">
        <f t="shared" si="21"/>
        <v>2548</v>
      </c>
      <c r="K184" s="3">
        <f t="shared" si="14"/>
        <v>19</v>
      </c>
      <c r="L184" s="17">
        <v>0.19</v>
      </c>
      <c r="M184" s="6">
        <v>43040</v>
      </c>
      <c r="N184" s="6">
        <v>45588</v>
      </c>
      <c r="O184" s="18">
        <f t="shared" si="15"/>
        <v>4.8815384615384616</v>
      </c>
      <c r="P184" s="18">
        <f t="shared" si="22"/>
        <v>12438.16</v>
      </c>
      <c r="Q184" s="3">
        <v>364</v>
      </c>
      <c r="R184" s="3">
        <f t="shared" si="18"/>
        <v>9352</v>
      </c>
      <c r="S184" s="3">
        <f t="shared" si="19"/>
        <v>10661.279999999999</v>
      </c>
      <c r="T184" s="3">
        <v>0</v>
      </c>
      <c r="U184" s="7">
        <v>1776.88</v>
      </c>
      <c r="V184" s="19">
        <v>585.78461538461534</v>
      </c>
      <c r="W184" s="3">
        <v>9352</v>
      </c>
      <c r="X184" s="6">
        <v>43404</v>
      </c>
      <c r="Y184" s="6">
        <f t="shared" si="20"/>
        <v>43040</v>
      </c>
    </row>
    <row r="185" spans="1:25" x14ac:dyDescent="0.3">
      <c r="A185" s="3" t="s">
        <v>37</v>
      </c>
      <c r="B185" s="3" t="s">
        <v>197</v>
      </c>
      <c r="D185" s="3">
        <v>184</v>
      </c>
      <c r="E185" s="3" t="s">
        <v>167</v>
      </c>
      <c r="F185" s="5" t="s">
        <v>175</v>
      </c>
      <c r="G185" s="3" t="s">
        <v>188</v>
      </c>
      <c r="H185" s="3" t="s">
        <v>146</v>
      </c>
      <c r="I185" s="7">
        <v>63454</v>
      </c>
      <c r="J185" s="3">
        <f t="shared" si="21"/>
        <v>2548</v>
      </c>
      <c r="K185" s="3">
        <f t="shared" si="14"/>
        <v>19</v>
      </c>
      <c r="L185" s="17">
        <v>0.19</v>
      </c>
      <c r="M185" s="6">
        <v>43040</v>
      </c>
      <c r="N185" s="6">
        <v>45588</v>
      </c>
      <c r="O185" s="18">
        <f t="shared" si="15"/>
        <v>33.121593406593412</v>
      </c>
      <c r="P185" s="18">
        <f t="shared" si="22"/>
        <v>84393.82</v>
      </c>
      <c r="Q185" s="3">
        <v>364</v>
      </c>
      <c r="R185" s="3">
        <f t="shared" si="18"/>
        <v>63454</v>
      </c>
      <c r="S185" s="3">
        <f t="shared" si="19"/>
        <v>72337.560000000012</v>
      </c>
      <c r="T185" s="3">
        <v>0</v>
      </c>
      <c r="U185" s="7">
        <v>12056.26</v>
      </c>
      <c r="V185" s="19">
        <v>3974.5912087912093</v>
      </c>
      <c r="W185" s="3">
        <v>63454</v>
      </c>
      <c r="X185" s="6">
        <v>43404</v>
      </c>
      <c r="Y185" s="6">
        <f t="shared" si="20"/>
        <v>43040</v>
      </c>
    </row>
    <row r="186" spans="1:25" x14ac:dyDescent="0.3">
      <c r="A186" s="3" t="s">
        <v>37</v>
      </c>
      <c r="B186" s="3" t="s">
        <v>197</v>
      </c>
      <c r="D186" s="3">
        <v>185</v>
      </c>
      <c r="E186" s="3" t="s">
        <v>167</v>
      </c>
      <c r="F186" s="5" t="s">
        <v>175</v>
      </c>
      <c r="G186" s="3" t="s">
        <v>188</v>
      </c>
      <c r="H186" s="3" t="s">
        <v>146</v>
      </c>
      <c r="I186" s="7">
        <v>10847</v>
      </c>
      <c r="J186" s="3">
        <f t="shared" si="21"/>
        <v>2548</v>
      </c>
      <c r="K186" s="3">
        <f t="shared" si="14"/>
        <v>19</v>
      </c>
      <c r="L186" s="17">
        <v>0.19</v>
      </c>
      <c r="M186" s="6">
        <v>43040</v>
      </c>
      <c r="N186" s="6">
        <v>45588</v>
      </c>
      <c r="O186" s="18">
        <f t="shared" si="15"/>
        <v>5.6618956043956041</v>
      </c>
      <c r="P186" s="18">
        <f t="shared" si="22"/>
        <v>14426.509999999998</v>
      </c>
      <c r="Q186" s="3">
        <v>364</v>
      </c>
      <c r="R186" s="3">
        <f t="shared" si="18"/>
        <v>10847</v>
      </c>
      <c r="S186" s="3">
        <f t="shared" si="19"/>
        <v>12365.579999999998</v>
      </c>
      <c r="T186" s="3">
        <v>0</v>
      </c>
      <c r="U186" s="7">
        <v>2060.9299999999998</v>
      </c>
      <c r="V186" s="19">
        <v>679.42747252747267</v>
      </c>
      <c r="W186" s="3">
        <v>10847</v>
      </c>
      <c r="X186" s="6">
        <v>43404</v>
      </c>
      <c r="Y186" s="6">
        <f t="shared" si="20"/>
        <v>43040</v>
      </c>
    </row>
    <row r="187" spans="1:25" x14ac:dyDescent="0.3">
      <c r="A187" s="3" t="s">
        <v>37</v>
      </c>
      <c r="B187" s="3" t="s">
        <v>197</v>
      </c>
      <c r="D187" s="3">
        <v>186</v>
      </c>
      <c r="E187" s="3" t="s">
        <v>167</v>
      </c>
      <c r="F187" s="5" t="s">
        <v>175</v>
      </c>
      <c r="G187" s="3" t="s">
        <v>188</v>
      </c>
      <c r="H187" s="3" t="s">
        <v>146</v>
      </c>
      <c r="I187" s="7">
        <v>39268</v>
      </c>
      <c r="J187" s="3">
        <f t="shared" si="21"/>
        <v>2548</v>
      </c>
      <c r="K187" s="3">
        <f t="shared" si="14"/>
        <v>19</v>
      </c>
      <c r="L187" s="17">
        <v>0.19</v>
      </c>
      <c r="M187" s="6">
        <v>43040</v>
      </c>
      <c r="N187" s="6">
        <v>45588</v>
      </c>
      <c r="O187" s="18">
        <f t="shared" si="15"/>
        <v>20.497032967032968</v>
      </c>
      <c r="P187" s="18">
        <f t="shared" si="22"/>
        <v>52226.44</v>
      </c>
      <c r="Q187" s="3">
        <v>364</v>
      </c>
      <c r="R187" s="3">
        <f t="shared" si="18"/>
        <v>39268</v>
      </c>
      <c r="S187" s="3">
        <f t="shared" si="19"/>
        <v>44765.520000000004</v>
      </c>
      <c r="T187" s="3">
        <v>0</v>
      </c>
      <c r="U187" s="7">
        <v>7460.92</v>
      </c>
      <c r="V187" s="19">
        <v>2459.6439560439558</v>
      </c>
      <c r="W187" s="3">
        <v>39268</v>
      </c>
      <c r="X187" s="6">
        <v>43404</v>
      </c>
      <c r="Y187" s="6">
        <f t="shared" si="20"/>
        <v>43040</v>
      </c>
    </row>
    <row r="188" spans="1:25" x14ac:dyDescent="0.3">
      <c r="A188" s="3" t="s">
        <v>42</v>
      </c>
      <c r="B188" s="3" t="s">
        <v>112</v>
      </c>
      <c r="D188" s="3">
        <v>187</v>
      </c>
      <c r="E188" s="5" t="s">
        <v>169</v>
      </c>
      <c r="F188" s="5" t="s">
        <v>174</v>
      </c>
      <c r="G188" s="3" t="s">
        <v>188</v>
      </c>
      <c r="H188" s="3" t="s">
        <v>144</v>
      </c>
      <c r="I188" s="7">
        <v>94000</v>
      </c>
      <c r="J188" s="3">
        <f t="shared" si="21"/>
        <v>2548</v>
      </c>
      <c r="K188" s="3">
        <f t="shared" si="14"/>
        <v>18.329999999999998</v>
      </c>
      <c r="L188" s="17">
        <v>0.18329999999999999</v>
      </c>
      <c r="M188" s="6">
        <v>43174</v>
      </c>
      <c r="N188" s="6">
        <v>43538</v>
      </c>
      <c r="O188" s="18">
        <f t="shared" si="15"/>
        <v>47.335714285714289</v>
      </c>
      <c r="P188" s="18">
        <f t="shared" si="22"/>
        <v>120611.40000000001</v>
      </c>
      <c r="Q188" s="3">
        <v>364</v>
      </c>
      <c r="R188" s="3">
        <f t="shared" si="18"/>
        <v>94000</v>
      </c>
      <c r="S188" s="3">
        <f t="shared" si="19"/>
        <v>111996.3</v>
      </c>
      <c r="T188" s="3">
        <v>0</v>
      </c>
      <c r="U188" s="7">
        <v>8615.1</v>
      </c>
      <c r="V188" s="19">
        <v>7952.4</v>
      </c>
      <c r="W188" s="3">
        <v>94000</v>
      </c>
      <c r="X188" s="6">
        <v>43356</v>
      </c>
      <c r="Y188" s="6">
        <f t="shared" si="20"/>
        <v>43174</v>
      </c>
    </row>
    <row r="189" spans="1:25" x14ac:dyDescent="0.3">
      <c r="A189" s="3" t="s">
        <v>43</v>
      </c>
      <c r="B189" s="3" t="s">
        <v>197</v>
      </c>
      <c r="D189" s="3">
        <v>188</v>
      </c>
      <c r="E189" s="5" t="s">
        <v>167</v>
      </c>
      <c r="F189" s="5" t="s">
        <v>174</v>
      </c>
      <c r="G189" s="3" t="s">
        <v>188</v>
      </c>
      <c r="H189" s="3" t="s">
        <v>146</v>
      </c>
      <c r="I189" s="7">
        <v>238500</v>
      </c>
      <c r="J189" s="3">
        <v>364</v>
      </c>
      <c r="K189" s="3">
        <f t="shared" si="14"/>
        <v>17.7</v>
      </c>
      <c r="L189" s="17">
        <v>0.17699999999999999</v>
      </c>
      <c r="M189" s="6">
        <v>43426</v>
      </c>
      <c r="N189" s="6">
        <v>43608</v>
      </c>
      <c r="O189" s="18">
        <f t="shared" si="15"/>
        <v>115.97390109890109</v>
      </c>
      <c r="P189" s="18">
        <f>I189*L189*1</f>
        <v>42214.5</v>
      </c>
      <c r="Q189" s="3">
        <v>364</v>
      </c>
      <c r="R189" s="3">
        <f t="shared" si="18"/>
        <v>238500</v>
      </c>
      <c r="S189" s="3">
        <f t="shared" si="19"/>
        <v>42214.5</v>
      </c>
      <c r="T189" s="3">
        <v>0</v>
      </c>
      <c r="U189" s="7">
        <v>0</v>
      </c>
      <c r="V189" s="19">
        <v>10594.903846153848</v>
      </c>
      <c r="W189" s="3">
        <v>238500</v>
      </c>
      <c r="X189" s="6">
        <v>43426</v>
      </c>
      <c r="Y189" s="6">
        <f t="shared" si="20"/>
        <v>43426</v>
      </c>
    </row>
    <row r="190" spans="1:25" x14ac:dyDescent="0.3">
      <c r="A190" s="3" t="s">
        <v>44</v>
      </c>
      <c r="B190" s="3" t="s">
        <v>113</v>
      </c>
      <c r="D190" s="3">
        <v>189</v>
      </c>
      <c r="E190" s="3" t="s">
        <v>167</v>
      </c>
      <c r="F190" s="5" t="s">
        <v>176</v>
      </c>
      <c r="G190" s="3" t="s">
        <v>188</v>
      </c>
      <c r="H190" s="3" t="s">
        <v>145</v>
      </c>
      <c r="I190" s="7">
        <v>600000</v>
      </c>
      <c r="J190" s="3">
        <v>182</v>
      </c>
      <c r="K190" s="3">
        <f t="shared" si="14"/>
        <v>17</v>
      </c>
      <c r="L190" s="17">
        <v>0.17</v>
      </c>
      <c r="M190" s="6">
        <v>43426</v>
      </c>
      <c r="N190" s="6">
        <v>43608</v>
      </c>
      <c r="O190" s="18">
        <f t="shared" si="15"/>
        <v>280.21978021978026</v>
      </c>
      <c r="P190" s="18">
        <f>I190*L190*(182/364)</f>
        <v>51000.000000000007</v>
      </c>
      <c r="Q190" s="3">
        <v>364</v>
      </c>
      <c r="R190" s="3">
        <f t="shared" si="18"/>
        <v>600000</v>
      </c>
      <c r="S190" s="18">
        <f>P190-U190</f>
        <v>51000.000000000007</v>
      </c>
      <c r="T190" s="3">
        <v>0</v>
      </c>
      <c r="U190" s="7">
        <v>0</v>
      </c>
      <c r="V190" s="19">
        <v>28269.230769230766</v>
      </c>
      <c r="W190" s="3">
        <v>600000</v>
      </c>
      <c r="X190" s="6">
        <v>43426</v>
      </c>
      <c r="Y190" s="6">
        <f t="shared" si="20"/>
        <v>43426</v>
      </c>
    </row>
    <row r="191" spans="1:25" x14ac:dyDescent="0.3">
      <c r="A191" s="3" t="s">
        <v>45</v>
      </c>
      <c r="B191" s="3" t="s">
        <v>113</v>
      </c>
      <c r="D191" s="3">
        <v>190</v>
      </c>
      <c r="E191" s="3" t="s">
        <v>167</v>
      </c>
      <c r="F191" s="5" t="s">
        <v>182</v>
      </c>
      <c r="G191" s="3" t="s">
        <v>191</v>
      </c>
      <c r="H191" s="3" t="s">
        <v>145</v>
      </c>
      <c r="I191" s="7">
        <v>40000</v>
      </c>
      <c r="J191" s="3">
        <f>5*364</f>
        <v>1820</v>
      </c>
      <c r="K191" s="3">
        <f t="shared" si="14"/>
        <v>19</v>
      </c>
      <c r="L191" s="17">
        <v>0.19</v>
      </c>
      <c r="M191" s="6">
        <v>43038</v>
      </c>
      <c r="N191" s="6">
        <v>44864</v>
      </c>
      <c r="O191" s="18">
        <f t="shared" si="15"/>
        <v>20.87912087912088</v>
      </c>
      <c r="P191" s="18">
        <f>I191*L191*5</f>
        <v>38000</v>
      </c>
      <c r="Q191" s="3">
        <v>364</v>
      </c>
      <c r="R191" s="3">
        <f t="shared" si="18"/>
        <v>40000</v>
      </c>
      <c r="S191" s="3">
        <f>P191-U191</f>
        <v>30400</v>
      </c>
      <c r="T191" s="3">
        <v>0</v>
      </c>
      <c r="U191" s="19">
        <v>7600</v>
      </c>
      <c r="V191" s="19">
        <v>2547.2527472527454</v>
      </c>
      <c r="W191" s="3">
        <v>40000</v>
      </c>
      <c r="X191" s="6">
        <v>43402</v>
      </c>
      <c r="Y191" s="6">
        <f t="shared" si="20"/>
        <v>43038</v>
      </c>
    </row>
    <row r="192" spans="1:25" x14ac:dyDescent="0.3">
      <c r="A192" s="3" t="s">
        <v>46</v>
      </c>
      <c r="B192" s="3" t="s">
        <v>197</v>
      </c>
      <c r="D192" s="3">
        <v>191</v>
      </c>
      <c r="E192" s="3" t="s">
        <v>167</v>
      </c>
      <c r="F192" s="5" t="s">
        <v>178</v>
      </c>
      <c r="G192" s="3" t="s">
        <v>189</v>
      </c>
      <c r="H192" s="3" t="s">
        <v>146</v>
      </c>
      <c r="I192" s="7">
        <v>189000</v>
      </c>
      <c r="J192" s="3">
        <f>5*364</f>
        <v>1820</v>
      </c>
      <c r="K192" s="3">
        <f t="shared" si="14"/>
        <v>20</v>
      </c>
      <c r="L192" s="17">
        <v>0.2</v>
      </c>
      <c r="M192" s="6">
        <v>42970</v>
      </c>
      <c r="N192" s="6">
        <v>44796</v>
      </c>
      <c r="O192" s="18">
        <f t="shared" si="15"/>
        <v>103.84615384615384</v>
      </c>
      <c r="P192" s="18">
        <f t="shared" ref="P192:P197" si="23">I192*L192*5</f>
        <v>189000</v>
      </c>
      <c r="Q192" s="3">
        <v>364</v>
      </c>
      <c r="R192" s="3">
        <f t="shared" si="18"/>
        <v>189000</v>
      </c>
      <c r="S192" s="3">
        <f t="shared" ref="S192:S255" si="24">P192-U192</f>
        <v>132300</v>
      </c>
      <c r="T192" s="3">
        <v>0</v>
      </c>
      <c r="U192" s="19">
        <v>56700</v>
      </c>
      <c r="V192" s="19">
        <v>830.76923076923413</v>
      </c>
      <c r="W192" s="3">
        <v>189000</v>
      </c>
      <c r="X192" s="6">
        <v>43516</v>
      </c>
      <c r="Y192" s="6">
        <f t="shared" si="20"/>
        <v>42970</v>
      </c>
    </row>
    <row r="193" spans="1:25" x14ac:dyDescent="0.3">
      <c r="A193" s="3" t="s">
        <v>47</v>
      </c>
      <c r="B193" s="3" t="s">
        <v>113</v>
      </c>
      <c r="D193" s="3">
        <v>192</v>
      </c>
      <c r="E193" s="3" t="s">
        <v>167</v>
      </c>
      <c r="F193" s="5" t="s">
        <v>181</v>
      </c>
      <c r="G193" s="3" t="s">
        <v>189</v>
      </c>
      <c r="H193" s="3" t="s">
        <v>145</v>
      </c>
      <c r="I193" s="7">
        <v>290600</v>
      </c>
      <c r="J193" s="3">
        <f>364*3</f>
        <v>1092</v>
      </c>
      <c r="K193" s="3">
        <f t="shared" si="14"/>
        <v>19.5</v>
      </c>
      <c r="L193" s="17">
        <v>0.19500000000000001</v>
      </c>
      <c r="M193" s="6">
        <v>42970</v>
      </c>
      <c r="N193" s="6">
        <v>44065</v>
      </c>
      <c r="O193" s="18">
        <f t="shared" si="15"/>
        <v>155.67857142857142</v>
      </c>
      <c r="P193" s="18">
        <f>I193*L193*3</f>
        <v>170001</v>
      </c>
      <c r="Q193" s="3">
        <v>364</v>
      </c>
      <c r="R193" s="3">
        <f t="shared" si="18"/>
        <v>290600</v>
      </c>
      <c r="S193" s="3">
        <f t="shared" si="24"/>
        <v>85000.5</v>
      </c>
      <c r="T193" s="3">
        <v>0</v>
      </c>
      <c r="U193" s="19">
        <v>85000.5</v>
      </c>
      <c r="V193" s="19">
        <v>1245.4285714285652</v>
      </c>
      <c r="W193" s="3">
        <v>290600</v>
      </c>
      <c r="X193" s="6">
        <v>43516</v>
      </c>
      <c r="Y193" s="6">
        <f t="shared" si="20"/>
        <v>42970</v>
      </c>
    </row>
    <row r="194" spans="1:25" x14ac:dyDescent="0.3">
      <c r="A194" s="3" t="s">
        <v>45</v>
      </c>
      <c r="B194" s="3" t="s">
        <v>114</v>
      </c>
      <c r="D194" s="3">
        <v>193</v>
      </c>
      <c r="E194" s="3" t="s">
        <v>167</v>
      </c>
      <c r="F194" s="5" t="s">
        <v>182</v>
      </c>
      <c r="G194" s="3" t="s">
        <v>191</v>
      </c>
      <c r="H194" s="3" t="s">
        <v>146</v>
      </c>
      <c r="I194" s="7">
        <v>89000</v>
      </c>
      <c r="J194" s="3">
        <v>1820</v>
      </c>
      <c r="K194" s="3">
        <f t="shared" si="14"/>
        <v>19</v>
      </c>
      <c r="L194" s="17">
        <v>0.19</v>
      </c>
      <c r="M194" s="6">
        <v>43038</v>
      </c>
      <c r="N194" s="6">
        <v>44864</v>
      </c>
      <c r="O194" s="18">
        <f t="shared" si="15"/>
        <v>46.456043956043956</v>
      </c>
      <c r="P194" s="18">
        <f t="shared" si="23"/>
        <v>84550</v>
      </c>
      <c r="Q194" s="3">
        <v>364</v>
      </c>
      <c r="R194" s="3">
        <f t="shared" si="18"/>
        <v>89000</v>
      </c>
      <c r="S194" s="3">
        <f t="shared" si="24"/>
        <v>67640</v>
      </c>
      <c r="T194" s="3">
        <v>0</v>
      </c>
      <c r="U194" s="19">
        <v>16910</v>
      </c>
      <c r="V194" s="19">
        <v>5667.6373626373606</v>
      </c>
      <c r="W194" s="3">
        <v>89000</v>
      </c>
      <c r="X194" s="6">
        <v>43402</v>
      </c>
      <c r="Y194" s="6">
        <f t="shared" si="20"/>
        <v>43038</v>
      </c>
    </row>
    <row r="195" spans="1:25" x14ac:dyDescent="0.3">
      <c r="A195" s="3" t="s">
        <v>48</v>
      </c>
      <c r="B195" s="3" t="s">
        <v>113</v>
      </c>
      <c r="D195" s="3">
        <v>194</v>
      </c>
      <c r="E195" s="3" t="s">
        <v>167</v>
      </c>
      <c r="F195" s="5" t="s">
        <v>181</v>
      </c>
      <c r="G195" s="3" t="s">
        <v>189</v>
      </c>
      <c r="H195" s="3" t="s">
        <v>145</v>
      </c>
      <c r="I195" s="7">
        <v>167500</v>
      </c>
      <c r="J195" s="3">
        <v>1092</v>
      </c>
      <c r="K195" s="3">
        <f t="shared" ref="K195:K258" si="25">L195*100</f>
        <v>19.5</v>
      </c>
      <c r="L195" s="17">
        <v>0.19500000000000001</v>
      </c>
      <c r="M195" s="6">
        <v>42970</v>
      </c>
      <c r="N195" s="6">
        <v>44066</v>
      </c>
      <c r="O195" s="18">
        <f t="shared" ref="O195:O258" si="26">P195/J195</f>
        <v>89.732142857142861</v>
      </c>
      <c r="P195" s="18">
        <f>I195*L195*3</f>
        <v>97987.5</v>
      </c>
      <c r="Q195" s="3">
        <v>364</v>
      </c>
      <c r="R195" s="3">
        <f t="shared" si="18"/>
        <v>167500</v>
      </c>
      <c r="S195" s="3">
        <f t="shared" si="24"/>
        <v>48993.75</v>
      </c>
      <c r="T195" s="3">
        <v>0</v>
      </c>
      <c r="U195" s="19">
        <v>48993.75</v>
      </c>
      <c r="V195" s="19">
        <v>717.85714285713766</v>
      </c>
      <c r="W195" s="3">
        <v>167500</v>
      </c>
      <c r="X195" s="6">
        <v>43516</v>
      </c>
      <c r="Y195" s="6">
        <f t="shared" si="20"/>
        <v>42970</v>
      </c>
    </row>
    <row r="196" spans="1:25" x14ac:dyDescent="0.3">
      <c r="A196" s="3" t="s">
        <v>48</v>
      </c>
      <c r="B196" s="3" t="s">
        <v>112</v>
      </c>
      <c r="D196" s="3">
        <v>195</v>
      </c>
      <c r="E196" s="3" t="s">
        <v>167</v>
      </c>
      <c r="F196" s="5" t="s">
        <v>181</v>
      </c>
      <c r="G196" s="3" t="s">
        <v>189</v>
      </c>
      <c r="H196" s="3" t="s">
        <v>144</v>
      </c>
      <c r="I196" s="7">
        <v>202000</v>
      </c>
      <c r="J196" s="3">
        <v>1092</v>
      </c>
      <c r="K196" s="3">
        <f t="shared" si="25"/>
        <v>19.5</v>
      </c>
      <c r="L196" s="17">
        <v>0.19500000000000001</v>
      </c>
      <c r="M196" s="6">
        <v>42970</v>
      </c>
      <c r="N196" s="6">
        <v>44066</v>
      </c>
      <c r="O196" s="18">
        <f t="shared" si="26"/>
        <v>108.21428571428571</v>
      </c>
      <c r="P196" s="18">
        <f>I196*L196*3</f>
        <v>118170</v>
      </c>
      <c r="Q196" s="3">
        <v>364</v>
      </c>
      <c r="R196" s="3">
        <f t="shared" si="18"/>
        <v>202000</v>
      </c>
      <c r="S196" s="3">
        <f t="shared" si="24"/>
        <v>59085</v>
      </c>
      <c r="T196" s="3">
        <v>0</v>
      </c>
      <c r="U196" s="19">
        <v>59085</v>
      </c>
      <c r="V196" s="19">
        <v>865.7142857142826</v>
      </c>
      <c r="W196" s="3">
        <v>202000</v>
      </c>
      <c r="X196" s="6">
        <v>43516</v>
      </c>
      <c r="Y196" s="6">
        <f t="shared" si="20"/>
        <v>42970</v>
      </c>
    </row>
    <row r="197" spans="1:25" x14ac:dyDescent="0.3">
      <c r="A197" s="3" t="s">
        <v>49</v>
      </c>
      <c r="B197" s="3" t="s">
        <v>114</v>
      </c>
      <c r="D197" s="3">
        <v>196</v>
      </c>
      <c r="E197" s="3" t="s">
        <v>167</v>
      </c>
      <c r="F197" s="3" t="s">
        <v>182</v>
      </c>
      <c r="G197" s="3" t="s">
        <v>191</v>
      </c>
      <c r="H197" s="3" t="s">
        <v>146</v>
      </c>
      <c r="I197" s="7">
        <v>72000</v>
      </c>
      <c r="J197" s="3">
        <v>1820</v>
      </c>
      <c r="K197" s="3">
        <f t="shared" si="25"/>
        <v>19</v>
      </c>
      <c r="L197" s="17">
        <v>0.19</v>
      </c>
      <c r="M197" s="6">
        <v>43038</v>
      </c>
      <c r="N197" s="6">
        <v>44864</v>
      </c>
      <c r="O197" s="18">
        <f t="shared" si="26"/>
        <v>37.582417582417584</v>
      </c>
      <c r="P197" s="18">
        <f t="shared" si="23"/>
        <v>68400</v>
      </c>
      <c r="Q197" s="3">
        <v>364</v>
      </c>
      <c r="R197" s="3">
        <f t="shared" si="18"/>
        <v>72000</v>
      </c>
      <c r="S197" s="3">
        <f t="shared" si="24"/>
        <v>54720</v>
      </c>
      <c r="T197" s="3">
        <v>0</v>
      </c>
      <c r="U197" s="19">
        <v>13680</v>
      </c>
      <c r="V197" s="19">
        <v>4585.0549450549443</v>
      </c>
      <c r="W197" s="3">
        <v>72000</v>
      </c>
      <c r="X197" s="6">
        <v>43402</v>
      </c>
      <c r="Y197" s="6">
        <f t="shared" si="20"/>
        <v>43038</v>
      </c>
    </row>
    <row r="198" spans="1:25" x14ac:dyDescent="0.3">
      <c r="A198" s="3" t="s">
        <v>48</v>
      </c>
      <c r="B198" s="3" t="s">
        <v>114</v>
      </c>
      <c r="D198" s="3">
        <v>197</v>
      </c>
      <c r="E198" s="3" t="s">
        <v>167</v>
      </c>
      <c r="F198" s="3" t="s">
        <v>181</v>
      </c>
      <c r="G198" s="3" t="s">
        <v>189</v>
      </c>
      <c r="H198" s="3" t="s">
        <v>146</v>
      </c>
      <c r="I198" s="7">
        <v>100000</v>
      </c>
      <c r="J198" s="3">
        <v>1092</v>
      </c>
      <c r="K198" s="3">
        <f t="shared" si="25"/>
        <v>19.5</v>
      </c>
      <c r="L198" s="17">
        <v>0.19500000000000001</v>
      </c>
      <c r="M198" s="6">
        <v>42970</v>
      </c>
      <c r="N198" s="6">
        <v>44066</v>
      </c>
      <c r="O198" s="18">
        <f t="shared" si="26"/>
        <v>53.571428571428569</v>
      </c>
      <c r="P198" s="18">
        <f>I198*L198*3</f>
        <v>58500</v>
      </c>
      <c r="Q198" s="3">
        <v>364</v>
      </c>
      <c r="R198" s="3">
        <f t="shared" si="18"/>
        <v>100000</v>
      </c>
      <c r="S198" s="3">
        <f t="shared" si="24"/>
        <v>29250</v>
      </c>
      <c r="T198" s="3">
        <v>0</v>
      </c>
      <c r="U198" s="19">
        <v>29250</v>
      </c>
      <c r="V198" s="19">
        <v>428.57142857142753</v>
      </c>
      <c r="W198" s="3">
        <v>100000</v>
      </c>
      <c r="X198" s="6">
        <v>43516</v>
      </c>
      <c r="Y198" s="6">
        <f t="shared" si="20"/>
        <v>42970</v>
      </c>
    </row>
    <row r="199" spans="1:25" x14ac:dyDescent="0.3">
      <c r="A199" s="3" t="s">
        <v>48</v>
      </c>
      <c r="B199" s="3" t="s">
        <v>112</v>
      </c>
      <c r="D199" s="3">
        <v>198</v>
      </c>
      <c r="E199" s="3" t="s">
        <v>167</v>
      </c>
      <c r="F199" s="3" t="s">
        <v>181</v>
      </c>
      <c r="G199" s="3" t="s">
        <v>189</v>
      </c>
      <c r="H199" s="3" t="s">
        <v>144</v>
      </c>
      <c r="I199" s="7">
        <v>96000</v>
      </c>
      <c r="J199" s="3">
        <v>1092</v>
      </c>
      <c r="K199" s="3">
        <f t="shared" si="25"/>
        <v>19.5</v>
      </c>
      <c r="L199" s="17">
        <v>0.19500000000000001</v>
      </c>
      <c r="M199" s="6">
        <v>42970</v>
      </c>
      <c r="N199" s="6">
        <v>44066</v>
      </c>
      <c r="O199" s="18">
        <f t="shared" si="26"/>
        <v>51.428571428571431</v>
      </c>
      <c r="P199" s="18">
        <f>I199*L199*3</f>
        <v>56160</v>
      </c>
      <c r="Q199" s="3">
        <v>364</v>
      </c>
      <c r="R199" s="3">
        <f t="shared" si="18"/>
        <v>96000</v>
      </c>
      <c r="S199" s="3">
        <f t="shared" si="24"/>
        <v>28080</v>
      </c>
      <c r="T199" s="3">
        <v>0</v>
      </c>
      <c r="U199" s="19">
        <v>28080</v>
      </c>
      <c r="V199" s="19">
        <v>411.42857142856883</v>
      </c>
      <c r="W199" s="3">
        <v>96000</v>
      </c>
      <c r="X199" s="6">
        <v>43516</v>
      </c>
      <c r="Y199" s="6">
        <f t="shared" si="20"/>
        <v>42970</v>
      </c>
    </row>
    <row r="200" spans="1:25" x14ac:dyDescent="0.3">
      <c r="A200" s="3" t="s">
        <v>50</v>
      </c>
      <c r="B200" s="3" t="s">
        <v>114</v>
      </c>
      <c r="D200" s="3">
        <v>199</v>
      </c>
      <c r="E200" s="3" t="s">
        <v>167</v>
      </c>
      <c r="F200" s="3" t="s">
        <v>182</v>
      </c>
      <c r="G200" s="3" t="s">
        <v>191</v>
      </c>
      <c r="H200" s="3" t="s">
        <v>146</v>
      </c>
      <c r="I200" s="7">
        <v>90000</v>
      </c>
      <c r="J200" s="3">
        <v>1820</v>
      </c>
      <c r="K200" s="3">
        <f t="shared" si="25"/>
        <v>19</v>
      </c>
      <c r="L200" s="17">
        <v>0.19</v>
      </c>
      <c r="M200" s="6">
        <v>43040</v>
      </c>
      <c r="N200" s="6">
        <v>44864</v>
      </c>
      <c r="O200" s="18">
        <f t="shared" si="26"/>
        <v>46.978021978021978</v>
      </c>
      <c r="P200" s="18">
        <f>I200*L200*5</f>
        <v>85500</v>
      </c>
      <c r="Q200" s="3">
        <v>364</v>
      </c>
      <c r="R200" s="3">
        <f t="shared" si="18"/>
        <v>90000</v>
      </c>
      <c r="S200" s="3">
        <f t="shared" si="24"/>
        <v>68400</v>
      </c>
      <c r="T200" s="3">
        <v>0</v>
      </c>
      <c r="U200" s="19">
        <v>17100</v>
      </c>
      <c r="V200" s="19">
        <v>5637.3626373626357</v>
      </c>
      <c r="W200" s="3">
        <v>90000</v>
      </c>
      <c r="X200" s="6">
        <v>43404</v>
      </c>
      <c r="Y200" s="6">
        <f t="shared" si="20"/>
        <v>43040</v>
      </c>
    </row>
    <row r="201" spans="1:25" x14ac:dyDescent="0.3">
      <c r="A201" s="3" t="s">
        <v>51</v>
      </c>
      <c r="B201" s="3" t="s">
        <v>114</v>
      </c>
      <c r="D201" s="3">
        <v>200</v>
      </c>
      <c r="E201" s="3" t="s">
        <v>167</v>
      </c>
      <c r="F201" s="5" t="s">
        <v>177</v>
      </c>
      <c r="G201" s="3" t="s">
        <v>190</v>
      </c>
      <c r="H201" s="3" t="s">
        <v>146</v>
      </c>
      <c r="I201" s="7">
        <v>100000</v>
      </c>
      <c r="J201" s="3">
        <v>1820</v>
      </c>
      <c r="K201" s="3">
        <f t="shared" si="25"/>
        <v>19</v>
      </c>
      <c r="L201" s="17">
        <v>0.19</v>
      </c>
      <c r="M201" s="6">
        <v>43242</v>
      </c>
      <c r="N201" s="6">
        <v>45068</v>
      </c>
      <c r="O201" s="18">
        <f t="shared" si="26"/>
        <v>52.197802197802197</v>
      </c>
      <c r="P201" s="18">
        <f>I201*L201*5</f>
        <v>95000</v>
      </c>
      <c r="Q201" s="3">
        <v>364</v>
      </c>
      <c r="R201" s="3">
        <f t="shared" si="18"/>
        <v>100000</v>
      </c>
      <c r="S201" s="3">
        <f t="shared" si="24"/>
        <v>85500</v>
      </c>
      <c r="T201" s="3">
        <v>0</v>
      </c>
      <c r="U201" s="19">
        <v>9500</v>
      </c>
      <c r="V201" s="19">
        <v>5219.7802197802212</v>
      </c>
      <c r="W201" s="3">
        <v>100000</v>
      </c>
      <c r="X201" s="6">
        <v>43424</v>
      </c>
      <c r="Y201" s="6">
        <f t="shared" si="20"/>
        <v>43242</v>
      </c>
    </row>
    <row r="202" spans="1:25" x14ac:dyDescent="0.3">
      <c r="A202" s="3" t="s">
        <v>51</v>
      </c>
      <c r="B202" s="3" t="s">
        <v>112</v>
      </c>
      <c r="D202" s="3">
        <v>201</v>
      </c>
      <c r="E202" s="3" t="s">
        <v>167</v>
      </c>
      <c r="F202" s="3" t="s">
        <v>177</v>
      </c>
      <c r="G202" s="3" t="s">
        <v>190</v>
      </c>
      <c r="H202" s="3" t="s">
        <v>144</v>
      </c>
      <c r="I202" s="7">
        <v>100000</v>
      </c>
      <c r="J202" s="3">
        <v>1820</v>
      </c>
      <c r="K202" s="3">
        <f t="shared" si="25"/>
        <v>19</v>
      </c>
      <c r="L202" s="17">
        <v>0.19</v>
      </c>
      <c r="M202" s="6">
        <v>43242</v>
      </c>
      <c r="N202" s="6">
        <v>45068</v>
      </c>
      <c r="O202" s="18">
        <f t="shared" si="26"/>
        <v>52.197802197802197</v>
      </c>
      <c r="P202" s="18">
        <f>I202*L202*5</f>
        <v>95000</v>
      </c>
      <c r="Q202" s="3">
        <v>364</v>
      </c>
      <c r="R202" s="3">
        <f t="shared" si="18"/>
        <v>100000</v>
      </c>
      <c r="S202" s="3">
        <f t="shared" si="24"/>
        <v>85500</v>
      </c>
      <c r="T202" s="3">
        <v>0</v>
      </c>
      <c r="U202" s="19">
        <v>9500</v>
      </c>
      <c r="V202" s="19">
        <v>5219.7802197802212</v>
      </c>
      <c r="W202" s="3">
        <v>100000</v>
      </c>
      <c r="X202" s="6">
        <v>43424</v>
      </c>
      <c r="Y202" s="6">
        <f t="shared" si="20"/>
        <v>43242</v>
      </c>
    </row>
    <row r="203" spans="1:25" x14ac:dyDescent="0.3">
      <c r="A203" s="3" t="s">
        <v>51</v>
      </c>
      <c r="B203" s="3" t="s">
        <v>198</v>
      </c>
      <c r="D203" s="3">
        <v>202</v>
      </c>
      <c r="E203" s="3" t="s">
        <v>167</v>
      </c>
      <c r="F203" s="3" t="s">
        <v>177</v>
      </c>
      <c r="G203" s="3" t="s">
        <v>190</v>
      </c>
      <c r="H203" s="3" t="s">
        <v>147</v>
      </c>
      <c r="I203" s="7">
        <v>30000</v>
      </c>
      <c r="J203" s="3">
        <v>1820</v>
      </c>
      <c r="K203" s="3">
        <f t="shared" si="25"/>
        <v>19.079999999999998</v>
      </c>
      <c r="L203" s="17">
        <v>0.1908</v>
      </c>
      <c r="M203" s="6">
        <v>42928</v>
      </c>
      <c r="N203" s="6">
        <v>44753</v>
      </c>
      <c r="O203" s="18">
        <f t="shared" si="26"/>
        <v>15.725274725274724</v>
      </c>
      <c r="P203" s="18">
        <f>I203*L203*5</f>
        <v>28620</v>
      </c>
      <c r="Q203" s="3">
        <v>364</v>
      </c>
      <c r="R203" s="3">
        <f t="shared" si="18"/>
        <v>30000</v>
      </c>
      <c r="S203" s="3">
        <f t="shared" si="24"/>
        <v>20034</v>
      </c>
      <c r="T203" s="3">
        <v>0</v>
      </c>
      <c r="U203" s="19">
        <v>8586</v>
      </c>
      <c r="V203" s="19">
        <v>786.26373626373424</v>
      </c>
      <c r="W203" s="3">
        <v>30000</v>
      </c>
      <c r="X203" s="6">
        <v>43474</v>
      </c>
      <c r="Y203" s="6">
        <f t="shared" si="20"/>
        <v>42928</v>
      </c>
    </row>
    <row r="204" spans="1:25" x14ac:dyDescent="0.3">
      <c r="A204" s="3" t="s">
        <v>52</v>
      </c>
      <c r="B204" s="3" t="s">
        <v>199</v>
      </c>
      <c r="D204" s="3">
        <v>203</v>
      </c>
      <c r="E204" s="3" t="s">
        <v>167</v>
      </c>
      <c r="F204" s="3" t="s">
        <v>181</v>
      </c>
      <c r="G204" s="3" t="s">
        <v>189</v>
      </c>
      <c r="H204" s="3" t="s">
        <v>146</v>
      </c>
      <c r="I204" s="7">
        <v>10000</v>
      </c>
      <c r="J204" s="3">
        <v>1092</v>
      </c>
      <c r="K204" s="3">
        <f t="shared" si="25"/>
        <v>23</v>
      </c>
      <c r="L204" s="17">
        <v>0.23</v>
      </c>
      <c r="M204" s="6">
        <v>43457</v>
      </c>
      <c r="N204" s="6">
        <v>44549</v>
      </c>
      <c r="O204" s="18">
        <f t="shared" si="26"/>
        <v>6.3186813186813184</v>
      </c>
      <c r="P204" s="18">
        <f>I204*L204*3</f>
        <v>6900</v>
      </c>
      <c r="Q204" s="3">
        <v>364</v>
      </c>
      <c r="R204" s="3">
        <f t="shared" si="18"/>
        <v>10000</v>
      </c>
      <c r="S204" s="3">
        <f t="shared" si="24"/>
        <v>6900</v>
      </c>
      <c r="T204" s="3">
        <v>0</v>
      </c>
      <c r="U204" s="19">
        <v>0</v>
      </c>
      <c r="V204" s="19">
        <v>423.35164835164841</v>
      </c>
      <c r="W204" s="3">
        <v>10000</v>
      </c>
      <c r="X204" s="6">
        <v>43457</v>
      </c>
      <c r="Y204" s="6">
        <f t="shared" si="20"/>
        <v>43457</v>
      </c>
    </row>
    <row r="205" spans="1:25" x14ac:dyDescent="0.3">
      <c r="A205" s="3" t="s">
        <v>53</v>
      </c>
      <c r="B205" s="3" t="s">
        <v>199</v>
      </c>
      <c r="D205" s="3">
        <v>204</v>
      </c>
      <c r="E205" s="3" t="s">
        <v>167</v>
      </c>
      <c r="F205" s="3" t="s">
        <v>177</v>
      </c>
      <c r="G205" s="3" t="s">
        <v>190</v>
      </c>
      <c r="H205" s="3" t="s">
        <v>146</v>
      </c>
      <c r="I205" s="7">
        <v>74700</v>
      </c>
      <c r="J205" s="3">
        <v>1820</v>
      </c>
      <c r="K205" s="3">
        <f t="shared" si="25"/>
        <v>18.579999999999998</v>
      </c>
      <c r="L205" s="17">
        <v>0.18579999999999999</v>
      </c>
      <c r="M205" s="6">
        <v>43242</v>
      </c>
      <c r="N205" s="6">
        <v>45068</v>
      </c>
      <c r="O205" s="18">
        <f t="shared" si="26"/>
        <v>38.129835164835164</v>
      </c>
      <c r="P205" s="18">
        <f>I205*L205*5</f>
        <v>69396.3</v>
      </c>
      <c r="Q205" s="3">
        <v>364</v>
      </c>
      <c r="R205" s="3">
        <f t="shared" si="18"/>
        <v>74700</v>
      </c>
      <c r="S205" s="3">
        <f t="shared" si="24"/>
        <v>62456.670000000006</v>
      </c>
      <c r="T205" s="3">
        <v>0</v>
      </c>
      <c r="U205" s="19">
        <v>6939.63</v>
      </c>
      <c r="V205" s="19">
        <v>3812.9835164835158</v>
      </c>
      <c r="W205" s="3">
        <v>74700</v>
      </c>
      <c r="X205" s="6">
        <v>43424</v>
      </c>
      <c r="Y205" s="6">
        <f t="shared" si="20"/>
        <v>43242</v>
      </c>
    </row>
    <row r="206" spans="1:25" x14ac:dyDescent="0.3">
      <c r="A206" s="3" t="s">
        <v>54</v>
      </c>
      <c r="B206" s="3" t="s">
        <v>116</v>
      </c>
      <c r="D206" s="3">
        <v>205</v>
      </c>
      <c r="E206" s="3" t="s">
        <v>167</v>
      </c>
      <c r="F206" s="3" t="s">
        <v>182</v>
      </c>
      <c r="G206" s="3" t="s">
        <v>191</v>
      </c>
      <c r="H206" s="3" t="s">
        <v>148</v>
      </c>
      <c r="I206" s="7">
        <v>75000</v>
      </c>
      <c r="J206" s="3">
        <v>1820</v>
      </c>
      <c r="K206" s="3">
        <f t="shared" si="25"/>
        <v>19</v>
      </c>
      <c r="L206" s="17">
        <v>0.19</v>
      </c>
      <c r="M206" s="6">
        <v>43038</v>
      </c>
      <c r="N206" s="6">
        <v>44863</v>
      </c>
      <c r="O206" s="18">
        <f t="shared" si="26"/>
        <v>39.14835164835165</v>
      </c>
      <c r="P206" s="18">
        <f>I206*L206*5</f>
        <v>71250</v>
      </c>
      <c r="Q206" s="3">
        <v>364</v>
      </c>
      <c r="R206" s="3">
        <f t="shared" si="18"/>
        <v>75000</v>
      </c>
      <c r="S206" s="3">
        <f t="shared" si="24"/>
        <v>57000</v>
      </c>
      <c r="T206" s="3">
        <v>0</v>
      </c>
      <c r="U206" s="19">
        <v>14250</v>
      </c>
      <c r="V206" s="19">
        <v>4776.0989010988997</v>
      </c>
      <c r="W206" s="3">
        <v>75000</v>
      </c>
      <c r="X206" s="6">
        <v>43402</v>
      </c>
      <c r="Y206" s="6">
        <f t="shared" si="20"/>
        <v>43038</v>
      </c>
    </row>
    <row r="207" spans="1:25" x14ac:dyDescent="0.3">
      <c r="A207" s="3" t="s">
        <v>55</v>
      </c>
      <c r="B207" s="3" t="s">
        <v>199</v>
      </c>
      <c r="D207" s="3">
        <v>206</v>
      </c>
      <c r="E207" s="3" t="s">
        <v>167</v>
      </c>
      <c r="F207" s="3" t="s">
        <v>182</v>
      </c>
      <c r="G207" s="3" t="s">
        <v>191</v>
      </c>
      <c r="H207" s="3" t="s">
        <v>146</v>
      </c>
      <c r="I207" s="7">
        <v>44000</v>
      </c>
      <c r="J207" s="3">
        <v>1820</v>
      </c>
      <c r="K207" s="3">
        <f t="shared" si="25"/>
        <v>19</v>
      </c>
      <c r="L207" s="17">
        <v>0.19</v>
      </c>
      <c r="M207" s="6">
        <v>43038</v>
      </c>
      <c r="N207" s="6">
        <v>44863</v>
      </c>
      <c r="O207" s="18">
        <f t="shared" si="26"/>
        <v>22.967032967032967</v>
      </c>
      <c r="P207" s="18">
        <f>I207*L207*5</f>
        <v>41800</v>
      </c>
      <c r="Q207" s="3">
        <v>364</v>
      </c>
      <c r="R207" s="3">
        <f t="shared" si="18"/>
        <v>44000</v>
      </c>
      <c r="S207" s="3">
        <f t="shared" si="24"/>
        <v>33440</v>
      </c>
      <c r="T207" s="3">
        <v>0</v>
      </c>
      <c r="U207" s="19">
        <v>8360</v>
      </c>
      <c r="V207" s="19">
        <v>2801.9780219780205</v>
      </c>
      <c r="W207" s="3">
        <v>44000</v>
      </c>
      <c r="X207" s="6">
        <v>43402</v>
      </c>
      <c r="Y207" s="6">
        <f t="shared" si="20"/>
        <v>43038</v>
      </c>
    </row>
    <row r="208" spans="1:25" x14ac:dyDescent="0.3">
      <c r="A208" s="3" t="s">
        <v>56</v>
      </c>
      <c r="B208" s="3" t="s">
        <v>198</v>
      </c>
      <c r="D208" s="3">
        <v>207</v>
      </c>
      <c r="E208" s="3" t="s">
        <v>167</v>
      </c>
      <c r="F208" s="3" t="s">
        <v>181</v>
      </c>
      <c r="G208" s="3" t="s">
        <v>189</v>
      </c>
      <c r="H208" s="3" t="s">
        <v>147</v>
      </c>
      <c r="I208" s="7">
        <v>40000</v>
      </c>
      <c r="J208" s="3">
        <v>1092</v>
      </c>
      <c r="K208" s="3">
        <f t="shared" si="25"/>
        <v>19.5</v>
      </c>
      <c r="L208" s="17">
        <v>0.19500000000000001</v>
      </c>
      <c r="M208" s="6">
        <v>43156</v>
      </c>
      <c r="N208" s="6">
        <v>44066</v>
      </c>
      <c r="O208" s="18">
        <f t="shared" si="26"/>
        <v>21.428571428571427</v>
      </c>
      <c r="P208" s="18">
        <f>I208*L208*3</f>
        <v>23400</v>
      </c>
      <c r="Q208" s="3">
        <v>364</v>
      </c>
      <c r="R208" s="3">
        <f t="shared" si="18"/>
        <v>40000</v>
      </c>
      <c r="S208" s="3">
        <f t="shared" si="24"/>
        <v>15600</v>
      </c>
      <c r="T208" s="3">
        <v>0</v>
      </c>
      <c r="U208" s="19">
        <v>7800</v>
      </c>
      <c r="V208" s="19">
        <v>85.714285714286234</v>
      </c>
      <c r="W208" s="3">
        <v>40000</v>
      </c>
      <c r="X208" s="6">
        <v>43520</v>
      </c>
      <c r="Y208" s="6">
        <f t="shared" si="20"/>
        <v>43156</v>
      </c>
    </row>
    <row r="209" spans="1:25" x14ac:dyDescent="0.3">
      <c r="A209" s="3" t="s">
        <v>57</v>
      </c>
      <c r="B209" s="3" t="s">
        <v>120</v>
      </c>
      <c r="D209" s="3">
        <v>208</v>
      </c>
      <c r="E209" s="3" t="s">
        <v>167</v>
      </c>
      <c r="F209" s="3" t="s">
        <v>181</v>
      </c>
      <c r="G209" s="3" t="s">
        <v>189</v>
      </c>
      <c r="H209" s="3" t="s">
        <v>145</v>
      </c>
      <c r="I209" s="7">
        <v>20000</v>
      </c>
      <c r="J209" s="3">
        <v>1092</v>
      </c>
      <c r="K209" s="3">
        <f t="shared" si="25"/>
        <v>23</v>
      </c>
      <c r="L209" s="17">
        <v>0.23</v>
      </c>
      <c r="M209" s="6">
        <v>43456</v>
      </c>
      <c r="N209" s="6">
        <v>44548</v>
      </c>
      <c r="O209" s="18">
        <f t="shared" si="26"/>
        <v>12.637362637362637</v>
      </c>
      <c r="P209" s="18">
        <f>I209*L209*3</f>
        <v>13800</v>
      </c>
      <c r="Q209" s="3">
        <v>364</v>
      </c>
      <c r="R209" s="3">
        <f t="shared" si="18"/>
        <v>20000</v>
      </c>
      <c r="S209" s="3">
        <f t="shared" si="24"/>
        <v>13800</v>
      </c>
      <c r="T209" s="3">
        <v>0</v>
      </c>
      <c r="U209" s="19">
        <v>0</v>
      </c>
      <c r="V209" s="19">
        <v>859.34065934065939</v>
      </c>
      <c r="W209" s="3">
        <v>20000</v>
      </c>
      <c r="X209" s="6">
        <v>43456</v>
      </c>
      <c r="Y209" s="6">
        <f t="shared" si="20"/>
        <v>43456</v>
      </c>
    </row>
    <row r="210" spans="1:25" x14ac:dyDescent="0.3">
      <c r="A210" s="3" t="s">
        <v>58</v>
      </c>
      <c r="B210" s="3" t="s">
        <v>120</v>
      </c>
      <c r="D210" s="3">
        <v>209</v>
      </c>
      <c r="E210" s="3" t="s">
        <v>167</v>
      </c>
      <c r="F210" s="3" t="s">
        <v>181</v>
      </c>
      <c r="G210" s="3" t="s">
        <v>189</v>
      </c>
      <c r="H210" s="3" t="s">
        <v>145</v>
      </c>
      <c r="I210" s="7">
        <v>20000</v>
      </c>
      <c r="J210" s="3">
        <v>1092</v>
      </c>
      <c r="K210" s="3">
        <f t="shared" si="25"/>
        <v>23</v>
      </c>
      <c r="L210" s="17">
        <v>0.23</v>
      </c>
      <c r="M210" s="6">
        <v>43456</v>
      </c>
      <c r="N210" s="6">
        <v>44548</v>
      </c>
      <c r="O210" s="18">
        <f t="shared" si="26"/>
        <v>12.637362637362637</v>
      </c>
      <c r="P210" s="18">
        <f>I210*L210*3</f>
        <v>13800</v>
      </c>
      <c r="Q210" s="3">
        <v>364</v>
      </c>
      <c r="R210" s="3">
        <f t="shared" si="18"/>
        <v>20000</v>
      </c>
      <c r="S210" s="3">
        <f t="shared" si="24"/>
        <v>13800</v>
      </c>
      <c r="T210" s="3">
        <v>0</v>
      </c>
      <c r="U210" s="19">
        <v>0</v>
      </c>
      <c r="V210" s="19">
        <v>859.34065934065939</v>
      </c>
      <c r="W210" s="3">
        <v>20000</v>
      </c>
      <c r="X210" s="6">
        <v>43456</v>
      </c>
      <c r="Y210" s="6">
        <f t="shared" si="20"/>
        <v>43456</v>
      </c>
    </row>
    <row r="211" spans="1:25" x14ac:dyDescent="0.3">
      <c r="A211" s="3" t="s">
        <v>59</v>
      </c>
      <c r="B211" s="3" t="s">
        <v>120</v>
      </c>
      <c r="D211" s="3">
        <v>210</v>
      </c>
      <c r="E211" s="3" t="s">
        <v>167</v>
      </c>
      <c r="F211" s="3" t="s">
        <v>177</v>
      </c>
      <c r="G211" s="3" t="s">
        <v>190</v>
      </c>
      <c r="H211" s="3" t="s">
        <v>145</v>
      </c>
      <c r="I211" s="7">
        <v>29000</v>
      </c>
      <c r="J211" s="3">
        <v>1820</v>
      </c>
      <c r="K211" s="3">
        <f t="shared" si="25"/>
        <v>19.869999999999997</v>
      </c>
      <c r="L211" s="17">
        <v>0.19869999999999999</v>
      </c>
      <c r="M211" s="6">
        <v>42927</v>
      </c>
      <c r="N211" s="6">
        <v>44752</v>
      </c>
      <c r="O211" s="18">
        <f t="shared" si="26"/>
        <v>15.830494505494503</v>
      </c>
      <c r="P211" s="18">
        <f>I211*L211*5</f>
        <v>28811.499999999996</v>
      </c>
      <c r="Q211" s="3">
        <v>364</v>
      </c>
      <c r="R211" s="3">
        <f t="shared" si="18"/>
        <v>29000</v>
      </c>
      <c r="S211" s="3">
        <f t="shared" si="24"/>
        <v>20168.049999999996</v>
      </c>
      <c r="T211" s="3">
        <v>0</v>
      </c>
      <c r="U211" s="19">
        <v>8643.4499999999989</v>
      </c>
      <c r="V211" s="19">
        <v>807.35521978022007</v>
      </c>
      <c r="W211" s="3">
        <v>29000</v>
      </c>
      <c r="X211" s="6">
        <v>43473</v>
      </c>
      <c r="Y211" s="6">
        <f t="shared" si="20"/>
        <v>42927</v>
      </c>
    </row>
    <row r="212" spans="1:25" x14ac:dyDescent="0.3">
      <c r="A212" s="3" t="s">
        <v>58</v>
      </c>
      <c r="B212" s="3" t="s">
        <v>120</v>
      </c>
      <c r="D212" s="3">
        <v>211</v>
      </c>
      <c r="E212" s="3" t="s">
        <v>167</v>
      </c>
      <c r="F212" s="3" t="s">
        <v>181</v>
      </c>
      <c r="G212" s="3" t="s">
        <v>189</v>
      </c>
      <c r="H212" s="3" t="s">
        <v>145</v>
      </c>
      <c r="I212" s="7">
        <v>53000</v>
      </c>
      <c r="J212" s="3">
        <v>1092</v>
      </c>
      <c r="K212" s="3">
        <f t="shared" si="25"/>
        <v>19.5</v>
      </c>
      <c r="L212" s="17">
        <v>0.19500000000000001</v>
      </c>
      <c r="M212" s="6">
        <v>42970</v>
      </c>
      <c r="N212" s="6">
        <v>44066</v>
      </c>
      <c r="O212" s="18">
        <f t="shared" si="26"/>
        <v>28.392857142857142</v>
      </c>
      <c r="P212" s="18">
        <f>I212*L212*3</f>
        <v>31005</v>
      </c>
      <c r="Q212" s="3">
        <v>364</v>
      </c>
      <c r="R212" s="3">
        <f t="shared" si="18"/>
        <v>53000</v>
      </c>
      <c r="S212" s="3">
        <f t="shared" si="24"/>
        <v>15502.5</v>
      </c>
      <c r="T212" s="3">
        <v>0</v>
      </c>
      <c r="U212" s="19">
        <v>15502.5</v>
      </c>
      <c r="V212" s="19">
        <v>227.14285714285688</v>
      </c>
      <c r="W212" s="3">
        <v>53000</v>
      </c>
      <c r="X212" s="6">
        <v>43516</v>
      </c>
      <c r="Y212" s="6">
        <f t="shared" si="20"/>
        <v>42970</v>
      </c>
    </row>
    <row r="213" spans="1:25" x14ac:dyDescent="0.3">
      <c r="A213" s="3" t="s">
        <v>58</v>
      </c>
      <c r="B213" s="3" t="s">
        <v>197</v>
      </c>
      <c r="D213" s="3">
        <v>212</v>
      </c>
      <c r="E213" s="3" t="s">
        <v>167</v>
      </c>
      <c r="F213" s="3" t="s">
        <v>181</v>
      </c>
      <c r="G213" s="3" t="s">
        <v>189</v>
      </c>
      <c r="H213" s="3" t="s">
        <v>146</v>
      </c>
      <c r="I213" s="7">
        <v>82000</v>
      </c>
      <c r="J213" s="3">
        <v>1092</v>
      </c>
      <c r="K213" s="3">
        <f t="shared" si="25"/>
        <v>19.5</v>
      </c>
      <c r="L213" s="17">
        <v>0.19500000000000001</v>
      </c>
      <c r="M213" s="6">
        <v>42970</v>
      </c>
      <c r="N213" s="6">
        <v>44066</v>
      </c>
      <c r="O213" s="18">
        <f t="shared" si="26"/>
        <v>43.928571428571431</v>
      </c>
      <c r="P213" s="18">
        <f>I213*L213*3</f>
        <v>47970</v>
      </c>
      <c r="Q213" s="3">
        <v>364</v>
      </c>
      <c r="R213" s="3">
        <f t="shared" si="18"/>
        <v>82000</v>
      </c>
      <c r="S213" s="3">
        <f t="shared" si="24"/>
        <v>23985</v>
      </c>
      <c r="T213" s="3">
        <v>0</v>
      </c>
      <c r="U213" s="19">
        <v>23985</v>
      </c>
      <c r="V213" s="19">
        <v>351.42857142856883</v>
      </c>
      <c r="W213" s="3">
        <v>82000</v>
      </c>
      <c r="X213" s="6">
        <v>43516</v>
      </c>
      <c r="Y213" s="6">
        <f t="shared" si="20"/>
        <v>42970</v>
      </c>
    </row>
    <row r="214" spans="1:25" x14ac:dyDescent="0.3">
      <c r="A214" s="3" t="s">
        <v>60</v>
      </c>
      <c r="B214" s="3" t="s">
        <v>120</v>
      </c>
      <c r="D214" s="3">
        <v>213</v>
      </c>
      <c r="E214" s="3" t="s">
        <v>167</v>
      </c>
      <c r="F214" s="3" t="s">
        <v>182</v>
      </c>
      <c r="G214" s="3" t="s">
        <v>191</v>
      </c>
      <c r="H214" s="3" t="s">
        <v>145</v>
      </c>
      <c r="I214" s="7">
        <v>40000</v>
      </c>
      <c r="J214" s="3">
        <v>1820</v>
      </c>
      <c r="K214" s="3">
        <f t="shared" si="25"/>
        <v>19</v>
      </c>
      <c r="L214" s="17">
        <v>0.19</v>
      </c>
      <c r="M214" s="6">
        <v>43038</v>
      </c>
      <c r="N214" s="6">
        <v>44864</v>
      </c>
      <c r="O214" s="18">
        <f t="shared" si="26"/>
        <v>20.87912087912088</v>
      </c>
      <c r="P214" s="18">
        <f>I214*L214*5</f>
        <v>38000</v>
      </c>
      <c r="Q214" s="3">
        <v>364</v>
      </c>
      <c r="R214" s="3">
        <f t="shared" si="18"/>
        <v>40000</v>
      </c>
      <c r="S214" s="3">
        <f t="shared" si="24"/>
        <v>30400</v>
      </c>
      <c r="T214" s="3">
        <v>0</v>
      </c>
      <c r="U214" s="19">
        <v>7600</v>
      </c>
      <c r="V214" s="19">
        <v>2547.2527472527454</v>
      </c>
      <c r="W214" s="3">
        <v>40000</v>
      </c>
      <c r="X214" s="6">
        <v>43402</v>
      </c>
      <c r="Y214" s="6">
        <f t="shared" si="20"/>
        <v>43038</v>
      </c>
    </row>
    <row r="215" spans="1:25" x14ac:dyDescent="0.3">
      <c r="A215" s="3" t="s">
        <v>61</v>
      </c>
      <c r="B215" s="3" t="s">
        <v>197</v>
      </c>
      <c r="D215" s="3">
        <v>214</v>
      </c>
      <c r="E215" s="3" t="s">
        <v>167</v>
      </c>
      <c r="F215" s="5" t="s">
        <v>180</v>
      </c>
      <c r="G215" s="3" t="s">
        <v>191</v>
      </c>
      <c r="H215" s="3" t="s">
        <v>146</v>
      </c>
      <c r="I215" s="7">
        <v>101000</v>
      </c>
      <c r="J215" s="3">
        <v>1092</v>
      </c>
      <c r="K215" s="3">
        <f t="shared" si="25"/>
        <v>20</v>
      </c>
      <c r="L215" s="17">
        <v>0.2</v>
      </c>
      <c r="M215" s="6">
        <v>43090</v>
      </c>
      <c r="N215" s="6">
        <v>44185</v>
      </c>
      <c r="O215" s="18">
        <f t="shared" si="26"/>
        <v>55.494505494505496</v>
      </c>
      <c r="P215" s="18">
        <f>I215*L215*3</f>
        <v>60600</v>
      </c>
      <c r="Q215" s="3">
        <v>364</v>
      </c>
      <c r="R215" s="3">
        <f t="shared" si="18"/>
        <v>101000</v>
      </c>
      <c r="S215" s="3">
        <f t="shared" si="24"/>
        <v>40400</v>
      </c>
      <c r="T215" s="3">
        <v>0</v>
      </c>
      <c r="U215" s="19">
        <v>20200</v>
      </c>
      <c r="V215" s="19">
        <v>3884.6153846153866</v>
      </c>
      <c r="W215" s="3">
        <v>101000</v>
      </c>
      <c r="X215" s="6">
        <v>43454</v>
      </c>
      <c r="Y215" s="6">
        <f t="shared" si="20"/>
        <v>43090</v>
      </c>
    </row>
    <row r="216" spans="1:25" x14ac:dyDescent="0.3">
      <c r="A216" s="3" t="s">
        <v>62</v>
      </c>
      <c r="B216" s="3" t="s">
        <v>197</v>
      </c>
      <c r="D216" s="3">
        <v>215</v>
      </c>
      <c r="E216" s="3" t="s">
        <v>167</v>
      </c>
      <c r="F216" s="3" t="s">
        <v>182</v>
      </c>
      <c r="G216" s="3" t="s">
        <v>191</v>
      </c>
      <c r="H216" s="3" t="s">
        <v>146</v>
      </c>
      <c r="I216" s="7">
        <v>84000</v>
      </c>
      <c r="J216" s="3">
        <v>1820</v>
      </c>
      <c r="K216" s="3">
        <f t="shared" si="25"/>
        <v>19</v>
      </c>
      <c r="L216" s="17">
        <v>0.19</v>
      </c>
      <c r="M216" s="6">
        <v>43188</v>
      </c>
      <c r="N216" s="6">
        <v>45013</v>
      </c>
      <c r="O216" s="18">
        <f t="shared" si="26"/>
        <v>43.846153846153847</v>
      </c>
      <c r="P216" s="18">
        <f>I216*L216*5</f>
        <v>79800</v>
      </c>
      <c r="Q216" s="3">
        <v>364</v>
      </c>
      <c r="R216" s="3">
        <f t="shared" si="18"/>
        <v>84000</v>
      </c>
      <c r="S216" s="3">
        <f t="shared" si="24"/>
        <v>71820</v>
      </c>
      <c r="T216" s="3">
        <v>0</v>
      </c>
      <c r="U216" s="19">
        <v>7980</v>
      </c>
      <c r="V216" s="19">
        <v>6752.3076923076933</v>
      </c>
      <c r="W216" s="3">
        <v>84000</v>
      </c>
      <c r="X216" s="6">
        <v>43370</v>
      </c>
      <c r="Y216" s="6">
        <f t="shared" si="20"/>
        <v>43188</v>
      </c>
    </row>
    <row r="217" spans="1:25" x14ac:dyDescent="0.3">
      <c r="A217" s="3" t="s">
        <v>58</v>
      </c>
      <c r="B217" s="3" t="s">
        <v>120</v>
      </c>
      <c r="D217" s="3">
        <v>216</v>
      </c>
      <c r="E217" s="3" t="s">
        <v>167</v>
      </c>
      <c r="F217" s="3" t="s">
        <v>181</v>
      </c>
      <c r="G217" s="3" t="s">
        <v>189</v>
      </c>
      <c r="H217" s="3" t="s">
        <v>145</v>
      </c>
      <c r="I217" s="7">
        <v>43000</v>
      </c>
      <c r="J217" s="3">
        <v>1092</v>
      </c>
      <c r="K217" s="3">
        <f t="shared" si="25"/>
        <v>19.5</v>
      </c>
      <c r="L217" s="17">
        <v>0.19500000000000001</v>
      </c>
      <c r="M217" s="6">
        <v>42970</v>
      </c>
      <c r="N217" s="6">
        <v>44066</v>
      </c>
      <c r="O217" s="18">
        <f t="shared" si="26"/>
        <v>23.035714285714285</v>
      </c>
      <c r="P217" s="18">
        <f>I217*L217*3</f>
        <v>25155</v>
      </c>
      <c r="Q217" s="3">
        <v>364</v>
      </c>
      <c r="R217" s="3">
        <f t="shared" si="18"/>
        <v>43000</v>
      </c>
      <c r="S217" s="3">
        <f t="shared" si="24"/>
        <v>12577.5</v>
      </c>
      <c r="T217" s="3">
        <v>0</v>
      </c>
      <c r="U217" s="19">
        <v>12577.5</v>
      </c>
      <c r="V217" s="19">
        <v>184.28571428571377</v>
      </c>
      <c r="W217" s="3">
        <v>43000</v>
      </c>
      <c r="X217" s="6">
        <v>43516</v>
      </c>
      <c r="Y217" s="6">
        <f t="shared" si="20"/>
        <v>42970</v>
      </c>
    </row>
    <row r="218" spans="1:25" x14ac:dyDescent="0.3">
      <c r="A218" s="3" t="s">
        <v>62</v>
      </c>
      <c r="B218" s="3" t="s">
        <v>197</v>
      </c>
      <c r="D218" s="3">
        <v>217</v>
      </c>
      <c r="E218" s="3" t="s">
        <v>167</v>
      </c>
      <c r="F218" s="3" t="s">
        <v>182</v>
      </c>
      <c r="G218" s="3" t="s">
        <v>191</v>
      </c>
      <c r="H218" s="3" t="s">
        <v>146</v>
      </c>
      <c r="I218" s="7">
        <v>19000</v>
      </c>
      <c r="J218" s="3">
        <v>1820</v>
      </c>
      <c r="K218" s="3">
        <f t="shared" si="25"/>
        <v>19</v>
      </c>
      <c r="L218" s="17">
        <v>0.19</v>
      </c>
      <c r="M218" s="6">
        <v>43188</v>
      </c>
      <c r="N218" s="6">
        <v>45013</v>
      </c>
      <c r="O218" s="18">
        <f t="shared" si="26"/>
        <v>9.9175824175824179</v>
      </c>
      <c r="P218" s="18">
        <f>I218*L218*5</f>
        <v>18050</v>
      </c>
      <c r="Q218" s="3">
        <v>364</v>
      </c>
      <c r="R218" s="3">
        <f t="shared" si="18"/>
        <v>19000</v>
      </c>
      <c r="S218" s="3">
        <f t="shared" si="24"/>
        <v>16245</v>
      </c>
      <c r="T218" s="3">
        <v>0</v>
      </c>
      <c r="U218" s="19">
        <v>1805</v>
      </c>
      <c r="V218" s="19">
        <v>1527.3076923076924</v>
      </c>
      <c r="W218" s="3">
        <v>19000</v>
      </c>
      <c r="X218" s="6">
        <v>43370</v>
      </c>
      <c r="Y218" s="6">
        <f t="shared" si="20"/>
        <v>43188</v>
      </c>
    </row>
    <row r="219" spans="1:25" x14ac:dyDescent="0.3">
      <c r="A219" s="3" t="s">
        <v>63</v>
      </c>
      <c r="B219" s="3" t="s">
        <v>197</v>
      </c>
      <c r="D219" s="3">
        <v>218</v>
      </c>
      <c r="E219" s="3" t="s">
        <v>167</v>
      </c>
      <c r="F219" s="3" t="s">
        <v>177</v>
      </c>
      <c r="G219" s="3" t="s">
        <v>190</v>
      </c>
      <c r="H219" s="3" t="s">
        <v>146</v>
      </c>
      <c r="I219" s="7">
        <v>350000</v>
      </c>
      <c r="J219" s="3">
        <v>1820</v>
      </c>
      <c r="K219" s="3">
        <f t="shared" si="25"/>
        <v>19.317500000000003</v>
      </c>
      <c r="L219" s="17">
        <v>0.19317500000000001</v>
      </c>
      <c r="M219" s="6">
        <v>43389</v>
      </c>
      <c r="N219" s="6">
        <v>45209</v>
      </c>
      <c r="O219" s="18">
        <f t="shared" si="26"/>
        <v>185.74519230769232</v>
      </c>
      <c r="P219" s="18">
        <f>I219*L219*5</f>
        <v>338056.25</v>
      </c>
      <c r="Q219" s="3">
        <v>364</v>
      </c>
      <c r="R219" s="3">
        <f t="shared" si="18"/>
        <v>350000</v>
      </c>
      <c r="S219" s="3">
        <f t="shared" si="24"/>
        <v>338056.25</v>
      </c>
      <c r="T219" s="3">
        <v>0</v>
      </c>
      <c r="U219" s="19">
        <v>0</v>
      </c>
      <c r="V219" s="19">
        <v>25075.600961538461</v>
      </c>
      <c r="W219" s="3">
        <v>350000</v>
      </c>
      <c r="X219" s="6">
        <v>43389</v>
      </c>
      <c r="Y219" s="6">
        <f t="shared" si="20"/>
        <v>43389</v>
      </c>
    </row>
    <row r="220" spans="1:25" x14ac:dyDescent="0.3">
      <c r="A220" s="3" t="s">
        <v>63</v>
      </c>
      <c r="B220" s="3" t="s">
        <v>113</v>
      </c>
      <c r="D220" s="3">
        <v>219</v>
      </c>
      <c r="E220" s="3" t="s">
        <v>167</v>
      </c>
      <c r="F220" s="3" t="s">
        <v>177</v>
      </c>
      <c r="G220" s="3" t="s">
        <v>190</v>
      </c>
      <c r="H220" s="3" t="s">
        <v>145</v>
      </c>
      <c r="I220" s="7">
        <v>314000</v>
      </c>
      <c r="J220" s="3">
        <v>1820</v>
      </c>
      <c r="K220" s="3">
        <f t="shared" si="25"/>
        <v>19.317500000000003</v>
      </c>
      <c r="L220" s="17">
        <v>0.19317500000000001</v>
      </c>
      <c r="M220" s="6">
        <v>43389</v>
      </c>
      <c r="N220" s="6">
        <v>45209</v>
      </c>
      <c r="O220" s="18">
        <f t="shared" si="26"/>
        <v>166.63997252747254</v>
      </c>
      <c r="P220" s="18">
        <f>I220*L220*5</f>
        <v>303284.75</v>
      </c>
      <c r="Q220" s="3">
        <v>364</v>
      </c>
      <c r="R220" s="3">
        <f t="shared" si="18"/>
        <v>314000</v>
      </c>
      <c r="S220" s="3">
        <f t="shared" si="24"/>
        <v>303284.75</v>
      </c>
      <c r="T220" s="3">
        <v>0</v>
      </c>
      <c r="U220" s="19">
        <v>0</v>
      </c>
      <c r="V220" s="19">
        <v>22496.396291208792</v>
      </c>
      <c r="W220" s="3">
        <v>314000</v>
      </c>
      <c r="X220" s="6">
        <v>43389</v>
      </c>
      <c r="Y220" s="6">
        <f t="shared" si="20"/>
        <v>43389</v>
      </c>
    </row>
    <row r="221" spans="1:25" x14ac:dyDescent="0.3">
      <c r="A221" s="3" t="s">
        <v>64</v>
      </c>
      <c r="B221" s="3" t="s">
        <v>197</v>
      </c>
      <c r="D221" s="3">
        <v>220</v>
      </c>
      <c r="E221" s="3" t="s">
        <v>167</v>
      </c>
      <c r="F221" s="5" t="s">
        <v>183</v>
      </c>
      <c r="G221" s="3" t="s">
        <v>190</v>
      </c>
      <c r="H221" s="3" t="s">
        <v>146</v>
      </c>
      <c r="I221" s="7">
        <v>350000</v>
      </c>
      <c r="J221" s="3">
        <f>6*364</f>
        <v>2184</v>
      </c>
      <c r="K221" s="3">
        <f t="shared" si="25"/>
        <v>20.317499999999999</v>
      </c>
      <c r="L221" s="17">
        <v>0.20317499999999999</v>
      </c>
      <c r="M221" s="6">
        <v>43389</v>
      </c>
      <c r="N221" s="6">
        <v>45209</v>
      </c>
      <c r="O221" s="18">
        <f t="shared" si="26"/>
        <v>195.36057692307693</v>
      </c>
      <c r="P221" s="18">
        <f>I221*L221*6</f>
        <v>426667.5</v>
      </c>
      <c r="Q221" s="3">
        <v>364</v>
      </c>
      <c r="R221" s="3">
        <f t="shared" ref="R221:R222" si="27">I221</f>
        <v>350000</v>
      </c>
      <c r="S221" s="3">
        <f t="shared" si="24"/>
        <v>426667.5</v>
      </c>
      <c r="T221" s="3">
        <v>0</v>
      </c>
      <c r="U221" s="19">
        <v>0</v>
      </c>
      <c r="V221" s="19">
        <v>26373.677884615387</v>
      </c>
      <c r="W221" s="3">
        <v>350000</v>
      </c>
      <c r="X221" s="6">
        <v>43389</v>
      </c>
      <c r="Y221" s="6">
        <f t="shared" ref="Y221:Y267" si="28">M221</f>
        <v>43389</v>
      </c>
    </row>
    <row r="222" spans="1:25" x14ac:dyDescent="0.3">
      <c r="A222" s="3" t="s">
        <v>65</v>
      </c>
      <c r="B222" s="3" t="s">
        <v>113</v>
      </c>
      <c r="D222" s="3">
        <v>221</v>
      </c>
      <c r="E222" s="3" t="s">
        <v>167</v>
      </c>
      <c r="F222" s="3" t="s">
        <v>181</v>
      </c>
      <c r="G222" s="3" t="s">
        <v>189</v>
      </c>
      <c r="H222" s="3" t="s">
        <v>145</v>
      </c>
      <c r="I222" s="7">
        <v>480000</v>
      </c>
      <c r="J222" s="3">
        <v>1092</v>
      </c>
      <c r="K222" s="3">
        <f t="shared" si="25"/>
        <v>23</v>
      </c>
      <c r="L222" s="17">
        <v>0.23</v>
      </c>
      <c r="M222" s="6">
        <v>43433</v>
      </c>
      <c r="N222" s="6">
        <v>44528</v>
      </c>
      <c r="O222" s="18">
        <f t="shared" si="26"/>
        <v>303.2967032967033</v>
      </c>
      <c r="P222" s="18">
        <f>I222*L222*3</f>
        <v>331200</v>
      </c>
      <c r="Q222" s="3">
        <v>364</v>
      </c>
      <c r="R222" s="3">
        <f t="shared" si="27"/>
        <v>480000</v>
      </c>
      <c r="S222" s="3">
        <f t="shared" si="24"/>
        <v>331200</v>
      </c>
      <c r="T222" s="3">
        <v>0</v>
      </c>
      <c r="U222" s="19">
        <v>0</v>
      </c>
      <c r="V222" s="19">
        <v>27600</v>
      </c>
      <c r="W222" s="3">
        <v>480000</v>
      </c>
      <c r="X222" s="6">
        <v>43433</v>
      </c>
      <c r="Y222" s="6">
        <f t="shared" si="28"/>
        <v>43433</v>
      </c>
    </row>
    <row r="223" spans="1:25" x14ac:dyDescent="0.3">
      <c r="A223" s="3" t="s">
        <v>65</v>
      </c>
      <c r="B223" s="3" t="s">
        <v>197</v>
      </c>
      <c r="D223" s="3">
        <v>222</v>
      </c>
      <c r="E223" s="3" t="s">
        <v>167</v>
      </c>
      <c r="F223" s="3" t="s">
        <v>181</v>
      </c>
      <c r="G223" s="3" t="s">
        <v>189</v>
      </c>
      <c r="H223" s="3" t="s">
        <v>146</v>
      </c>
      <c r="I223" s="7">
        <v>700000</v>
      </c>
      <c r="J223" s="3">
        <v>1092</v>
      </c>
      <c r="K223" s="3">
        <f t="shared" si="25"/>
        <v>23</v>
      </c>
      <c r="L223" s="17">
        <v>0.23</v>
      </c>
      <c r="M223" s="6">
        <v>43433</v>
      </c>
      <c r="N223" s="6">
        <v>44528</v>
      </c>
      <c r="O223" s="18">
        <f t="shared" si="26"/>
        <v>442.30769230769232</v>
      </c>
      <c r="P223" s="18">
        <f>I223*L223*3</f>
        <v>483000</v>
      </c>
      <c r="Q223" s="3">
        <v>364</v>
      </c>
      <c r="R223" s="18">
        <f>I223</f>
        <v>700000</v>
      </c>
      <c r="S223" s="3">
        <f t="shared" si="24"/>
        <v>483000</v>
      </c>
      <c r="T223" s="3">
        <v>0</v>
      </c>
      <c r="U223" s="19">
        <v>0</v>
      </c>
      <c r="V223" s="19">
        <v>40250</v>
      </c>
      <c r="W223" s="18">
        <v>700000</v>
      </c>
      <c r="X223" s="6">
        <v>43433</v>
      </c>
      <c r="Y223" s="6">
        <f t="shared" si="28"/>
        <v>43433</v>
      </c>
    </row>
    <row r="224" spans="1:25" x14ac:dyDescent="0.3">
      <c r="A224" s="3" t="s">
        <v>66</v>
      </c>
      <c r="B224" s="3" t="s">
        <v>114</v>
      </c>
      <c r="D224" s="3">
        <v>223</v>
      </c>
      <c r="E224" s="5" t="s">
        <v>168</v>
      </c>
      <c r="F224" s="5" t="s">
        <v>185</v>
      </c>
      <c r="G224" s="3" t="s">
        <v>156</v>
      </c>
      <c r="H224" s="3" t="s">
        <v>146</v>
      </c>
      <c r="I224" s="7">
        <v>180005</v>
      </c>
      <c r="J224" s="3">
        <v>365</v>
      </c>
      <c r="K224" s="3">
        <f t="shared" si="25"/>
        <v>16.5</v>
      </c>
      <c r="L224" s="17">
        <v>0.16500000000000001</v>
      </c>
      <c r="M224" s="6">
        <v>43216</v>
      </c>
      <c r="N224" s="6">
        <v>43581</v>
      </c>
      <c r="O224" s="18">
        <f t="shared" si="26"/>
        <v>81.372123287671229</v>
      </c>
      <c r="P224" s="18">
        <f>I224*L224*1</f>
        <v>29700.825000000001</v>
      </c>
      <c r="Q224" s="3">
        <v>365</v>
      </c>
      <c r="R224" s="18">
        <f>I224</f>
        <v>180005</v>
      </c>
      <c r="S224" s="3">
        <f t="shared" si="24"/>
        <v>29700.825000000001</v>
      </c>
      <c r="T224" s="3">
        <v>0</v>
      </c>
      <c r="U224" s="19">
        <v>0</v>
      </c>
      <c r="V224" s="19">
        <v>25062.61397260274</v>
      </c>
      <c r="W224" s="18">
        <v>180005</v>
      </c>
      <c r="Y224" s="6">
        <f t="shared" si="28"/>
        <v>43216</v>
      </c>
    </row>
    <row r="225" spans="1:25" x14ac:dyDescent="0.3">
      <c r="A225" s="3" t="s">
        <v>67</v>
      </c>
      <c r="B225" s="3" t="s">
        <v>114</v>
      </c>
      <c r="D225" s="3">
        <v>224</v>
      </c>
      <c r="E225" s="5" t="s">
        <v>168</v>
      </c>
      <c r="F225" s="5" t="s">
        <v>185</v>
      </c>
      <c r="G225" s="3" t="s">
        <v>156</v>
      </c>
      <c r="H225" s="3" t="s">
        <v>146</v>
      </c>
      <c r="I225" s="7">
        <v>303000</v>
      </c>
      <c r="J225" s="3">
        <v>365</v>
      </c>
      <c r="K225" s="3">
        <f t="shared" si="25"/>
        <v>16.5</v>
      </c>
      <c r="L225" s="17">
        <v>0.16500000000000001</v>
      </c>
      <c r="M225" s="6">
        <v>43215</v>
      </c>
      <c r="N225" s="6">
        <v>43580</v>
      </c>
      <c r="O225" s="18">
        <f t="shared" si="26"/>
        <v>136.97260273972603</v>
      </c>
      <c r="P225" s="18">
        <f t="shared" ref="P225:P234" si="29">I225*L225*1</f>
        <v>49995</v>
      </c>
      <c r="Q225" s="3">
        <v>365</v>
      </c>
      <c r="R225" s="18">
        <f t="shared" ref="R225:R254" si="30">I225</f>
        <v>303000</v>
      </c>
      <c r="S225" s="3">
        <f t="shared" si="24"/>
        <v>49995</v>
      </c>
      <c r="T225" s="3">
        <v>0</v>
      </c>
      <c r="U225" s="19">
        <v>0</v>
      </c>
      <c r="V225" s="19">
        <v>42324.534246575342</v>
      </c>
      <c r="W225" s="18">
        <v>303000</v>
      </c>
      <c r="Y225" s="6">
        <f t="shared" si="28"/>
        <v>43215</v>
      </c>
    </row>
    <row r="226" spans="1:25" x14ac:dyDescent="0.3">
      <c r="A226" s="3" t="s">
        <v>68</v>
      </c>
      <c r="B226" s="3" t="s">
        <v>114</v>
      </c>
      <c r="D226" s="3">
        <v>225</v>
      </c>
      <c r="E226" s="5" t="s">
        <v>168</v>
      </c>
      <c r="F226" s="5" t="s">
        <v>185</v>
      </c>
      <c r="G226" s="3" t="s">
        <v>156</v>
      </c>
      <c r="H226" s="3" t="s">
        <v>146</v>
      </c>
      <c r="I226" s="7">
        <v>168000</v>
      </c>
      <c r="J226" s="3">
        <v>365</v>
      </c>
      <c r="K226" s="3">
        <f t="shared" si="25"/>
        <v>16.5</v>
      </c>
      <c r="L226" s="17">
        <v>0.16500000000000001</v>
      </c>
      <c r="M226" s="6">
        <v>43217</v>
      </c>
      <c r="N226" s="6">
        <v>43582</v>
      </c>
      <c r="O226" s="18">
        <f t="shared" si="26"/>
        <v>75.945205479452056</v>
      </c>
      <c r="P226" s="18">
        <f t="shared" si="29"/>
        <v>27720</v>
      </c>
      <c r="Q226" s="3">
        <v>365</v>
      </c>
      <c r="R226" s="18">
        <f t="shared" si="30"/>
        <v>168000</v>
      </c>
      <c r="S226" s="3">
        <f t="shared" si="24"/>
        <v>27720</v>
      </c>
      <c r="T226" s="3">
        <v>0</v>
      </c>
      <c r="U226" s="19">
        <v>0</v>
      </c>
      <c r="V226" s="19">
        <v>23315.178082191782</v>
      </c>
      <c r="W226" s="18">
        <v>168000</v>
      </c>
      <c r="Y226" s="6">
        <f t="shared" si="28"/>
        <v>43217</v>
      </c>
    </row>
    <row r="227" spans="1:25" x14ac:dyDescent="0.3">
      <c r="A227" s="3" t="s">
        <v>69</v>
      </c>
      <c r="B227" s="3" t="s">
        <v>199</v>
      </c>
      <c r="D227" s="3">
        <v>226</v>
      </c>
      <c r="E227" s="5" t="s">
        <v>168</v>
      </c>
      <c r="F227" s="5" t="s">
        <v>185</v>
      </c>
      <c r="G227" s="3" t="s">
        <v>156</v>
      </c>
      <c r="H227" s="3" t="s">
        <v>146</v>
      </c>
      <c r="I227" s="7">
        <v>16278</v>
      </c>
      <c r="J227" s="3">
        <v>365</v>
      </c>
      <c r="K227" s="3">
        <f t="shared" si="25"/>
        <v>17</v>
      </c>
      <c r="L227" s="17">
        <v>0.17</v>
      </c>
      <c r="M227" s="6">
        <v>43188</v>
      </c>
      <c r="N227" s="6">
        <v>43553</v>
      </c>
      <c r="O227" s="18">
        <f t="shared" si="26"/>
        <v>7.5815342465753428</v>
      </c>
      <c r="P227" s="18">
        <f t="shared" si="29"/>
        <v>2767.26</v>
      </c>
      <c r="Q227" s="3">
        <v>365</v>
      </c>
      <c r="R227" s="18">
        <f t="shared" si="30"/>
        <v>16278</v>
      </c>
      <c r="S227" s="3">
        <f t="shared" si="24"/>
        <v>2767.26</v>
      </c>
      <c r="T227" s="3">
        <v>0</v>
      </c>
      <c r="U227" s="19">
        <v>0</v>
      </c>
      <c r="V227" s="19">
        <v>2547.3955068493156</v>
      </c>
      <c r="W227" s="18">
        <v>16278</v>
      </c>
      <c r="Y227" s="6">
        <f t="shared" si="28"/>
        <v>43188</v>
      </c>
    </row>
    <row r="228" spans="1:25" x14ac:dyDescent="0.3">
      <c r="A228" s="3" t="s">
        <v>69</v>
      </c>
      <c r="B228" s="3" t="s">
        <v>199</v>
      </c>
      <c r="D228" s="3">
        <v>227</v>
      </c>
      <c r="E228" s="5" t="s">
        <v>168</v>
      </c>
      <c r="F228" s="5" t="s">
        <v>185</v>
      </c>
      <c r="G228" s="3" t="s">
        <v>156</v>
      </c>
      <c r="H228" s="3" t="s">
        <v>146</v>
      </c>
      <c r="I228" s="7">
        <v>42600</v>
      </c>
      <c r="J228" s="3">
        <v>365</v>
      </c>
      <c r="K228" s="3">
        <f t="shared" si="25"/>
        <v>16.5</v>
      </c>
      <c r="L228" s="17">
        <v>0.16500000000000001</v>
      </c>
      <c r="M228" s="6">
        <v>43220</v>
      </c>
      <c r="N228" s="6">
        <v>43585</v>
      </c>
      <c r="O228" s="18">
        <f t="shared" si="26"/>
        <v>19.257534246575343</v>
      </c>
      <c r="P228" s="18">
        <f t="shared" si="29"/>
        <v>7029</v>
      </c>
      <c r="Q228" s="3">
        <v>365</v>
      </c>
      <c r="R228" s="18">
        <f t="shared" si="30"/>
        <v>42600</v>
      </c>
      <c r="S228" s="3">
        <f t="shared" si="24"/>
        <v>7029</v>
      </c>
      <c r="T228" s="3">
        <v>0</v>
      </c>
      <c r="U228" s="19">
        <v>0</v>
      </c>
      <c r="V228" s="19">
        <v>5854.2904109589053</v>
      </c>
      <c r="W228" s="18">
        <v>42600</v>
      </c>
      <c r="Y228" s="6">
        <f t="shared" si="28"/>
        <v>43220</v>
      </c>
    </row>
    <row r="229" spans="1:25" x14ac:dyDescent="0.3">
      <c r="A229" s="3" t="s">
        <v>70</v>
      </c>
      <c r="B229" s="3" t="s">
        <v>197</v>
      </c>
      <c r="D229" s="3">
        <v>228</v>
      </c>
      <c r="E229" s="5" t="s">
        <v>168</v>
      </c>
      <c r="F229" s="5" t="s">
        <v>185</v>
      </c>
      <c r="G229" s="3" t="s">
        <v>192</v>
      </c>
      <c r="H229" s="3" t="s">
        <v>146</v>
      </c>
      <c r="I229" s="7">
        <v>16000</v>
      </c>
      <c r="J229" s="3">
        <v>365</v>
      </c>
      <c r="K229" s="3">
        <f t="shared" si="25"/>
        <v>17</v>
      </c>
      <c r="L229" s="17">
        <v>0.17</v>
      </c>
      <c r="M229" s="6">
        <v>43173</v>
      </c>
      <c r="N229" s="6">
        <v>43538</v>
      </c>
      <c r="O229" s="18">
        <f t="shared" si="26"/>
        <v>7.4520547945205475</v>
      </c>
      <c r="P229" s="18">
        <f t="shared" si="29"/>
        <v>2720</v>
      </c>
      <c r="Q229" s="3">
        <v>365</v>
      </c>
      <c r="R229" s="18">
        <f t="shared" si="30"/>
        <v>16000</v>
      </c>
      <c r="S229" s="3">
        <f t="shared" si="24"/>
        <v>2720</v>
      </c>
      <c r="T229" s="3">
        <v>0</v>
      </c>
      <c r="U229" s="19">
        <v>0</v>
      </c>
      <c r="V229" s="19">
        <v>2615.6712328767126</v>
      </c>
      <c r="W229" s="18">
        <v>16000</v>
      </c>
      <c r="Y229" s="6">
        <f t="shared" si="28"/>
        <v>43173</v>
      </c>
    </row>
    <row r="230" spans="1:25" x14ac:dyDescent="0.3">
      <c r="A230" s="3" t="s">
        <v>67</v>
      </c>
      <c r="B230" s="3" t="s">
        <v>197</v>
      </c>
      <c r="D230" s="3">
        <v>229</v>
      </c>
      <c r="E230" s="5" t="s">
        <v>168</v>
      </c>
      <c r="F230" s="5" t="s">
        <v>185</v>
      </c>
      <c r="G230" s="3" t="s">
        <v>156</v>
      </c>
      <c r="H230" s="3" t="s">
        <v>146</v>
      </c>
      <c r="I230" s="7">
        <v>34500</v>
      </c>
      <c r="J230" s="3">
        <v>365</v>
      </c>
      <c r="K230" s="3">
        <f t="shared" si="25"/>
        <v>17</v>
      </c>
      <c r="L230" s="17">
        <v>0.17</v>
      </c>
      <c r="M230" s="6">
        <v>43189</v>
      </c>
      <c r="N230" s="6">
        <v>43554</v>
      </c>
      <c r="O230" s="18">
        <f t="shared" si="26"/>
        <v>16.068493150684933</v>
      </c>
      <c r="P230" s="18">
        <f t="shared" si="29"/>
        <v>5865</v>
      </c>
      <c r="Q230" s="3">
        <v>365</v>
      </c>
      <c r="R230" s="18">
        <f t="shared" si="30"/>
        <v>34500</v>
      </c>
      <c r="S230" s="3">
        <f t="shared" si="24"/>
        <v>5865</v>
      </c>
      <c r="T230" s="3">
        <v>0</v>
      </c>
      <c r="U230" s="19">
        <v>0</v>
      </c>
      <c r="V230" s="19">
        <v>5382.9452054794519</v>
      </c>
      <c r="W230" s="18">
        <v>34500</v>
      </c>
      <c r="Y230" s="6">
        <f t="shared" si="28"/>
        <v>43189</v>
      </c>
    </row>
    <row r="231" spans="1:25" x14ac:dyDescent="0.3">
      <c r="A231" s="3" t="s">
        <v>71</v>
      </c>
      <c r="B231" s="3" t="s">
        <v>197</v>
      </c>
      <c r="D231" s="3">
        <v>230</v>
      </c>
      <c r="E231" s="5" t="s">
        <v>168</v>
      </c>
      <c r="F231" s="5" t="s">
        <v>185</v>
      </c>
      <c r="G231" s="3" t="s">
        <v>151</v>
      </c>
      <c r="H231" s="3" t="s">
        <v>146</v>
      </c>
      <c r="I231" s="7">
        <v>67000</v>
      </c>
      <c r="J231" s="3">
        <v>365</v>
      </c>
      <c r="K231" s="3">
        <f t="shared" si="25"/>
        <v>16.5</v>
      </c>
      <c r="L231" s="17">
        <v>0.16500000000000001</v>
      </c>
      <c r="M231" s="6">
        <v>43209</v>
      </c>
      <c r="N231" s="6">
        <v>43574</v>
      </c>
      <c r="O231" s="18">
        <f t="shared" si="26"/>
        <v>30.287671232876711</v>
      </c>
      <c r="P231" s="18">
        <f t="shared" si="29"/>
        <v>11055</v>
      </c>
      <c r="Q231" s="3">
        <v>365</v>
      </c>
      <c r="R231" s="18">
        <f t="shared" si="30"/>
        <v>67000</v>
      </c>
      <c r="S231" s="3">
        <f t="shared" si="24"/>
        <v>11055</v>
      </c>
      <c r="T231" s="3">
        <v>0</v>
      </c>
      <c r="U231" s="19">
        <v>0</v>
      </c>
      <c r="V231" s="19">
        <v>9540.6164383561663</v>
      </c>
      <c r="W231" s="18">
        <v>67000</v>
      </c>
      <c r="Y231" s="6">
        <f t="shared" si="28"/>
        <v>43209</v>
      </c>
    </row>
    <row r="232" spans="1:25" x14ac:dyDescent="0.3">
      <c r="A232" s="3" t="s">
        <v>72</v>
      </c>
      <c r="B232" s="3" t="s">
        <v>197</v>
      </c>
      <c r="D232" s="3">
        <v>231</v>
      </c>
      <c r="E232" s="5" t="s">
        <v>168</v>
      </c>
      <c r="F232" s="5" t="s">
        <v>185</v>
      </c>
      <c r="G232" s="3" t="s">
        <v>151</v>
      </c>
      <c r="H232" s="3" t="s">
        <v>146</v>
      </c>
      <c r="I232" s="7">
        <v>56800</v>
      </c>
      <c r="J232" s="3">
        <v>365</v>
      </c>
      <c r="K232" s="3">
        <f t="shared" si="25"/>
        <v>16.5</v>
      </c>
      <c r="L232" s="17">
        <v>0.16500000000000001</v>
      </c>
      <c r="M232" s="6">
        <v>43222</v>
      </c>
      <c r="N232" s="6">
        <v>43587</v>
      </c>
      <c r="O232" s="18">
        <f t="shared" si="26"/>
        <v>25.676712328767124</v>
      </c>
      <c r="P232" s="18">
        <f t="shared" si="29"/>
        <v>9372</v>
      </c>
      <c r="Q232" s="3">
        <v>365</v>
      </c>
      <c r="R232" s="18">
        <f t="shared" si="30"/>
        <v>56800</v>
      </c>
      <c r="S232" s="3">
        <f t="shared" si="24"/>
        <v>9372</v>
      </c>
      <c r="T232" s="3">
        <v>0</v>
      </c>
      <c r="U232" s="19">
        <v>0</v>
      </c>
      <c r="V232" s="19">
        <v>7754.3671232876713</v>
      </c>
      <c r="W232" s="18">
        <v>56800</v>
      </c>
      <c r="Y232" s="6">
        <f t="shared" si="28"/>
        <v>43222</v>
      </c>
    </row>
    <row r="233" spans="1:25" x14ac:dyDescent="0.3">
      <c r="A233" s="3" t="s">
        <v>73</v>
      </c>
      <c r="B233" s="3" t="s">
        <v>197</v>
      </c>
      <c r="D233" s="3">
        <v>232</v>
      </c>
      <c r="E233" s="5" t="s">
        <v>168</v>
      </c>
      <c r="F233" s="5" t="s">
        <v>185</v>
      </c>
      <c r="G233" s="3" t="s">
        <v>157</v>
      </c>
      <c r="H233" s="3" t="s">
        <v>146</v>
      </c>
      <c r="I233" s="7">
        <v>31500</v>
      </c>
      <c r="J233" s="3">
        <v>365</v>
      </c>
      <c r="K233" s="3">
        <f t="shared" si="25"/>
        <v>16</v>
      </c>
      <c r="L233" s="17">
        <v>0.16</v>
      </c>
      <c r="M233" s="6">
        <v>43241</v>
      </c>
      <c r="N233" s="6">
        <v>43606</v>
      </c>
      <c r="O233" s="18">
        <f t="shared" si="26"/>
        <v>13.808219178082192</v>
      </c>
      <c r="P233" s="18">
        <f t="shared" si="29"/>
        <v>5040</v>
      </c>
      <c r="Q233" s="3">
        <v>365</v>
      </c>
      <c r="R233" s="18">
        <f t="shared" si="30"/>
        <v>31500</v>
      </c>
      <c r="S233" s="3">
        <f t="shared" si="24"/>
        <v>5040</v>
      </c>
      <c r="T233" s="3">
        <v>0</v>
      </c>
      <c r="U233" s="19">
        <v>0</v>
      </c>
      <c r="V233" s="19">
        <v>3907.7260273972602</v>
      </c>
      <c r="W233" s="18">
        <v>31500</v>
      </c>
      <c r="Y233" s="6">
        <f t="shared" si="28"/>
        <v>43241</v>
      </c>
    </row>
    <row r="234" spans="1:25" x14ac:dyDescent="0.3">
      <c r="A234" s="3" t="s">
        <v>74</v>
      </c>
      <c r="B234" s="3" t="s">
        <v>197</v>
      </c>
      <c r="D234" s="3">
        <v>233</v>
      </c>
      <c r="E234" s="5" t="s">
        <v>168</v>
      </c>
      <c r="F234" s="5" t="s">
        <v>185</v>
      </c>
      <c r="G234" s="3" t="s">
        <v>151</v>
      </c>
      <c r="H234" s="3" t="s">
        <v>146</v>
      </c>
      <c r="I234" s="7">
        <v>7500</v>
      </c>
      <c r="J234" s="3">
        <v>365</v>
      </c>
      <c r="K234" s="3">
        <f t="shared" si="25"/>
        <v>16.5</v>
      </c>
      <c r="L234" s="17">
        <v>0.16500000000000001</v>
      </c>
      <c r="M234" s="6">
        <v>43209</v>
      </c>
      <c r="N234" s="6">
        <v>43574</v>
      </c>
      <c r="O234" s="18">
        <f t="shared" si="26"/>
        <v>3.3904109589041096</v>
      </c>
      <c r="P234" s="18">
        <f t="shared" si="29"/>
        <v>1237.5</v>
      </c>
      <c r="Q234" s="3">
        <v>365</v>
      </c>
      <c r="R234" s="18">
        <f t="shared" si="30"/>
        <v>7500</v>
      </c>
      <c r="S234" s="3">
        <f t="shared" si="24"/>
        <v>1237.5</v>
      </c>
      <c r="T234" s="3">
        <v>0</v>
      </c>
      <c r="U234" s="19">
        <v>0</v>
      </c>
      <c r="V234" s="19">
        <v>1067.9794520547946</v>
      </c>
      <c r="W234" s="18">
        <v>7500</v>
      </c>
      <c r="Y234" s="6">
        <f t="shared" si="28"/>
        <v>43209</v>
      </c>
    </row>
    <row r="235" spans="1:25" x14ac:dyDescent="0.3">
      <c r="A235" s="3" t="s">
        <v>74</v>
      </c>
      <c r="B235" s="3" t="s">
        <v>197</v>
      </c>
      <c r="D235" s="3">
        <v>234</v>
      </c>
      <c r="E235" s="5" t="s">
        <v>168</v>
      </c>
      <c r="F235" s="5" t="s">
        <v>185</v>
      </c>
      <c r="G235" s="3" t="s">
        <v>151</v>
      </c>
      <c r="H235" s="3" t="s">
        <v>146</v>
      </c>
      <c r="I235" s="7">
        <v>32000</v>
      </c>
      <c r="J235" s="3">
        <v>365</v>
      </c>
      <c r="K235" s="3">
        <f t="shared" si="25"/>
        <v>16.5</v>
      </c>
      <c r="L235" s="17">
        <v>0.16500000000000001</v>
      </c>
      <c r="M235" s="6">
        <v>43220</v>
      </c>
      <c r="N235" s="6">
        <v>43585</v>
      </c>
      <c r="O235" s="18">
        <f t="shared" si="26"/>
        <v>14.465753424657533</v>
      </c>
      <c r="P235" s="18">
        <f>I235*L235*1</f>
        <v>5280</v>
      </c>
      <c r="Q235" s="3">
        <v>365</v>
      </c>
      <c r="R235" s="18">
        <f t="shared" si="30"/>
        <v>32000</v>
      </c>
      <c r="S235" s="3">
        <f t="shared" si="24"/>
        <v>5280</v>
      </c>
      <c r="T235" s="3">
        <v>0</v>
      </c>
      <c r="U235" s="19">
        <v>0</v>
      </c>
      <c r="V235" s="19">
        <v>4397.5890410958909</v>
      </c>
      <c r="W235" s="18">
        <v>32000</v>
      </c>
      <c r="Y235" s="6">
        <f t="shared" si="28"/>
        <v>43220</v>
      </c>
    </row>
    <row r="236" spans="1:25" x14ac:dyDescent="0.3">
      <c r="A236" s="3" t="s">
        <v>75</v>
      </c>
      <c r="B236" s="3" t="s">
        <v>121</v>
      </c>
      <c r="D236" s="3">
        <v>235</v>
      </c>
      <c r="E236" s="5" t="s">
        <v>168</v>
      </c>
      <c r="F236" s="5" t="s">
        <v>186</v>
      </c>
      <c r="G236" s="3" t="s">
        <v>192</v>
      </c>
      <c r="H236" s="3" t="s">
        <v>145</v>
      </c>
      <c r="I236" s="7">
        <v>113000</v>
      </c>
      <c r="J236" s="3">
        <v>182</v>
      </c>
      <c r="K236" s="3">
        <f t="shared" si="25"/>
        <v>15</v>
      </c>
      <c r="L236" s="17">
        <v>0.15</v>
      </c>
      <c r="M236" s="6">
        <v>43368</v>
      </c>
      <c r="N236" s="6">
        <v>43550</v>
      </c>
      <c r="O236" s="18">
        <f t="shared" si="26"/>
        <v>46.438356164383556</v>
      </c>
      <c r="P236" s="18">
        <f>I236*L236*(J236/365)</f>
        <v>8451.7808219178078</v>
      </c>
      <c r="Q236" s="3">
        <v>365</v>
      </c>
      <c r="R236" s="18">
        <f t="shared" si="30"/>
        <v>113000</v>
      </c>
      <c r="S236" s="3">
        <f t="shared" si="24"/>
        <v>8451.7808219178078</v>
      </c>
      <c r="T236" s="3">
        <v>0</v>
      </c>
      <c r="U236" s="19">
        <v>0</v>
      </c>
      <c r="V236" s="19">
        <v>7244.3835616438346</v>
      </c>
      <c r="W236" s="18">
        <v>113000</v>
      </c>
      <c r="Y236" s="6">
        <f t="shared" si="28"/>
        <v>43368</v>
      </c>
    </row>
    <row r="237" spans="1:25" x14ac:dyDescent="0.3">
      <c r="A237" s="3" t="s">
        <v>76</v>
      </c>
      <c r="B237" s="3" t="s">
        <v>116</v>
      </c>
      <c r="D237" s="3">
        <v>236</v>
      </c>
      <c r="E237" s="5" t="s">
        <v>168</v>
      </c>
      <c r="F237" s="5" t="s">
        <v>185</v>
      </c>
      <c r="G237" s="3" t="s">
        <v>156</v>
      </c>
      <c r="H237" s="3" t="s">
        <v>148</v>
      </c>
      <c r="I237" s="7">
        <v>113022</v>
      </c>
      <c r="J237" s="3">
        <v>365</v>
      </c>
      <c r="K237" s="3">
        <f t="shared" si="25"/>
        <v>15</v>
      </c>
      <c r="L237" s="17">
        <v>0.15</v>
      </c>
      <c r="M237" s="6">
        <v>43376</v>
      </c>
      <c r="N237" s="6">
        <v>43741</v>
      </c>
      <c r="O237" s="18">
        <f t="shared" si="26"/>
        <v>46.447397260273974</v>
      </c>
      <c r="P237" s="18">
        <f>I237*L237*1</f>
        <v>16953.3</v>
      </c>
      <c r="Q237" s="3">
        <v>365</v>
      </c>
      <c r="R237" s="18">
        <f t="shared" si="30"/>
        <v>113022</v>
      </c>
      <c r="S237" s="3">
        <f t="shared" si="24"/>
        <v>16953.3</v>
      </c>
      <c r="T237" s="3">
        <v>0</v>
      </c>
      <c r="U237" s="19">
        <v>0</v>
      </c>
      <c r="V237" s="19">
        <v>6874.2147945205479</v>
      </c>
      <c r="W237" s="18">
        <v>113022</v>
      </c>
      <c r="Y237" s="6">
        <f t="shared" si="28"/>
        <v>43376</v>
      </c>
    </row>
    <row r="238" spans="1:25" x14ac:dyDescent="0.3">
      <c r="A238" s="3" t="s">
        <v>77</v>
      </c>
      <c r="B238" s="3" t="s">
        <v>114</v>
      </c>
      <c r="D238" s="3">
        <v>237</v>
      </c>
      <c r="E238" s="5" t="s">
        <v>168</v>
      </c>
      <c r="F238" s="5" t="s">
        <v>186</v>
      </c>
      <c r="G238" s="3" t="s">
        <v>193</v>
      </c>
      <c r="H238" s="3" t="s">
        <v>146</v>
      </c>
      <c r="I238" s="7">
        <v>66000</v>
      </c>
      <c r="J238" s="3">
        <v>182</v>
      </c>
      <c r="K238" s="3">
        <f t="shared" si="25"/>
        <v>15</v>
      </c>
      <c r="L238" s="17">
        <v>0.15</v>
      </c>
      <c r="M238" s="6">
        <v>43376</v>
      </c>
      <c r="N238" s="6">
        <v>43558</v>
      </c>
      <c r="O238" s="18">
        <f t="shared" si="26"/>
        <v>27.123287671232877</v>
      </c>
      <c r="P238" s="18">
        <f>I238*L238*(J238/365)</f>
        <v>4936.4383561643835</v>
      </c>
      <c r="Q238" s="3">
        <v>365</v>
      </c>
      <c r="R238" s="18">
        <f t="shared" si="30"/>
        <v>66000</v>
      </c>
      <c r="S238" s="3">
        <f t="shared" si="24"/>
        <v>4936.4383561643835</v>
      </c>
      <c r="T238" s="3">
        <v>0</v>
      </c>
      <c r="U238" s="19">
        <v>0</v>
      </c>
      <c r="V238" s="19">
        <v>4014.2465753424653</v>
      </c>
      <c r="W238" s="18">
        <v>66000</v>
      </c>
      <c r="Y238" s="6">
        <f t="shared" si="28"/>
        <v>43376</v>
      </c>
    </row>
    <row r="239" spans="1:25" x14ac:dyDescent="0.3">
      <c r="A239" s="3" t="s">
        <v>78</v>
      </c>
      <c r="B239" s="3" t="s">
        <v>114</v>
      </c>
      <c r="D239" s="3">
        <v>238</v>
      </c>
      <c r="E239" s="5" t="s">
        <v>168</v>
      </c>
      <c r="F239" s="5" t="s">
        <v>186</v>
      </c>
      <c r="G239" s="3" t="s">
        <v>194</v>
      </c>
      <c r="H239" s="3" t="s">
        <v>146</v>
      </c>
      <c r="I239" s="7">
        <v>200000</v>
      </c>
      <c r="J239" s="3">
        <v>182</v>
      </c>
      <c r="K239" s="3">
        <f t="shared" si="25"/>
        <v>14.75</v>
      </c>
      <c r="L239" s="17">
        <v>0.14749999999999999</v>
      </c>
      <c r="M239" s="6">
        <v>43376</v>
      </c>
      <c r="N239" s="6">
        <v>43558</v>
      </c>
      <c r="O239" s="18">
        <f t="shared" si="26"/>
        <v>80.821917808219183</v>
      </c>
      <c r="P239" s="18">
        <f t="shared" ref="P239:P267" si="31">I239*L239*(J239/365)</f>
        <v>14709.589041095891</v>
      </c>
      <c r="Q239" s="3">
        <v>365</v>
      </c>
      <c r="R239" s="18">
        <f t="shared" si="30"/>
        <v>200000</v>
      </c>
      <c r="S239" s="3">
        <f t="shared" si="24"/>
        <v>14709.589041095891</v>
      </c>
      <c r="T239" s="3">
        <v>0</v>
      </c>
      <c r="U239" s="19">
        <v>0</v>
      </c>
      <c r="V239" s="19">
        <v>11961.643835616438</v>
      </c>
      <c r="W239" s="18">
        <v>200000</v>
      </c>
      <c r="Y239" s="6">
        <f t="shared" si="28"/>
        <v>43376</v>
      </c>
    </row>
    <row r="240" spans="1:25" x14ac:dyDescent="0.3">
      <c r="A240" s="3" t="s">
        <v>77</v>
      </c>
      <c r="B240" s="3" t="s">
        <v>114</v>
      </c>
      <c r="D240" s="3">
        <v>239</v>
      </c>
      <c r="E240" s="5" t="s">
        <v>168</v>
      </c>
      <c r="F240" s="5" t="s">
        <v>186</v>
      </c>
      <c r="G240" s="3" t="s">
        <v>193</v>
      </c>
      <c r="H240" s="3" t="s">
        <v>146</v>
      </c>
      <c r="I240" s="7">
        <v>300000</v>
      </c>
      <c r="J240" s="3">
        <v>182</v>
      </c>
      <c r="K240" s="3">
        <f t="shared" si="25"/>
        <v>15</v>
      </c>
      <c r="L240" s="17">
        <v>0.15</v>
      </c>
      <c r="M240" s="6">
        <v>43402</v>
      </c>
      <c r="N240" s="6">
        <v>43584</v>
      </c>
      <c r="O240" s="18">
        <f t="shared" si="26"/>
        <v>123.2876712328767</v>
      </c>
      <c r="P240" s="18">
        <f t="shared" si="31"/>
        <v>22438.35616438356</v>
      </c>
      <c r="Q240" s="3">
        <v>365</v>
      </c>
      <c r="R240" s="18">
        <f t="shared" si="30"/>
        <v>300000</v>
      </c>
      <c r="S240" s="3">
        <f t="shared" si="24"/>
        <v>22438.35616438356</v>
      </c>
      <c r="T240" s="3">
        <v>0</v>
      </c>
      <c r="U240" s="19">
        <v>0</v>
      </c>
      <c r="V240" s="19">
        <v>15041.095890410958</v>
      </c>
      <c r="W240" s="18">
        <v>300000</v>
      </c>
      <c r="Y240" s="6">
        <f t="shared" si="28"/>
        <v>43402</v>
      </c>
    </row>
    <row r="241" spans="1:25" x14ac:dyDescent="0.3">
      <c r="A241" s="3" t="s">
        <v>79</v>
      </c>
      <c r="B241" s="3" t="s">
        <v>114</v>
      </c>
      <c r="D241" s="3">
        <v>240</v>
      </c>
      <c r="E241" s="5" t="s">
        <v>168</v>
      </c>
      <c r="F241" s="5" t="s">
        <v>186</v>
      </c>
      <c r="G241" s="3" t="s">
        <v>195</v>
      </c>
      <c r="H241" s="3" t="s">
        <v>146</v>
      </c>
      <c r="I241" s="7">
        <v>627000</v>
      </c>
      <c r="J241" s="3">
        <v>182</v>
      </c>
      <c r="K241" s="3">
        <f t="shared" si="25"/>
        <v>15</v>
      </c>
      <c r="L241" s="17">
        <v>0.15</v>
      </c>
      <c r="M241" s="6">
        <v>43402</v>
      </c>
      <c r="N241" s="6">
        <v>43584</v>
      </c>
      <c r="O241" s="18">
        <f t="shared" si="26"/>
        <v>257.67123287671234</v>
      </c>
      <c r="P241" s="18">
        <f t="shared" si="31"/>
        <v>46896.164383561641</v>
      </c>
      <c r="Q241" s="3">
        <v>365</v>
      </c>
      <c r="R241" s="18">
        <f t="shared" si="30"/>
        <v>627000</v>
      </c>
      <c r="S241" s="3">
        <f t="shared" si="24"/>
        <v>46896.164383561641</v>
      </c>
      <c r="T241" s="3">
        <v>0</v>
      </c>
      <c r="U241" s="19">
        <v>0</v>
      </c>
      <c r="V241" s="19">
        <v>31435.890410958902</v>
      </c>
      <c r="W241" s="18">
        <v>627000</v>
      </c>
      <c r="Y241" s="6">
        <f t="shared" si="28"/>
        <v>43402</v>
      </c>
    </row>
    <row r="242" spans="1:25" x14ac:dyDescent="0.3">
      <c r="A242" s="3" t="s">
        <v>80</v>
      </c>
      <c r="B242" s="3" t="s">
        <v>113</v>
      </c>
      <c r="D242" s="3">
        <v>241</v>
      </c>
      <c r="E242" s="5" t="s">
        <v>168</v>
      </c>
      <c r="F242" s="5" t="s">
        <v>186</v>
      </c>
      <c r="G242" s="3" t="s">
        <v>192</v>
      </c>
      <c r="H242" s="3" t="s">
        <v>145</v>
      </c>
      <c r="I242" s="7">
        <v>300000</v>
      </c>
      <c r="J242" s="3">
        <v>182</v>
      </c>
      <c r="K242" s="3">
        <f t="shared" si="25"/>
        <v>15.5</v>
      </c>
      <c r="L242" s="17">
        <v>0.155</v>
      </c>
      <c r="M242" s="6">
        <v>43411</v>
      </c>
      <c r="N242" s="6">
        <v>43593</v>
      </c>
      <c r="O242" s="18">
        <f t="shared" si="26"/>
        <v>127.39726027397261</v>
      </c>
      <c r="P242" s="18">
        <f t="shared" si="31"/>
        <v>23186.301369863013</v>
      </c>
      <c r="Q242" s="3">
        <v>365</v>
      </c>
      <c r="R242" s="18">
        <f t="shared" si="30"/>
        <v>300000</v>
      </c>
      <c r="S242" s="3">
        <f t="shared" si="24"/>
        <v>23186.301369863013</v>
      </c>
      <c r="T242" s="3">
        <v>0</v>
      </c>
      <c r="U242" s="19">
        <v>0</v>
      </c>
      <c r="V242" s="19">
        <v>14395.890410958906</v>
      </c>
      <c r="W242" s="18">
        <v>300000</v>
      </c>
      <c r="Y242" s="6">
        <f t="shared" si="28"/>
        <v>43411</v>
      </c>
    </row>
    <row r="243" spans="1:25" x14ac:dyDescent="0.3">
      <c r="A243" s="3" t="s">
        <v>81</v>
      </c>
      <c r="B243" s="3" t="s">
        <v>114</v>
      </c>
      <c r="D243" s="3">
        <v>242</v>
      </c>
      <c r="E243" s="5" t="s">
        <v>168</v>
      </c>
      <c r="F243" s="5" t="s">
        <v>186</v>
      </c>
      <c r="G243" s="3" t="s">
        <v>156</v>
      </c>
      <c r="H243" s="3" t="s">
        <v>146</v>
      </c>
      <c r="I243" s="7">
        <v>300000</v>
      </c>
      <c r="J243" s="3">
        <v>182</v>
      </c>
      <c r="K243" s="3">
        <f t="shared" si="25"/>
        <v>15.5</v>
      </c>
      <c r="L243" s="17">
        <v>0.155</v>
      </c>
      <c r="M243" s="6">
        <v>43411</v>
      </c>
      <c r="N243" s="6">
        <v>43593</v>
      </c>
      <c r="O243" s="18">
        <f t="shared" si="26"/>
        <v>127.39726027397261</v>
      </c>
      <c r="P243" s="18">
        <f t="shared" si="31"/>
        <v>23186.301369863013</v>
      </c>
      <c r="Q243" s="3">
        <v>365</v>
      </c>
      <c r="R243" s="18">
        <f t="shared" si="30"/>
        <v>300000</v>
      </c>
      <c r="S243" s="3">
        <f t="shared" si="24"/>
        <v>23186.301369863013</v>
      </c>
      <c r="T243" s="3">
        <v>0</v>
      </c>
      <c r="U243" s="19">
        <v>0</v>
      </c>
      <c r="V243" s="19">
        <v>14395.890410958906</v>
      </c>
      <c r="W243" s="18">
        <v>300000</v>
      </c>
      <c r="Y243" s="6">
        <f t="shared" si="28"/>
        <v>43411</v>
      </c>
    </row>
    <row r="244" spans="1:25" x14ac:dyDescent="0.3">
      <c r="A244" s="3" t="s">
        <v>82</v>
      </c>
      <c r="B244" s="3" t="s">
        <v>114</v>
      </c>
      <c r="D244" s="3">
        <v>243</v>
      </c>
      <c r="E244" s="5" t="s">
        <v>168</v>
      </c>
      <c r="F244" s="5" t="s">
        <v>186</v>
      </c>
      <c r="G244" s="3" t="s">
        <v>193</v>
      </c>
      <c r="H244" s="3" t="s">
        <v>146</v>
      </c>
      <c r="I244" s="7">
        <v>300000</v>
      </c>
      <c r="J244" s="3">
        <v>182</v>
      </c>
      <c r="K244" s="3">
        <f t="shared" si="25"/>
        <v>15</v>
      </c>
      <c r="L244" s="17">
        <v>0.15</v>
      </c>
      <c r="M244" s="6">
        <v>43411</v>
      </c>
      <c r="N244" s="6">
        <v>43593</v>
      </c>
      <c r="O244" s="18">
        <f t="shared" si="26"/>
        <v>123.2876712328767</v>
      </c>
      <c r="P244" s="18">
        <f t="shared" si="31"/>
        <v>22438.35616438356</v>
      </c>
      <c r="Q244" s="3">
        <v>365</v>
      </c>
      <c r="R244" s="18">
        <f t="shared" si="30"/>
        <v>300000</v>
      </c>
      <c r="S244" s="3">
        <f t="shared" si="24"/>
        <v>22438.35616438356</v>
      </c>
      <c r="T244" s="3">
        <v>0</v>
      </c>
      <c r="U244" s="19">
        <v>0</v>
      </c>
      <c r="V244" s="19">
        <v>13931.506849315068</v>
      </c>
      <c r="W244" s="18">
        <v>300000</v>
      </c>
      <c r="Y244" s="6">
        <f t="shared" si="28"/>
        <v>43411</v>
      </c>
    </row>
    <row r="245" spans="1:25" x14ac:dyDescent="0.3">
      <c r="A245" s="3" t="s">
        <v>80</v>
      </c>
      <c r="B245" s="3" t="s">
        <v>114</v>
      </c>
      <c r="D245" s="3">
        <v>244</v>
      </c>
      <c r="E245" s="5" t="s">
        <v>168</v>
      </c>
      <c r="F245" s="5" t="s">
        <v>186</v>
      </c>
      <c r="G245" s="3" t="s">
        <v>192</v>
      </c>
      <c r="H245" s="3" t="s">
        <v>146</v>
      </c>
      <c r="I245" s="7">
        <v>600000</v>
      </c>
      <c r="J245" s="3">
        <v>182</v>
      </c>
      <c r="K245" s="3">
        <f t="shared" si="25"/>
        <v>15.5</v>
      </c>
      <c r="L245" s="17">
        <v>0.155</v>
      </c>
      <c r="M245" s="6">
        <v>43411</v>
      </c>
      <c r="N245" s="6">
        <v>43593</v>
      </c>
      <c r="O245" s="18">
        <f t="shared" si="26"/>
        <v>254.79452054794521</v>
      </c>
      <c r="P245" s="18">
        <f t="shared" si="31"/>
        <v>46372.602739726026</v>
      </c>
      <c r="Q245" s="3">
        <v>365</v>
      </c>
      <c r="R245" s="18">
        <f t="shared" si="30"/>
        <v>600000</v>
      </c>
      <c r="S245" s="3">
        <f t="shared" si="24"/>
        <v>46372.602739726026</v>
      </c>
      <c r="T245" s="3">
        <v>0</v>
      </c>
      <c r="U245" s="19">
        <v>0</v>
      </c>
      <c r="V245" s="19">
        <v>28791.780821917811</v>
      </c>
      <c r="W245" s="18">
        <v>600000</v>
      </c>
      <c r="Y245" s="6">
        <f t="shared" si="28"/>
        <v>43411</v>
      </c>
    </row>
    <row r="246" spans="1:25" x14ac:dyDescent="0.3">
      <c r="A246" s="3" t="s">
        <v>83</v>
      </c>
      <c r="B246" s="3" t="s">
        <v>113</v>
      </c>
      <c r="D246" s="3">
        <v>245</v>
      </c>
      <c r="E246" s="5" t="s">
        <v>168</v>
      </c>
      <c r="F246" s="5" t="s">
        <v>186</v>
      </c>
      <c r="G246" s="3" t="s">
        <v>156</v>
      </c>
      <c r="H246" s="3" t="s">
        <v>145</v>
      </c>
      <c r="I246" s="7">
        <v>500000</v>
      </c>
      <c r="J246" s="3">
        <v>182</v>
      </c>
      <c r="K246" s="3">
        <f t="shared" si="25"/>
        <v>14.75</v>
      </c>
      <c r="L246" s="17">
        <v>0.14749999999999999</v>
      </c>
      <c r="M246" s="6">
        <v>43418</v>
      </c>
      <c r="N246" s="6">
        <v>43600</v>
      </c>
      <c r="O246" s="18">
        <f t="shared" si="26"/>
        <v>202.05479452054794</v>
      </c>
      <c r="P246" s="18">
        <f t="shared" si="31"/>
        <v>36773.972602739726</v>
      </c>
      <c r="Q246" s="3">
        <v>365</v>
      </c>
      <c r="R246" s="18">
        <f t="shared" si="30"/>
        <v>500000</v>
      </c>
      <c r="S246" s="3">
        <f t="shared" si="24"/>
        <v>36773.972602739726</v>
      </c>
      <c r="T246" s="3">
        <v>0</v>
      </c>
      <c r="U246" s="19">
        <v>0</v>
      </c>
      <c r="V246" s="19">
        <v>21417.808219178078</v>
      </c>
      <c r="W246" s="18">
        <v>500000</v>
      </c>
      <c r="Y246" s="6">
        <f t="shared" si="28"/>
        <v>43418</v>
      </c>
    </row>
    <row r="247" spans="1:25" x14ac:dyDescent="0.3">
      <c r="A247" s="3" t="s">
        <v>79</v>
      </c>
      <c r="B247" s="3" t="s">
        <v>113</v>
      </c>
      <c r="D247" s="3">
        <v>246</v>
      </c>
      <c r="E247" s="5" t="s">
        <v>168</v>
      </c>
      <c r="F247" s="5" t="s">
        <v>186</v>
      </c>
      <c r="G247" s="3" t="s">
        <v>195</v>
      </c>
      <c r="H247" s="3" t="s">
        <v>145</v>
      </c>
      <c r="I247" s="7">
        <v>600000</v>
      </c>
      <c r="J247" s="3">
        <v>182</v>
      </c>
      <c r="K247" s="3">
        <f t="shared" si="25"/>
        <v>14.6</v>
      </c>
      <c r="L247" s="17">
        <v>0.14599999999999999</v>
      </c>
      <c r="M247" s="6">
        <v>43418</v>
      </c>
      <c r="N247" s="6">
        <v>43600</v>
      </c>
      <c r="O247" s="18">
        <f t="shared" si="26"/>
        <v>240</v>
      </c>
      <c r="P247" s="18">
        <f t="shared" si="31"/>
        <v>43680</v>
      </c>
      <c r="Q247" s="3">
        <v>365</v>
      </c>
      <c r="R247" s="18">
        <f t="shared" si="30"/>
        <v>600000</v>
      </c>
      <c r="S247" s="3">
        <f t="shared" si="24"/>
        <v>43680</v>
      </c>
      <c r="T247" s="3">
        <v>0</v>
      </c>
      <c r="U247" s="19">
        <v>0</v>
      </c>
      <c r="V247" s="19">
        <v>25439.999999999996</v>
      </c>
      <c r="W247" s="18">
        <v>600000</v>
      </c>
      <c r="Y247" s="6">
        <f t="shared" si="28"/>
        <v>43418</v>
      </c>
    </row>
    <row r="248" spans="1:25" x14ac:dyDescent="0.3">
      <c r="A248" s="3" t="s">
        <v>84</v>
      </c>
      <c r="B248" s="3" t="s">
        <v>113</v>
      </c>
      <c r="D248" s="3">
        <v>247</v>
      </c>
      <c r="E248" s="5" t="s">
        <v>168</v>
      </c>
      <c r="F248" s="5" t="s">
        <v>186</v>
      </c>
      <c r="G248" s="3" t="s">
        <v>192</v>
      </c>
      <c r="H248" s="3" t="s">
        <v>145</v>
      </c>
      <c r="I248" s="7">
        <v>244000</v>
      </c>
      <c r="J248" s="3">
        <v>182</v>
      </c>
      <c r="K248" s="3">
        <f t="shared" si="25"/>
        <v>15.5</v>
      </c>
      <c r="L248" s="17">
        <v>0.155</v>
      </c>
      <c r="M248" s="6">
        <v>43433</v>
      </c>
      <c r="N248" s="6">
        <v>43615</v>
      </c>
      <c r="O248" s="18">
        <f t="shared" si="26"/>
        <v>103.61643835616439</v>
      </c>
      <c r="P248" s="18">
        <f t="shared" si="31"/>
        <v>18858.191780821919</v>
      </c>
      <c r="Q248" s="3">
        <v>365</v>
      </c>
      <c r="R248" s="18">
        <f t="shared" si="30"/>
        <v>244000</v>
      </c>
      <c r="S248" s="3">
        <f t="shared" si="24"/>
        <v>18858.191780821919</v>
      </c>
      <c r="T248" s="3">
        <v>0</v>
      </c>
      <c r="U248" s="19">
        <v>0</v>
      </c>
      <c r="V248" s="19">
        <v>9429.0958904109575</v>
      </c>
      <c r="W248" s="18">
        <v>244000</v>
      </c>
      <c r="Y248" s="6">
        <f t="shared" si="28"/>
        <v>43433</v>
      </c>
    </row>
    <row r="249" spans="1:25" x14ac:dyDescent="0.3">
      <c r="A249" s="3" t="s">
        <v>77</v>
      </c>
      <c r="B249" s="3" t="s">
        <v>197</v>
      </c>
      <c r="D249" s="3">
        <v>248</v>
      </c>
      <c r="E249" s="5" t="s">
        <v>168</v>
      </c>
      <c r="F249" s="5" t="s">
        <v>186</v>
      </c>
      <c r="G249" s="3" t="s">
        <v>193</v>
      </c>
      <c r="H249" s="3" t="s">
        <v>146</v>
      </c>
      <c r="I249" s="7">
        <v>300000</v>
      </c>
      <c r="J249" s="3">
        <v>182</v>
      </c>
      <c r="K249" s="3">
        <f t="shared" si="25"/>
        <v>15.5</v>
      </c>
      <c r="L249" s="17">
        <v>0.155</v>
      </c>
      <c r="M249" s="6">
        <v>43465</v>
      </c>
      <c r="N249" s="6">
        <v>43647</v>
      </c>
      <c r="O249" s="18">
        <f t="shared" si="26"/>
        <v>127.39726027397261</v>
      </c>
      <c r="P249" s="18">
        <f t="shared" si="31"/>
        <v>23186.301369863013</v>
      </c>
      <c r="Q249" s="3">
        <v>365</v>
      </c>
      <c r="R249" s="18">
        <f t="shared" si="30"/>
        <v>300000</v>
      </c>
      <c r="S249" s="3">
        <f t="shared" si="24"/>
        <v>23186.301369863013</v>
      </c>
      <c r="T249" s="3">
        <v>0</v>
      </c>
      <c r="U249" s="19">
        <v>0</v>
      </c>
      <c r="V249" s="19">
        <v>7516.4383561643845</v>
      </c>
      <c r="W249" s="18">
        <v>300000</v>
      </c>
      <c r="Y249" s="6">
        <f t="shared" si="28"/>
        <v>43465</v>
      </c>
    </row>
    <row r="250" spans="1:25" x14ac:dyDescent="0.3">
      <c r="A250" s="3" t="s">
        <v>85</v>
      </c>
      <c r="B250" s="3" t="s">
        <v>121</v>
      </c>
      <c r="D250" s="3">
        <v>249</v>
      </c>
      <c r="E250" s="5" t="s">
        <v>168</v>
      </c>
      <c r="F250" s="5" t="s">
        <v>187</v>
      </c>
      <c r="G250" s="3" t="s">
        <v>192</v>
      </c>
      <c r="H250" s="3" t="s">
        <v>145</v>
      </c>
      <c r="I250" s="7">
        <v>383100</v>
      </c>
      <c r="J250" s="3">
        <v>91</v>
      </c>
      <c r="K250" s="3">
        <f t="shared" si="25"/>
        <v>15.6</v>
      </c>
      <c r="L250" s="17">
        <v>0.156</v>
      </c>
      <c r="M250" s="6">
        <v>43495</v>
      </c>
      <c r="N250" s="6">
        <v>43586</v>
      </c>
      <c r="O250" s="18">
        <f t="shared" si="26"/>
        <v>163.73589041095892</v>
      </c>
      <c r="P250" s="18">
        <f t="shared" si="31"/>
        <v>14899.96602739726</v>
      </c>
      <c r="Q250" s="3">
        <v>365</v>
      </c>
      <c r="R250" s="18">
        <f t="shared" si="30"/>
        <v>383100</v>
      </c>
      <c r="S250" s="3">
        <f t="shared" si="24"/>
        <v>14899.96602739726</v>
      </c>
      <c r="T250" s="3">
        <v>0</v>
      </c>
      <c r="U250" s="19">
        <v>0</v>
      </c>
      <c r="V250" s="19">
        <v>4748.3408219178082</v>
      </c>
      <c r="W250" s="18">
        <v>383100</v>
      </c>
      <c r="Y250" s="6">
        <f t="shared" si="28"/>
        <v>43495</v>
      </c>
    </row>
    <row r="251" spans="1:25" x14ac:dyDescent="0.3">
      <c r="A251" s="3" t="s">
        <v>86</v>
      </c>
      <c r="B251" s="3" t="s">
        <v>197</v>
      </c>
      <c r="D251" s="3">
        <v>250</v>
      </c>
      <c r="E251" s="5" t="s">
        <v>168</v>
      </c>
      <c r="F251" s="5" t="s">
        <v>186</v>
      </c>
      <c r="G251" s="3" t="s">
        <v>195</v>
      </c>
      <c r="H251" s="3" t="s">
        <v>146</v>
      </c>
      <c r="I251" s="7">
        <v>400000</v>
      </c>
      <c r="J251" s="3">
        <v>182</v>
      </c>
      <c r="K251" s="3">
        <f t="shared" si="25"/>
        <v>16</v>
      </c>
      <c r="L251" s="17">
        <v>0.16</v>
      </c>
      <c r="M251" s="6">
        <v>43494</v>
      </c>
      <c r="N251" s="6">
        <v>43676</v>
      </c>
      <c r="O251" s="18">
        <f t="shared" si="26"/>
        <v>175.34246575342465</v>
      </c>
      <c r="P251" s="18">
        <f t="shared" si="31"/>
        <v>31912.328767123287</v>
      </c>
      <c r="Q251" s="3">
        <v>365</v>
      </c>
      <c r="R251" s="18">
        <f t="shared" si="30"/>
        <v>400000</v>
      </c>
      <c r="S251" s="3">
        <f t="shared" si="24"/>
        <v>31912.328767123287</v>
      </c>
      <c r="T251" s="3">
        <v>0</v>
      </c>
      <c r="U251" s="19">
        <v>0</v>
      </c>
      <c r="V251" s="19">
        <v>5260.2739726027394</v>
      </c>
      <c r="W251" s="18">
        <v>400000</v>
      </c>
      <c r="Y251" s="6">
        <f t="shared" si="28"/>
        <v>43494</v>
      </c>
    </row>
    <row r="252" spans="1:25" x14ac:dyDescent="0.3">
      <c r="A252" s="3" t="s">
        <v>87</v>
      </c>
      <c r="B252" s="3" t="s">
        <v>121</v>
      </c>
      <c r="D252" s="3">
        <v>251</v>
      </c>
      <c r="E252" s="5" t="s">
        <v>168</v>
      </c>
      <c r="F252" s="5" t="s">
        <v>187</v>
      </c>
      <c r="G252" s="3" t="s">
        <v>193</v>
      </c>
      <c r="H252" s="3" t="s">
        <v>145</v>
      </c>
      <c r="I252" s="7">
        <v>600000</v>
      </c>
      <c r="J252" s="3">
        <v>91</v>
      </c>
      <c r="K252" s="3">
        <f t="shared" si="25"/>
        <v>15.25</v>
      </c>
      <c r="L252" s="17">
        <v>0.1525</v>
      </c>
      <c r="M252" s="6">
        <v>43524</v>
      </c>
      <c r="N252" s="6">
        <v>43615</v>
      </c>
      <c r="O252" s="18">
        <f t="shared" si="26"/>
        <v>250.6849315068493</v>
      </c>
      <c r="P252" s="18">
        <f t="shared" si="31"/>
        <v>22812.328767123287</v>
      </c>
      <c r="Q252" s="3">
        <v>365</v>
      </c>
      <c r="R252" s="18">
        <f t="shared" si="30"/>
        <v>600000</v>
      </c>
      <c r="S252" s="3">
        <f t="shared" si="24"/>
        <v>22812.328767123287</v>
      </c>
      <c r="T252" s="3">
        <v>0</v>
      </c>
      <c r="U252" s="19">
        <v>0</v>
      </c>
      <c r="V252" s="19">
        <v>0</v>
      </c>
      <c r="W252" s="18">
        <v>600000</v>
      </c>
      <c r="Y252" s="6">
        <f t="shared" si="28"/>
        <v>43524</v>
      </c>
    </row>
    <row r="253" spans="1:25" x14ac:dyDescent="0.3">
      <c r="A253" s="3" t="s">
        <v>88</v>
      </c>
      <c r="B253" s="3" t="s">
        <v>121</v>
      </c>
      <c r="D253" s="3">
        <v>252</v>
      </c>
      <c r="E253" s="5" t="s">
        <v>168</v>
      </c>
      <c r="F253" s="5" t="s">
        <v>187</v>
      </c>
      <c r="G253" s="3" t="s">
        <v>195</v>
      </c>
      <c r="H253" s="3" t="s">
        <v>145</v>
      </c>
      <c r="I253" s="7">
        <v>650000</v>
      </c>
      <c r="J253" s="3">
        <v>91</v>
      </c>
      <c r="K253" s="3">
        <f t="shared" si="25"/>
        <v>15.5</v>
      </c>
      <c r="L253" s="17">
        <v>0.155</v>
      </c>
      <c r="M253" s="6">
        <v>43524</v>
      </c>
      <c r="N253" s="6">
        <v>43615</v>
      </c>
      <c r="O253" s="18">
        <f t="shared" si="26"/>
        <v>276.02739726027397</v>
      </c>
      <c r="P253" s="18">
        <f t="shared" si="31"/>
        <v>25118.493150684932</v>
      </c>
      <c r="Q253" s="3">
        <v>365</v>
      </c>
      <c r="R253" s="18">
        <f t="shared" si="30"/>
        <v>650000</v>
      </c>
      <c r="S253" s="3">
        <f t="shared" si="24"/>
        <v>25118.493150684932</v>
      </c>
      <c r="T253" s="3">
        <v>0</v>
      </c>
      <c r="U253" s="19">
        <v>0</v>
      </c>
      <c r="V253" s="19">
        <v>0</v>
      </c>
      <c r="W253" s="18">
        <v>650000</v>
      </c>
      <c r="Y253" s="6">
        <f t="shared" si="28"/>
        <v>43524</v>
      </c>
    </row>
    <row r="254" spans="1:25" x14ac:dyDescent="0.3">
      <c r="A254" s="3" t="s">
        <v>89</v>
      </c>
      <c r="B254" s="3" t="s">
        <v>121</v>
      </c>
      <c r="D254" s="3">
        <v>253</v>
      </c>
      <c r="E254" s="5" t="s">
        <v>168</v>
      </c>
      <c r="F254" s="5" t="s">
        <v>187</v>
      </c>
      <c r="G254" s="3" t="s">
        <v>196</v>
      </c>
      <c r="H254" s="3" t="s">
        <v>145</v>
      </c>
      <c r="I254" s="7">
        <v>750000</v>
      </c>
      <c r="J254" s="3">
        <v>91</v>
      </c>
      <c r="K254" s="3">
        <f t="shared" si="25"/>
        <v>15.25</v>
      </c>
      <c r="L254" s="17">
        <v>0.1525</v>
      </c>
      <c r="M254" s="6">
        <v>43524</v>
      </c>
      <c r="N254" s="6">
        <v>43615</v>
      </c>
      <c r="O254" s="18">
        <f t="shared" si="26"/>
        <v>313.35616438356163</v>
      </c>
      <c r="P254" s="18">
        <f t="shared" si="31"/>
        <v>28515.410958904111</v>
      </c>
      <c r="Q254" s="3">
        <v>365</v>
      </c>
      <c r="R254" s="18">
        <f t="shared" si="30"/>
        <v>750000</v>
      </c>
      <c r="S254" s="3">
        <f t="shared" si="24"/>
        <v>28515.410958904111</v>
      </c>
      <c r="T254" s="3">
        <v>0</v>
      </c>
      <c r="U254" s="19">
        <v>0</v>
      </c>
      <c r="V254" s="19">
        <v>0</v>
      </c>
      <c r="W254" s="18">
        <v>750000</v>
      </c>
      <c r="Y254" s="6">
        <f t="shared" si="28"/>
        <v>43524</v>
      </c>
    </row>
    <row r="255" spans="1:25" x14ac:dyDescent="0.3">
      <c r="A255" s="3" t="s">
        <v>200</v>
      </c>
      <c r="B255" s="3" t="s">
        <v>208</v>
      </c>
      <c r="D255" s="3">
        <v>254</v>
      </c>
      <c r="E255" s="5" t="s">
        <v>168</v>
      </c>
      <c r="F255" s="3" t="s">
        <v>185</v>
      </c>
      <c r="G255" s="3" t="s">
        <v>214</v>
      </c>
      <c r="H255" s="3" t="s">
        <v>216</v>
      </c>
      <c r="I255" s="7">
        <v>500000</v>
      </c>
      <c r="J255" s="3">
        <v>365</v>
      </c>
      <c r="K255" s="3">
        <f t="shared" si="25"/>
        <v>19.5</v>
      </c>
      <c r="L255" s="17">
        <v>0.19500000000000001</v>
      </c>
      <c r="M255" s="6">
        <v>43131</v>
      </c>
      <c r="N255" s="6">
        <v>43496</v>
      </c>
      <c r="O255" s="18">
        <f t="shared" si="26"/>
        <v>267.1232876712329</v>
      </c>
      <c r="P255" s="18">
        <f t="shared" si="31"/>
        <v>97500</v>
      </c>
      <c r="Q255" s="3">
        <v>365</v>
      </c>
      <c r="R255" s="7">
        <f>I255</f>
        <v>500000</v>
      </c>
      <c r="S255" s="3">
        <f t="shared" si="24"/>
        <v>97500</v>
      </c>
      <c r="T255" s="3">
        <v>0</v>
      </c>
      <c r="U255" s="19">
        <v>0</v>
      </c>
      <c r="V255" s="7">
        <v>97500</v>
      </c>
      <c r="W255" s="7">
        <v>500000</v>
      </c>
      <c r="Y255" s="6">
        <f t="shared" si="28"/>
        <v>43131</v>
      </c>
    </row>
    <row r="256" spans="1:25" x14ac:dyDescent="0.3">
      <c r="A256" s="3" t="s">
        <v>200</v>
      </c>
      <c r="B256" s="3" t="s">
        <v>208</v>
      </c>
      <c r="D256" s="3">
        <v>255</v>
      </c>
      <c r="E256" s="5" t="s">
        <v>168</v>
      </c>
      <c r="F256" s="3" t="s">
        <v>185</v>
      </c>
      <c r="G256" s="3" t="s">
        <v>214</v>
      </c>
      <c r="H256" s="3" t="s">
        <v>216</v>
      </c>
      <c r="I256" s="7">
        <v>250000</v>
      </c>
      <c r="J256" s="3">
        <v>365</v>
      </c>
      <c r="K256" s="3">
        <f t="shared" si="25"/>
        <v>19.5</v>
      </c>
      <c r="L256" s="17">
        <v>0.19500000000000001</v>
      </c>
      <c r="M256" s="6">
        <v>43150</v>
      </c>
      <c r="N256" s="6">
        <v>43515</v>
      </c>
      <c r="O256" s="18">
        <f t="shared" si="26"/>
        <v>133.56164383561645</v>
      </c>
      <c r="P256" s="18">
        <f t="shared" si="31"/>
        <v>48750</v>
      </c>
      <c r="Q256" s="3">
        <v>365</v>
      </c>
      <c r="R256" s="7">
        <f t="shared" ref="R256:R267" si="32">I256</f>
        <v>250000</v>
      </c>
      <c r="S256" s="3">
        <f t="shared" ref="S256:S267" si="33">P256-U256</f>
        <v>48750</v>
      </c>
      <c r="T256" s="3">
        <v>0</v>
      </c>
      <c r="U256" s="19">
        <v>0</v>
      </c>
      <c r="V256" s="7">
        <v>48750</v>
      </c>
      <c r="W256" s="7">
        <v>250000</v>
      </c>
      <c r="Y256" s="6">
        <f t="shared" si="28"/>
        <v>43150</v>
      </c>
    </row>
    <row r="257" spans="1:25" x14ac:dyDescent="0.3">
      <c r="A257" s="3" t="s">
        <v>201</v>
      </c>
      <c r="B257" s="3" t="s">
        <v>209</v>
      </c>
      <c r="D257" s="3">
        <v>256</v>
      </c>
      <c r="E257" s="5" t="s">
        <v>168</v>
      </c>
      <c r="F257" s="3" t="s">
        <v>185</v>
      </c>
      <c r="G257" s="3" t="s">
        <v>151</v>
      </c>
      <c r="H257" s="3" t="s">
        <v>218</v>
      </c>
      <c r="I257" s="7">
        <v>28972.6</v>
      </c>
      <c r="J257" s="3">
        <v>365</v>
      </c>
      <c r="K257" s="3">
        <f t="shared" si="25"/>
        <v>13</v>
      </c>
      <c r="L257" s="17">
        <v>0.13</v>
      </c>
      <c r="M257" s="6">
        <v>43094</v>
      </c>
      <c r="N257" s="6">
        <v>43459</v>
      </c>
      <c r="O257" s="18">
        <f t="shared" si="26"/>
        <v>10.319008219178082</v>
      </c>
      <c r="P257" s="18">
        <f t="shared" si="31"/>
        <v>3766.4380000000001</v>
      </c>
      <c r="Q257" s="3">
        <v>365</v>
      </c>
      <c r="R257" s="7">
        <f t="shared" si="32"/>
        <v>28972.6</v>
      </c>
      <c r="S257" s="3">
        <f t="shared" si="33"/>
        <v>3766.4380000000001</v>
      </c>
      <c r="T257" s="3">
        <v>0</v>
      </c>
      <c r="U257" s="19">
        <v>0</v>
      </c>
      <c r="V257" s="7">
        <v>3766.4380000000001</v>
      </c>
      <c r="W257" s="7">
        <v>28972.6</v>
      </c>
      <c r="Y257" s="6">
        <f t="shared" si="28"/>
        <v>43094</v>
      </c>
    </row>
    <row r="258" spans="1:25" x14ac:dyDescent="0.3">
      <c r="A258" s="3" t="s">
        <v>202</v>
      </c>
      <c r="B258" s="3" t="s">
        <v>210</v>
      </c>
      <c r="D258" s="3">
        <v>257</v>
      </c>
      <c r="E258" s="5" t="s">
        <v>168</v>
      </c>
      <c r="F258" s="3" t="s">
        <v>185</v>
      </c>
      <c r="G258" s="3" t="s">
        <v>214</v>
      </c>
      <c r="H258" s="3" t="s">
        <v>219</v>
      </c>
      <c r="I258" s="7">
        <v>55882.37</v>
      </c>
      <c r="J258" s="3">
        <v>365</v>
      </c>
      <c r="K258" s="3">
        <f t="shared" si="25"/>
        <v>17.5</v>
      </c>
      <c r="L258" s="17">
        <v>0.17499999999999999</v>
      </c>
      <c r="M258" s="6">
        <v>43116</v>
      </c>
      <c r="N258" s="6">
        <v>43481</v>
      </c>
      <c r="O258" s="18">
        <f t="shared" si="26"/>
        <v>26.792917123287673</v>
      </c>
      <c r="P258" s="18">
        <f t="shared" si="31"/>
        <v>9779.4147499999999</v>
      </c>
      <c r="Q258" s="3">
        <v>365</v>
      </c>
      <c r="R258" s="7">
        <f t="shared" si="32"/>
        <v>55882.37</v>
      </c>
      <c r="S258" s="3">
        <f t="shared" si="33"/>
        <v>9779.4147499999999</v>
      </c>
      <c r="T258" s="3">
        <v>0</v>
      </c>
      <c r="U258" s="19">
        <v>0</v>
      </c>
      <c r="V258" s="7">
        <v>9779.4147499999999</v>
      </c>
      <c r="W258" s="7">
        <v>55882.37</v>
      </c>
      <c r="Y258" s="6">
        <f t="shared" si="28"/>
        <v>43116</v>
      </c>
    </row>
    <row r="259" spans="1:25" x14ac:dyDescent="0.3">
      <c r="A259" s="3" t="s">
        <v>202</v>
      </c>
      <c r="B259" s="3" t="s">
        <v>210</v>
      </c>
      <c r="D259" s="3">
        <v>258</v>
      </c>
      <c r="E259" s="5" t="s">
        <v>168</v>
      </c>
      <c r="F259" s="3" t="s">
        <v>185</v>
      </c>
      <c r="G259" s="3" t="s">
        <v>214</v>
      </c>
      <c r="H259" s="3" t="s">
        <v>219</v>
      </c>
      <c r="I259" s="7">
        <v>7063.51</v>
      </c>
      <c r="J259" s="3">
        <v>365</v>
      </c>
      <c r="K259" s="3">
        <f t="shared" ref="K259:K267" si="34">L259*100</f>
        <v>17.5</v>
      </c>
      <c r="L259" s="17">
        <v>0.17499999999999999</v>
      </c>
      <c r="M259" s="6">
        <v>43116</v>
      </c>
      <c r="N259" s="6">
        <v>43481</v>
      </c>
      <c r="O259" s="18">
        <f t="shared" ref="O259:O267" si="35">P259/J259</f>
        <v>3.3866143835616436</v>
      </c>
      <c r="P259" s="18">
        <f t="shared" si="31"/>
        <v>1236.1142499999999</v>
      </c>
      <c r="Q259" s="3">
        <v>365</v>
      </c>
      <c r="R259" s="7">
        <f t="shared" si="32"/>
        <v>7063.51</v>
      </c>
      <c r="S259" s="3">
        <f t="shared" si="33"/>
        <v>1236.1142499999999</v>
      </c>
      <c r="T259" s="3">
        <v>0</v>
      </c>
      <c r="U259" s="19">
        <v>0</v>
      </c>
      <c r="V259" s="7">
        <v>1236.1142499999999</v>
      </c>
      <c r="W259" s="7">
        <v>7063.51</v>
      </c>
      <c r="Y259" s="6">
        <f t="shared" si="28"/>
        <v>43116</v>
      </c>
    </row>
    <row r="260" spans="1:25" x14ac:dyDescent="0.3">
      <c r="A260" s="3" t="s">
        <v>202</v>
      </c>
      <c r="B260" s="3" t="s">
        <v>210</v>
      </c>
      <c r="D260" s="3">
        <v>259</v>
      </c>
      <c r="E260" s="5" t="s">
        <v>168</v>
      </c>
      <c r="F260" s="3" t="s">
        <v>185</v>
      </c>
      <c r="G260" s="3" t="s">
        <v>214</v>
      </c>
      <c r="H260" s="3" t="s">
        <v>219</v>
      </c>
      <c r="I260" s="7">
        <v>7063.51</v>
      </c>
      <c r="J260" s="3">
        <v>365</v>
      </c>
      <c r="K260" s="3">
        <f t="shared" si="34"/>
        <v>17.5</v>
      </c>
      <c r="L260" s="17">
        <v>0.17499999999999999</v>
      </c>
      <c r="M260" s="6">
        <v>43116</v>
      </c>
      <c r="N260" s="6">
        <v>43481</v>
      </c>
      <c r="O260" s="18">
        <f t="shared" si="35"/>
        <v>3.3866143835616436</v>
      </c>
      <c r="P260" s="18">
        <f t="shared" si="31"/>
        <v>1236.1142499999999</v>
      </c>
      <c r="Q260" s="3">
        <v>365</v>
      </c>
      <c r="R260" s="7">
        <f t="shared" si="32"/>
        <v>7063.51</v>
      </c>
      <c r="S260" s="3">
        <f t="shared" si="33"/>
        <v>1236.1142499999999</v>
      </c>
      <c r="T260" s="3">
        <v>0</v>
      </c>
      <c r="U260" s="19">
        <v>0</v>
      </c>
      <c r="V260" s="7">
        <v>1236.1142499999999</v>
      </c>
      <c r="W260" s="7">
        <v>7063.51</v>
      </c>
      <c r="Y260" s="6">
        <f t="shared" si="28"/>
        <v>43116</v>
      </c>
    </row>
    <row r="261" spans="1:25" x14ac:dyDescent="0.3">
      <c r="A261" s="3" t="s">
        <v>203</v>
      </c>
      <c r="B261" s="3" t="s">
        <v>210</v>
      </c>
      <c r="D261" s="3">
        <v>260</v>
      </c>
      <c r="E261" s="5" t="s">
        <v>168</v>
      </c>
      <c r="F261" s="3" t="s">
        <v>185</v>
      </c>
      <c r="G261" s="3" t="s">
        <v>214</v>
      </c>
      <c r="H261" s="3" t="s">
        <v>219</v>
      </c>
      <c r="I261" s="7">
        <v>192000</v>
      </c>
      <c r="J261" s="3">
        <v>365</v>
      </c>
      <c r="K261" s="3">
        <f t="shared" si="34"/>
        <v>18</v>
      </c>
      <c r="L261" s="17">
        <v>0.18</v>
      </c>
      <c r="M261" s="6">
        <v>43067</v>
      </c>
      <c r="N261" s="6">
        <v>43432</v>
      </c>
      <c r="O261" s="18">
        <f t="shared" si="35"/>
        <v>94.68493150684931</v>
      </c>
      <c r="P261" s="18">
        <f t="shared" si="31"/>
        <v>34560</v>
      </c>
      <c r="Q261" s="3">
        <v>365</v>
      </c>
      <c r="R261" s="7">
        <f t="shared" si="32"/>
        <v>192000</v>
      </c>
      <c r="S261" s="3">
        <f t="shared" si="33"/>
        <v>34560</v>
      </c>
      <c r="T261" s="3">
        <v>0</v>
      </c>
      <c r="U261" s="19">
        <v>0</v>
      </c>
      <c r="V261" s="7">
        <v>34560</v>
      </c>
      <c r="W261" s="7">
        <v>192000</v>
      </c>
      <c r="Y261" s="6">
        <f t="shared" si="28"/>
        <v>43067</v>
      </c>
    </row>
    <row r="262" spans="1:25" x14ac:dyDescent="0.3">
      <c r="A262" s="3" t="s">
        <v>203</v>
      </c>
      <c r="B262" s="3" t="s">
        <v>210</v>
      </c>
      <c r="D262" s="3">
        <v>261</v>
      </c>
      <c r="E262" s="5" t="s">
        <v>168</v>
      </c>
      <c r="F262" s="3" t="s">
        <v>185</v>
      </c>
      <c r="G262" s="3" t="s">
        <v>214</v>
      </c>
      <c r="H262" s="3" t="s">
        <v>219</v>
      </c>
      <c r="I262" s="7">
        <v>55798.3</v>
      </c>
      <c r="J262" s="3">
        <v>365</v>
      </c>
      <c r="K262" s="3">
        <f t="shared" si="34"/>
        <v>17.5</v>
      </c>
      <c r="L262" s="17">
        <v>0.17499999999999999</v>
      </c>
      <c r="M262" s="6">
        <v>43087</v>
      </c>
      <c r="N262" s="6">
        <v>43452</v>
      </c>
      <c r="O262" s="18">
        <f t="shared" si="35"/>
        <v>26.752609589041093</v>
      </c>
      <c r="P262" s="18">
        <f t="shared" si="31"/>
        <v>9764.7024999999994</v>
      </c>
      <c r="Q262" s="3">
        <v>365</v>
      </c>
      <c r="R262" s="7">
        <f t="shared" si="32"/>
        <v>55798.3</v>
      </c>
      <c r="S262" s="3">
        <f t="shared" si="33"/>
        <v>9764.7024999999994</v>
      </c>
      <c r="T262" s="3">
        <v>0</v>
      </c>
      <c r="U262" s="19">
        <v>0</v>
      </c>
      <c r="V262" s="7">
        <v>9764.7024999999994</v>
      </c>
      <c r="W262" s="7">
        <v>55798.3</v>
      </c>
      <c r="Y262" s="6">
        <f t="shared" si="28"/>
        <v>43087</v>
      </c>
    </row>
    <row r="263" spans="1:25" x14ac:dyDescent="0.3">
      <c r="A263" s="3" t="s">
        <v>204</v>
      </c>
      <c r="B263" s="3" t="s">
        <v>211</v>
      </c>
      <c r="D263" s="3">
        <v>262</v>
      </c>
      <c r="E263" s="5" t="s">
        <v>168</v>
      </c>
      <c r="F263" s="3" t="s">
        <v>185</v>
      </c>
      <c r="G263" s="3" t="s">
        <v>214</v>
      </c>
      <c r="H263" s="3" t="s">
        <v>220</v>
      </c>
      <c r="I263" s="7">
        <v>67000</v>
      </c>
      <c r="J263" s="3">
        <v>365</v>
      </c>
      <c r="K263" s="3">
        <f t="shared" si="34"/>
        <v>16.5</v>
      </c>
      <c r="L263" s="17">
        <v>0.16500000000000001</v>
      </c>
      <c r="M263" s="6">
        <v>43209</v>
      </c>
      <c r="N263" s="6">
        <v>43574</v>
      </c>
      <c r="O263" s="18">
        <f t="shared" si="35"/>
        <v>30.287671232876711</v>
      </c>
      <c r="P263" s="18">
        <f t="shared" si="31"/>
        <v>11055</v>
      </c>
      <c r="Q263" s="3">
        <v>365</v>
      </c>
      <c r="R263" s="7">
        <f t="shared" si="32"/>
        <v>67000</v>
      </c>
      <c r="S263" s="3">
        <f t="shared" si="33"/>
        <v>11055</v>
      </c>
      <c r="T263" s="3">
        <v>0</v>
      </c>
      <c r="U263" s="19">
        <v>0</v>
      </c>
      <c r="V263" s="7">
        <v>11055</v>
      </c>
      <c r="W263" s="7">
        <v>67000</v>
      </c>
      <c r="Y263" s="6">
        <f t="shared" si="28"/>
        <v>43209</v>
      </c>
    </row>
    <row r="264" spans="1:25" x14ac:dyDescent="0.3">
      <c r="A264" s="3" t="s">
        <v>205</v>
      </c>
      <c r="B264" s="3" t="s">
        <v>210</v>
      </c>
      <c r="D264" s="3">
        <v>263</v>
      </c>
      <c r="E264" s="5" t="s">
        <v>168</v>
      </c>
      <c r="F264" s="3" t="s">
        <v>185</v>
      </c>
      <c r="G264" s="3" t="s">
        <v>156</v>
      </c>
      <c r="H264" s="3" t="s">
        <v>219</v>
      </c>
      <c r="I264" s="7">
        <v>21000</v>
      </c>
      <c r="J264" s="3">
        <v>365</v>
      </c>
      <c r="K264" s="3">
        <f t="shared" si="34"/>
        <v>17</v>
      </c>
      <c r="L264" s="17">
        <v>0.17</v>
      </c>
      <c r="M264" s="6">
        <v>43131</v>
      </c>
      <c r="N264" s="6">
        <v>43496</v>
      </c>
      <c r="O264" s="18">
        <f t="shared" si="35"/>
        <v>9.7808219178082201</v>
      </c>
      <c r="P264" s="18">
        <f t="shared" si="31"/>
        <v>3570.0000000000005</v>
      </c>
      <c r="Q264" s="3">
        <v>365</v>
      </c>
      <c r="R264" s="7">
        <f t="shared" si="32"/>
        <v>21000</v>
      </c>
      <c r="S264" s="3">
        <f t="shared" si="33"/>
        <v>3570.0000000000005</v>
      </c>
      <c r="T264" s="3">
        <v>0</v>
      </c>
      <c r="U264" s="19">
        <v>0</v>
      </c>
      <c r="V264" s="7">
        <v>3570.0000000000005</v>
      </c>
      <c r="W264" s="7">
        <v>21000</v>
      </c>
      <c r="Y264" s="6">
        <f t="shared" si="28"/>
        <v>43131</v>
      </c>
    </row>
    <row r="265" spans="1:25" x14ac:dyDescent="0.3">
      <c r="A265" s="3" t="s">
        <v>206</v>
      </c>
      <c r="B265" s="3" t="s">
        <v>212</v>
      </c>
      <c r="D265" s="3">
        <v>264</v>
      </c>
      <c r="E265" s="5" t="s">
        <v>168</v>
      </c>
      <c r="F265" s="3" t="s">
        <v>186</v>
      </c>
      <c r="G265" s="3" t="s">
        <v>215</v>
      </c>
      <c r="H265" s="3" t="s">
        <v>217</v>
      </c>
      <c r="I265" s="7">
        <v>75081.509999999995</v>
      </c>
      <c r="J265" s="3">
        <v>182</v>
      </c>
      <c r="K265" s="3">
        <f t="shared" si="34"/>
        <v>14.000000000000002</v>
      </c>
      <c r="L265" s="17">
        <v>0.14000000000000001</v>
      </c>
      <c r="M265" s="6">
        <v>43297</v>
      </c>
      <c r="N265" s="6">
        <v>43479</v>
      </c>
      <c r="O265" s="18">
        <f t="shared" si="35"/>
        <v>28.798387397260274</v>
      </c>
      <c r="P265" s="18">
        <f t="shared" si="31"/>
        <v>5241.3065063013701</v>
      </c>
      <c r="Q265" s="3">
        <v>365</v>
      </c>
      <c r="R265" s="7">
        <f t="shared" si="32"/>
        <v>75081.509999999995</v>
      </c>
      <c r="S265" s="3">
        <f t="shared" si="33"/>
        <v>5241.3065063013701</v>
      </c>
      <c r="T265" s="3">
        <v>0</v>
      </c>
      <c r="U265" s="19">
        <v>0</v>
      </c>
      <c r="V265" s="7">
        <v>5255.7057000000004</v>
      </c>
      <c r="W265" s="7">
        <v>75081.509999999995</v>
      </c>
      <c r="Y265" s="6">
        <f t="shared" si="28"/>
        <v>43297</v>
      </c>
    </row>
    <row r="266" spans="1:25" x14ac:dyDescent="0.3">
      <c r="A266" s="3" t="s">
        <v>207</v>
      </c>
      <c r="B266" s="3" t="s">
        <v>212</v>
      </c>
      <c r="D266" s="3">
        <v>265</v>
      </c>
      <c r="E266" s="5" t="s">
        <v>168</v>
      </c>
      <c r="F266" s="3" t="s">
        <v>185</v>
      </c>
      <c r="G266" s="3" t="s">
        <v>151</v>
      </c>
      <c r="H266" s="3" t="s">
        <v>217</v>
      </c>
      <c r="I266" s="7">
        <v>63945.58</v>
      </c>
      <c r="J266" s="3">
        <v>365</v>
      </c>
      <c r="K266" s="3">
        <f t="shared" si="34"/>
        <v>12.5</v>
      </c>
      <c r="L266" s="17">
        <v>0.125</v>
      </c>
      <c r="M266" s="6">
        <v>42961</v>
      </c>
      <c r="N266" s="6">
        <v>43174</v>
      </c>
      <c r="O266" s="18">
        <f t="shared" si="35"/>
        <v>21.899171232876714</v>
      </c>
      <c r="P266" s="18">
        <f t="shared" si="31"/>
        <v>7993.1975000000002</v>
      </c>
      <c r="Q266" s="3">
        <v>365</v>
      </c>
      <c r="R266" s="7">
        <f t="shared" si="32"/>
        <v>63945.58</v>
      </c>
      <c r="S266" s="3">
        <f t="shared" si="33"/>
        <v>7993.1975000000002</v>
      </c>
      <c r="T266" s="3">
        <v>0</v>
      </c>
      <c r="U266" s="19">
        <v>0</v>
      </c>
      <c r="V266" s="7">
        <v>4664.5234726027402</v>
      </c>
      <c r="W266" s="7">
        <v>63945.58</v>
      </c>
      <c r="Y266" s="6">
        <f t="shared" si="28"/>
        <v>42961</v>
      </c>
    </row>
    <row r="267" spans="1:25" x14ac:dyDescent="0.3">
      <c r="A267" s="3" t="s">
        <v>207</v>
      </c>
      <c r="B267" s="3" t="s">
        <v>213</v>
      </c>
      <c r="D267" s="3">
        <v>266</v>
      </c>
      <c r="E267" s="5" t="s">
        <v>168</v>
      </c>
      <c r="F267" s="3" t="s">
        <v>185</v>
      </c>
      <c r="G267" s="3" t="s">
        <v>151</v>
      </c>
      <c r="H267" s="3" t="s">
        <v>221</v>
      </c>
      <c r="I267" s="7">
        <v>94143.59</v>
      </c>
      <c r="J267" s="3">
        <v>365</v>
      </c>
      <c r="K267" s="3">
        <f t="shared" si="34"/>
        <v>22</v>
      </c>
      <c r="L267" s="17">
        <v>0.22</v>
      </c>
      <c r="M267" s="6">
        <v>42793</v>
      </c>
      <c r="N267" s="6">
        <v>43157</v>
      </c>
      <c r="O267" s="18">
        <f t="shared" si="35"/>
        <v>56.744081643835614</v>
      </c>
      <c r="P267" s="18">
        <f t="shared" si="31"/>
        <v>20711.589799999998</v>
      </c>
      <c r="Q267" s="3">
        <v>365</v>
      </c>
      <c r="R267" s="7">
        <f t="shared" si="32"/>
        <v>94143.59</v>
      </c>
      <c r="S267" s="3">
        <f t="shared" si="33"/>
        <v>20711.589799999998</v>
      </c>
      <c r="T267" s="3">
        <v>0</v>
      </c>
      <c r="U267" s="19">
        <v>0</v>
      </c>
      <c r="V267" s="7">
        <v>20711.589799999998</v>
      </c>
      <c r="W267" s="7">
        <v>94143.59</v>
      </c>
      <c r="Y267" s="6">
        <f t="shared" si="28"/>
        <v>42793</v>
      </c>
    </row>
  </sheetData>
  <pageMargins left="0.7" right="0.7" top="0.75" bottom="0.75" header="0.3" footer="0.3"/>
  <pageSetup orientation="portrait" verticalDpi="0" r:id="rId1"/>
  <ignoredErrors>
    <ignoredError sqref="P193:P194 P197 P204 P211 P214:P217 P236:P2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B1" workbookViewId="0">
      <selection activeCell="B87" sqref="A87:XFD1048576"/>
    </sheetView>
  </sheetViews>
  <sheetFormatPr defaultColWidth="9.1796875" defaultRowHeight="14" x14ac:dyDescent="0.3"/>
  <cols>
    <col min="1" max="1" width="39.453125" style="3" bestFit="1" customWidth="1"/>
    <col min="2" max="2" width="39.453125" style="3" customWidth="1"/>
    <col min="3" max="3" width="15" style="3" bestFit="1" customWidth="1"/>
    <col min="4" max="4" width="11.1796875" style="3" bestFit="1" customWidth="1"/>
    <col min="5" max="5" width="12.26953125" style="3" bestFit="1" customWidth="1"/>
    <col min="6" max="6" width="9.81640625" style="3" bestFit="1" customWidth="1"/>
    <col min="7" max="7" width="15.26953125" style="3" customWidth="1"/>
    <col min="8" max="8" width="15.54296875" style="3" bestFit="1" customWidth="1"/>
    <col min="9" max="9" width="14" style="3" bestFit="1" customWidth="1"/>
    <col min="10" max="10" width="9.453125" style="3" bestFit="1" customWidth="1"/>
    <col min="11" max="11" width="13.81640625" style="3" bestFit="1" customWidth="1"/>
    <col min="12" max="12" width="14.54296875" style="7" bestFit="1" customWidth="1"/>
    <col min="13" max="16384" width="9.1796875" style="3"/>
  </cols>
  <sheetData>
    <row r="1" spans="1:12" s="1" customFormat="1" ht="13" x14ac:dyDescent="0.3">
      <c r="B1" s="21"/>
      <c r="C1" s="1" t="s">
        <v>22</v>
      </c>
      <c r="D1" s="1" t="s">
        <v>23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24</v>
      </c>
      <c r="J1" s="1" t="s">
        <v>25</v>
      </c>
      <c r="K1" s="1" t="s">
        <v>26</v>
      </c>
      <c r="L1" s="2" t="s">
        <v>27</v>
      </c>
    </row>
    <row r="2" spans="1:12" x14ac:dyDescent="0.3">
      <c r="A2" s="3" t="s">
        <v>102</v>
      </c>
      <c r="B2" s="8" t="s">
        <v>113</v>
      </c>
      <c r="D2" s="3">
        <v>1</v>
      </c>
      <c r="E2" s="5" t="s">
        <v>124</v>
      </c>
      <c r="F2" s="5" t="s">
        <v>135</v>
      </c>
      <c r="G2" s="3" t="s">
        <v>160</v>
      </c>
      <c r="H2" s="3" t="s">
        <v>145</v>
      </c>
      <c r="I2" s="3">
        <v>614161.85</v>
      </c>
      <c r="J2" s="3">
        <v>0.1384</v>
      </c>
      <c r="K2" s="6">
        <v>43524</v>
      </c>
      <c r="L2" s="7">
        <v>85000</v>
      </c>
    </row>
    <row r="3" spans="1:12" x14ac:dyDescent="0.3">
      <c r="A3" s="3" t="s">
        <v>102</v>
      </c>
      <c r="B3" s="8" t="s">
        <v>113</v>
      </c>
      <c r="D3" s="3">
        <v>2</v>
      </c>
      <c r="E3" s="5" t="s">
        <v>124</v>
      </c>
      <c r="F3" s="5" t="s">
        <v>135</v>
      </c>
      <c r="G3" s="3" t="s">
        <v>160</v>
      </c>
      <c r="H3" s="3" t="s">
        <v>145</v>
      </c>
      <c r="I3" s="3">
        <v>840447.68</v>
      </c>
      <c r="J3" s="3">
        <v>0.1384</v>
      </c>
      <c r="K3" s="6">
        <v>43524</v>
      </c>
      <c r="L3" s="7">
        <v>115000</v>
      </c>
    </row>
    <row r="4" spans="1:12" x14ac:dyDescent="0.3">
      <c r="A4" s="3" t="s">
        <v>102</v>
      </c>
      <c r="B4" s="10" t="s">
        <v>120</v>
      </c>
      <c r="D4" s="3">
        <v>3</v>
      </c>
      <c r="E4" s="5" t="s">
        <v>124</v>
      </c>
      <c r="F4" s="5" t="s">
        <v>135</v>
      </c>
      <c r="G4" s="3" t="s">
        <v>160</v>
      </c>
      <c r="H4" s="3" t="s">
        <v>145</v>
      </c>
      <c r="I4" s="3">
        <v>723065.8</v>
      </c>
      <c r="J4" s="3">
        <v>0.1384</v>
      </c>
      <c r="K4" s="6">
        <v>43524</v>
      </c>
      <c r="L4" s="7">
        <v>100000</v>
      </c>
    </row>
    <row r="5" spans="1:12" x14ac:dyDescent="0.3">
      <c r="A5" s="3" t="s">
        <v>105</v>
      </c>
      <c r="B5" s="8" t="s">
        <v>112</v>
      </c>
      <c r="D5" s="3">
        <v>4</v>
      </c>
      <c r="E5" s="5" t="s">
        <v>124</v>
      </c>
      <c r="F5" s="5" t="s">
        <v>138</v>
      </c>
      <c r="G5" s="3" t="s">
        <v>162</v>
      </c>
      <c r="H5" s="3" t="s">
        <v>144</v>
      </c>
      <c r="I5" s="3">
        <v>192971</v>
      </c>
      <c r="J5" s="3">
        <v>0.67110000000000003</v>
      </c>
      <c r="K5" s="6">
        <v>43524</v>
      </c>
      <c r="L5" s="7">
        <v>200000.01</v>
      </c>
    </row>
    <row r="6" spans="1:12" x14ac:dyDescent="0.3">
      <c r="A6" s="3" t="s">
        <v>105</v>
      </c>
      <c r="B6" s="8" t="s">
        <v>113</v>
      </c>
      <c r="D6" s="3">
        <v>5</v>
      </c>
      <c r="E6" s="5" t="s">
        <v>124</v>
      </c>
      <c r="F6" s="5" t="s">
        <v>138</v>
      </c>
      <c r="G6" s="3" t="s">
        <v>162</v>
      </c>
      <c r="H6" s="3" t="s">
        <v>145</v>
      </c>
      <c r="I6" s="3">
        <v>104346.73</v>
      </c>
      <c r="J6" s="3">
        <v>0.67110000000000003</v>
      </c>
      <c r="K6" s="6">
        <v>43524</v>
      </c>
      <c r="L6" s="7">
        <v>70023.009999999995</v>
      </c>
    </row>
    <row r="7" spans="1:12" x14ac:dyDescent="0.3">
      <c r="A7" s="3" t="s">
        <v>106</v>
      </c>
      <c r="B7" s="12" t="s">
        <v>122</v>
      </c>
      <c r="D7" s="3">
        <v>6</v>
      </c>
      <c r="E7" s="5" t="s">
        <v>124</v>
      </c>
      <c r="F7" s="5" t="s">
        <v>139</v>
      </c>
      <c r="G7" s="3" t="s">
        <v>163</v>
      </c>
      <c r="H7" s="3" t="s">
        <v>144</v>
      </c>
      <c r="I7" s="3">
        <v>139669.92000000001</v>
      </c>
      <c r="J7" s="3">
        <v>0.66649999999999998</v>
      </c>
      <c r="K7" s="6">
        <v>43524</v>
      </c>
      <c r="L7" s="7">
        <v>100000</v>
      </c>
    </row>
    <row r="8" spans="1:12" x14ac:dyDescent="0.3">
      <c r="A8" s="3" t="s">
        <v>106</v>
      </c>
      <c r="B8" s="8" t="s">
        <v>114</v>
      </c>
      <c r="D8" s="3">
        <v>7</v>
      </c>
      <c r="E8" s="5" t="s">
        <v>124</v>
      </c>
      <c r="F8" s="5" t="s">
        <v>139</v>
      </c>
      <c r="G8" s="3" t="s">
        <v>163</v>
      </c>
      <c r="H8" s="3" t="s">
        <v>146</v>
      </c>
      <c r="I8" s="3">
        <v>382158.81</v>
      </c>
      <c r="J8" s="3">
        <v>0.66649999999999998</v>
      </c>
      <c r="K8" s="6">
        <v>43524</v>
      </c>
      <c r="L8" s="7">
        <v>192500</v>
      </c>
    </row>
    <row r="9" spans="1:12" x14ac:dyDescent="0.3">
      <c r="A9" s="3" t="s">
        <v>106</v>
      </c>
      <c r="B9" s="9" t="s">
        <v>115</v>
      </c>
      <c r="D9" s="3">
        <v>8</v>
      </c>
      <c r="E9" s="5" t="s">
        <v>124</v>
      </c>
      <c r="F9" s="5" t="s">
        <v>139</v>
      </c>
      <c r="G9" s="3" t="s">
        <v>163</v>
      </c>
      <c r="H9" s="3" t="s">
        <v>146</v>
      </c>
      <c r="I9" s="3">
        <v>151939.48000000001</v>
      </c>
      <c r="J9" s="3">
        <v>0.66649999999999998</v>
      </c>
      <c r="K9" s="6">
        <v>43524</v>
      </c>
      <c r="L9" s="7">
        <v>108000.45999999999</v>
      </c>
    </row>
    <row r="10" spans="1:12" x14ac:dyDescent="0.3">
      <c r="A10" s="3" t="s">
        <v>106</v>
      </c>
      <c r="B10" s="9" t="s">
        <v>116</v>
      </c>
      <c r="D10" s="3">
        <v>9</v>
      </c>
      <c r="E10" s="5" t="s">
        <v>124</v>
      </c>
      <c r="F10" s="5" t="s">
        <v>139</v>
      </c>
      <c r="G10" s="3" t="s">
        <v>163</v>
      </c>
      <c r="H10" s="3" t="s">
        <v>148</v>
      </c>
      <c r="I10" s="3">
        <v>88176.72</v>
      </c>
      <c r="J10" s="3">
        <v>0.66649999999999998</v>
      </c>
      <c r="K10" s="6">
        <v>43524</v>
      </c>
      <c r="L10" s="7">
        <v>62510.829999999994</v>
      </c>
    </row>
    <row r="11" spans="1:12" x14ac:dyDescent="0.3">
      <c r="A11" s="3" t="s">
        <v>106</v>
      </c>
      <c r="B11" s="8" t="s">
        <v>113</v>
      </c>
      <c r="D11" s="3">
        <v>10</v>
      </c>
      <c r="E11" s="5" t="s">
        <v>124</v>
      </c>
      <c r="F11" s="5" t="s">
        <v>139</v>
      </c>
      <c r="G11" s="3" t="s">
        <v>163</v>
      </c>
      <c r="H11" s="3" t="s">
        <v>145</v>
      </c>
      <c r="I11" s="3">
        <v>17763.18</v>
      </c>
      <c r="J11" s="3">
        <v>0.66649999999999998</v>
      </c>
      <c r="K11" s="6">
        <v>43524</v>
      </c>
      <c r="L11" s="7">
        <v>11839.64</v>
      </c>
    </row>
    <row r="12" spans="1:12" x14ac:dyDescent="0.3">
      <c r="A12" s="3" t="s">
        <v>103</v>
      </c>
      <c r="B12" s="4" t="s">
        <v>121</v>
      </c>
      <c r="D12" s="3">
        <v>11</v>
      </c>
      <c r="E12" s="5" t="s">
        <v>124</v>
      </c>
      <c r="F12" s="5" t="s">
        <v>136</v>
      </c>
      <c r="G12" s="3" t="s">
        <v>159</v>
      </c>
      <c r="H12" s="3" t="s">
        <v>145</v>
      </c>
      <c r="I12" s="3">
        <v>65847.789999999994</v>
      </c>
      <c r="J12" s="3">
        <v>0.70789999999999997</v>
      </c>
      <c r="K12" s="6">
        <v>43524</v>
      </c>
      <c r="L12" s="7">
        <v>52000</v>
      </c>
    </row>
    <row r="13" spans="1:12" x14ac:dyDescent="0.3">
      <c r="A13" s="3" t="s">
        <v>103</v>
      </c>
      <c r="B13" s="12" t="s">
        <v>112</v>
      </c>
      <c r="D13" s="3">
        <v>12</v>
      </c>
      <c r="E13" s="5" t="s">
        <v>124</v>
      </c>
      <c r="F13" s="5" t="s">
        <v>136</v>
      </c>
      <c r="G13" s="3" t="s">
        <v>159</v>
      </c>
      <c r="H13" s="3" t="s">
        <v>144</v>
      </c>
      <c r="I13" s="3">
        <v>120685.49</v>
      </c>
      <c r="J13" s="3">
        <v>0.70789999999999997</v>
      </c>
      <c r="K13" s="6">
        <v>43524</v>
      </c>
      <c r="L13" s="7">
        <v>100000</v>
      </c>
    </row>
    <row r="14" spans="1:12" x14ac:dyDescent="0.3">
      <c r="A14" s="3" t="s">
        <v>103</v>
      </c>
      <c r="B14" s="8" t="s">
        <v>114</v>
      </c>
      <c r="D14" s="3">
        <v>13</v>
      </c>
      <c r="E14" s="5" t="s">
        <v>124</v>
      </c>
      <c r="F14" s="5" t="s">
        <v>136</v>
      </c>
      <c r="G14" s="3" t="s">
        <v>159</v>
      </c>
      <c r="H14" s="3" t="s">
        <v>146</v>
      </c>
      <c r="I14" s="3">
        <v>129472.69</v>
      </c>
      <c r="J14" s="3">
        <v>0.70789999999999997</v>
      </c>
      <c r="K14" s="6">
        <v>43524</v>
      </c>
      <c r="L14" s="7">
        <v>82500</v>
      </c>
    </row>
    <row r="15" spans="1:12" x14ac:dyDescent="0.3">
      <c r="A15" s="3" t="s">
        <v>103</v>
      </c>
      <c r="B15" s="9" t="s">
        <v>115</v>
      </c>
      <c r="D15" s="3">
        <v>14</v>
      </c>
      <c r="E15" s="5" t="s">
        <v>124</v>
      </c>
      <c r="F15" s="5" t="s">
        <v>136</v>
      </c>
      <c r="G15" s="3" t="s">
        <v>159</v>
      </c>
      <c r="H15" s="3" t="s">
        <v>146</v>
      </c>
      <c r="I15" s="3">
        <v>60393.77</v>
      </c>
      <c r="J15" s="3">
        <v>0.70789999999999997</v>
      </c>
      <c r="K15" s="6">
        <v>43524</v>
      </c>
      <c r="L15" s="7">
        <v>50000</v>
      </c>
    </row>
    <row r="16" spans="1:12" x14ac:dyDescent="0.3">
      <c r="A16" s="3" t="s">
        <v>103</v>
      </c>
      <c r="B16" s="10" t="s">
        <v>120</v>
      </c>
      <c r="D16" s="3">
        <v>15</v>
      </c>
      <c r="E16" s="5" t="s">
        <v>124</v>
      </c>
      <c r="F16" s="5" t="s">
        <v>136</v>
      </c>
      <c r="G16" s="3" t="s">
        <v>159</v>
      </c>
      <c r="H16" s="3" t="s">
        <v>145</v>
      </c>
      <c r="I16" s="3">
        <v>54007.85</v>
      </c>
      <c r="J16" s="3">
        <v>0.70789999999999997</v>
      </c>
      <c r="K16" s="6">
        <v>43524</v>
      </c>
      <c r="L16" s="7">
        <v>42650</v>
      </c>
    </row>
    <row r="17" spans="1:12" x14ac:dyDescent="0.3">
      <c r="A17" s="3" t="s">
        <v>107</v>
      </c>
      <c r="B17" s="8" t="s">
        <v>114</v>
      </c>
      <c r="D17" s="3">
        <v>16</v>
      </c>
      <c r="E17" s="5" t="s">
        <v>124</v>
      </c>
      <c r="F17" s="5" t="s">
        <v>140</v>
      </c>
      <c r="G17" s="3" t="s">
        <v>159</v>
      </c>
      <c r="H17" s="3" t="s">
        <v>146</v>
      </c>
      <c r="I17" s="3">
        <v>105553.17</v>
      </c>
      <c r="J17" s="3">
        <v>0.59409999999999996</v>
      </c>
      <c r="K17" s="6">
        <v>43524</v>
      </c>
      <c r="L17" s="7">
        <v>37049.760000000002</v>
      </c>
    </row>
    <row r="18" spans="1:12" x14ac:dyDescent="0.3">
      <c r="A18" s="3" t="s">
        <v>107</v>
      </c>
      <c r="B18" s="9" t="s">
        <v>115</v>
      </c>
      <c r="D18" s="3">
        <v>17</v>
      </c>
      <c r="E18" s="5" t="s">
        <v>124</v>
      </c>
      <c r="F18" s="5" t="s">
        <v>140</v>
      </c>
      <c r="G18" s="3" t="s">
        <v>159</v>
      </c>
      <c r="H18" s="3" t="s">
        <v>146</v>
      </c>
      <c r="I18" s="3">
        <v>198094.78</v>
      </c>
      <c r="J18" s="3">
        <v>0.59409999999999996</v>
      </c>
      <c r="K18" s="6">
        <v>43524</v>
      </c>
      <c r="L18" s="7">
        <v>84106.8</v>
      </c>
    </row>
    <row r="19" spans="1:12" x14ac:dyDescent="0.3">
      <c r="A19" s="3" t="s">
        <v>108</v>
      </c>
      <c r="B19" s="8" t="s">
        <v>114</v>
      </c>
      <c r="D19" s="3">
        <v>18</v>
      </c>
      <c r="E19" s="5" t="s">
        <v>124</v>
      </c>
      <c r="F19" s="5" t="s">
        <v>141</v>
      </c>
      <c r="G19" s="3" t="s">
        <v>164</v>
      </c>
      <c r="H19" s="3" t="s">
        <v>146</v>
      </c>
      <c r="I19" s="3">
        <v>26528.68</v>
      </c>
      <c r="J19" s="3">
        <v>3.3268</v>
      </c>
      <c r="K19" s="6">
        <v>43524</v>
      </c>
      <c r="L19" s="7">
        <v>57074</v>
      </c>
    </row>
    <row r="20" spans="1:12" x14ac:dyDescent="0.3">
      <c r="A20" s="3" t="s">
        <v>108</v>
      </c>
      <c r="B20" s="9" t="s">
        <v>115</v>
      </c>
      <c r="D20" s="3">
        <v>19</v>
      </c>
      <c r="E20" s="5" t="s">
        <v>124</v>
      </c>
      <c r="F20" s="5" t="s">
        <v>141</v>
      </c>
      <c r="G20" s="3" t="s">
        <v>164</v>
      </c>
      <c r="H20" s="3" t="s">
        <v>146</v>
      </c>
      <c r="I20" s="3">
        <v>53793.37</v>
      </c>
      <c r="J20" s="3">
        <v>3.3268</v>
      </c>
      <c r="K20" s="6">
        <v>43524</v>
      </c>
      <c r="L20" s="7">
        <v>116843.98999999999</v>
      </c>
    </row>
    <row r="21" spans="1:12" x14ac:dyDescent="0.3">
      <c r="A21" s="3" t="s">
        <v>109</v>
      </c>
      <c r="B21" s="9" t="s">
        <v>116</v>
      </c>
      <c r="D21" s="3">
        <v>20</v>
      </c>
      <c r="E21" s="5" t="s">
        <v>124</v>
      </c>
      <c r="F21" s="5" t="s">
        <v>143</v>
      </c>
      <c r="G21" s="3" t="s">
        <v>166</v>
      </c>
      <c r="H21" s="3" t="s">
        <v>148</v>
      </c>
      <c r="I21" s="3">
        <v>117235.28</v>
      </c>
      <c r="J21" s="3">
        <v>0.68700000000000006</v>
      </c>
      <c r="K21" s="6">
        <v>43524</v>
      </c>
      <c r="L21" s="7">
        <v>40030.599999999991</v>
      </c>
    </row>
    <row r="22" spans="1:12" x14ac:dyDescent="0.3">
      <c r="A22" s="3" t="s">
        <v>104</v>
      </c>
      <c r="B22" s="11" t="s">
        <v>121</v>
      </c>
      <c r="D22" s="3">
        <v>21</v>
      </c>
      <c r="E22" s="5" t="s">
        <v>124</v>
      </c>
      <c r="F22" s="5" t="s">
        <v>137</v>
      </c>
      <c r="G22" s="3" t="s">
        <v>161</v>
      </c>
      <c r="H22" s="3" t="s">
        <v>145</v>
      </c>
      <c r="I22" s="3">
        <v>58087.57</v>
      </c>
      <c r="J22" s="3">
        <v>0.8952</v>
      </c>
      <c r="K22" s="6">
        <v>43524</v>
      </c>
      <c r="L22" s="7">
        <v>52000</v>
      </c>
    </row>
    <row r="23" spans="1:12" x14ac:dyDescent="0.3">
      <c r="A23" s="3" t="s">
        <v>104</v>
      </c>
      <c r="B23" s="10" t="s">
        <v>120</v>
      </c>
      <c r="D23" s="3">
        <v>22</v>
      </c>
      <c r="E23" s="5" t="s">
        <v>124</v>
      </c>
      <c r="F23" s="5" t="s">
        <v>137</v>
      </c>
      <c r="G23" s="3" t="s">
        <v>161</v>
      </c>
      <c r="H23" s="3" t="s">
        <v>145</v>
      </c>
      <c r="I23" s="3">
        <v>47642.98</v>
      </c>
      <c r="J23" s="3">
        <v>0.8952</v>
      </c>
      <c r="K23" s="6">
        <v>43524</v>
      </c>
      <c r="L23" s="7">
        <v>42650</v>
      </c>
    </row>
    <row r="24" spans="1:12" x14ac:dyDescent="0.3">
      <c r="A24" s="3" t="s">
        <v>110</v>
      </c>
      <c r="B24" s="8" t="s">
        <v>113</v>
      </c>
      <c r="D24" s="3">
        <v>23</v>
      </c>
      <c r="E24" s="5" t="s">
        <v>124</v>
      </c>
      <c r="F24" s="5" t="s">
        <v>142</v>
      </c>
      <c r="G24" s="3" t="s">
        <v>165</v>
      </c>
      <c r="H24" s="3" t="s">
        <v>145</v>
      </c>
      <c r="I24" s="3">
        <v>13203.95</v>
      </c>
      <c r="J24" s="3">
        <v>3.3517999999999999</v>
      </c>
      <c r="K24" s="6">
        <v>43524</v>
      </c>
      <c r="L24" s="7">
        <v>50000</v>
      </c>
    </row>
    <row r="25" spans="1:12" x14ac:dyDescent="0.3">
      <c r="A25" s="3" t="s">
        <v>111</v>
      </c>
      <c r="B25" s="8" t="s">
        <v>113</v>
      </c>
      <c r="D25" s="3">
        <v>24</v>
      </c>
      <c r="E25" s="5" t="s">
        <v>124</v>
      </c>
      <c r="F25" s="5" t="s">
        <v>134</v>
      </c>
      <c r="G25" s="3" t="s">
        <v>159</v>
      </c>
      <c r="H25" s="3" t="s">
        <v>145</v>
      </c>
      <c r="I25" s="3">
        <v>17763.18</v>
      </c>
      <c r="J25" s="3">
        <v>3.7299000000000002</v>
      </c>
      <c r="K25" s="6">
        <v>43524</v>
      </c>
      <c r="L25" s="7">
        <v>35000</v>
      </c>
    </row>
    <row r="26" spans="1:12" x14ac:dyDescent="0.3">
      <c r="A26" s="3" t="s">
        <v>98</v>
      </c>
      <c r="B26" s="8" t="s">
        <v>113</v>
      </c>
      <c r="D26" s="3">
        <v>25</v>
      </c>
      <c r="E26" s="5" t="s">
        <v>123</v>
      </c>
      <c r="F26" s="5" t="s">
        <v>132</v>
      </c>
      <c r="G26" s="3" t="s">
        <v>156</v>
      </c>
      <c r="H26" s="3" t="s">
        <v>145</v>
      </c>
      <c r="I26" s="3">
        <v>2286</v>
      </c>
      <c r="J26" s="3">
        <v>0.98</v>
      </c>
      <c r="K26" s="6">
        <v>43524</v>
      </c>
      <c r="L26" s="7">
        <v>2080.2600000000002</v>
      </c>
    </row>
    <row r="27" spans="1:12" x14ac:dyDescent="0.3">
      <c r="A27" s="3" t="s">
        <v>98</v>
      </c>
      <c r="B27" s="9" t="s">
        <v>115</v>
      </c>
      <c r="D27" s="3">
        <v>26</v>
      </c>
      <c r="E27" s="5" t="s">
        <v>123</v>
      </c>
      <c r="F27" s="5" t="s">
        <v>132</v>
      </c>
      <c r="G27" s="3" t="s">
        <v>156</v>
      </c>
      <c r="H27" s="3" t="s">
        <v>146</v>
      </c>
      <c r="I27" s="3">
        <v>17400</v>
      </c>
      <c r="J27" s="3">
        <v>0.98</v>
      </c>
      <c r="K27" s="6">
        <v>43524</v>
      </c>
      <c r="L27" s="7">
        <v>19819.29</v>
      </c>
    </row>
    <row r="28" spans="1:12" x14ac:dyDescent="0.3">
      <c r="A28" s="3" t="s">
        <v>98</v>
      </c>
      <c r="B28" s="9" t="s">
        <v>116</v>
      </c>
      <c r="D28" s="3">
        <v>27</v>
      </c>
      <c r="E28" s="5" t="s">
        <v>123</v>
      </c>
      <c r="F28" s="5" t="s">
        <v>132</v>
      </c>
      <c r="G28" s="3" t="s">
        <v>156</v>
      </c>
      <c r="H28" s="3" t="s">
        <v>148</v>
      </c>
      <c r="I28" s="3">
        <v>8100</v>
      </c>
      <c r="J28" s="3">
        <v>0.98</v>
      </c>
      <c r="K28" s="6">
        <v>43524</v>
      </c>
      <c r="L28" s="7">
        <v>6300.93</v>
      </c>
    </row>
    <row r="29" spans="1:12" x14ac:dyDescent="0.3">
      <c r="A29" s="3" t="s">
        <v>100</v>
      </c>
      <c r="B29" s="9" t="s">
        <v>117</v>
      </c>
      <c r="D29" s="3">
        <v>28</v>
      </c>
      <c r="E29" s="5" t="s">
        <v>123</v>
      </c>
      <c r="F29" s="5" t="s">
        <v>132</v>
      </c>
      <c r="G29" s="3" t="s">
        <v>156</v>
      </c>
      <c r="H29" s="3" t="s">
        <v>146</v>
      </c>
      <c r="I29" s="3">
        <v>2486</v>
      </c>
      <c r="J29" s="3">
        <v>0.98</v>
      </c>
      <c r="K29" s="6">
        <v>43524</v>
      </c>
      <c r="L29" s="7">
        <v>0</v>
      </c>
    </row>
    <row r="30" spans="1:12" x14ac:dyDescent="0.3">
      <c r="A30" s="3" t="s">
        <v>100</v>
      </c>
      <c r="B30" s="9" t="s">
        <v>118</v>
      </c>
      <c r="D30" s="3">
        <v>29</v>
      </c>
      <c r="E30" s="5" t="s">
        <v>123</v>
      </c>
      <c r="F30" s="5" t="s">
        <v>132</v>
      </c>
      <c r="G30" s="3" t="s">
        <v>156</v>
      </c>
      <c r="H30" s="3" t="s">
        <v>147</v>
      </c>
      <c r="I30" s="3">
        <v>157</v>
      </c>
      <c r="J30" s="3">
        <v>0.98</v>
      </c>
      <c r="K30" s="6">
        <v>43524</v>
      </c>
      <c r="L30" s="7">
        <v>0</v>
      </c>
    </row>
    <row r="31" spans="1:12" x14ac:dyDescent="0.3">
      <c r="A31" s="3" t="s">
        <v>100</v>
      </c>
      <c r="B31" s="9" t="s">
        <v>116</v>
      </c>
      <c r="D31" s="3">
        <v>30</v>
      </c>
      <c r="E31" s="5" t="s">
        <v>123</v>
      </c>
      <c r="F31" s="5" t="s">
        <v>132</v>
      </c>
      <c r="G31" s="3" t="s">
        <v>156</v>
      </c>
      <c r="H31" s="3" t="s">
        <v>148</v>
      </c>
      <c r="I31" s="3">
        <v>1000</v>
      </c>
      <c r="J31" s="3">
        <v>0.98</v>
      </c>
      <c r="K31" s="6">
        <v>43524</v>
      </c>
      <c r="L31" s="7">
        <v>0</v>
      </c>
    </row>
    <row r="32" spans="1:12" x14ac:dyDescent="0.3">
      <c r="A32" s="3" t="s">
        <v>98</v>
      </c>
      <c r="B32" s="8" t="s">
        <v>113</v>
      </c>
      <c r="D32" s="3">
        <v>31</v>
      </c>
      <c r="E32" s="5" t="s">
        <v>123</v>
      </c>
      <c r="F32" s="5" t="s">
        <v>132</v>
      </c>
      <c r="G32" s="3" t="s">
        <v>156</v>
      </c>
      <c r="H32" s="3" t="s">
        <v>145</v>
      </c>
      <c r="I32" s="3">
        <v>12200</v>
      </c>
      <c r="J32" s="3">
        <v>0.98</v>
      </c>
      <c r="K32" s="6">
        <v>43524</v>
      </c>
      <c r="L32" s="7">
        <v>9344.81</v>
      </c>
    </row>
    <row r="33" spans="1:12" x14ac:dyDescent="0.3">
      <c r="A33" s="3" t="s">
        <v>98</v>
      </c>
      <c r="B33" s="10" t="s">
        <v>120</v>
      </c>
      <c r="D33" s="3">
        <v>32</v>
      </c>
      <c r="E33" s="5" t="s">
        <v>123</v>
      </c>
      <c r="F33" s="5" t="s">
        <v>132</v>
      </c>
      <c r="G33" s="3" t="s">
        <v>156</v>
      </c>
      <c r="H33" s="3" t="s">
        <v>145</v>
      </c>
      <c r="I33" s="3">
        <v>1800</v>
      </c>
      <c r="J33" s="3">
        <v>0.98</v>
      </c>
      <c r="K33" s="6">
        <v>43524</v>
      </c>
      <c r="L33" s="7">
        <v>1844.64</v>
      </c>
    </row>
    <row r="34" spans="1:12" x14ac:dyDescent="0.3">
      <c r="A34" s="3" t="s">
        <v>98</v>
      </c>
      <c r="B34" s="8" t="s">
        <v>113</v>
      </c>
      <c r="D34" s="3">
        <v>33</v>
      </c>
      <c r="E34" s="5" t="s">
        <v>123</v>
      </c>
      <c r="F34" s="5" t="s">
        <v>132</v>
      </c>
      <c r="G34" s="3" t="s">
        <v>156</v>
      </c>
      <c r="H34" s="3" t="s">
        <v>145</v>
      </c>
      <c r="I34" s="3">
        <v>800</v>
      </c>
      <c r="J34" s="3">
        <v>0.98</v>
      </c>
      <c r="K34" s="6">
        <v>43524</v>
      </c>
      <c r="L34" s="7">
        <v>621.98</v>
      </c>
    </row>
    <row r="35" spans="1:12" x14ac:dyDescent="0.3">
      <c r="A35" s="3" t="s">
        <v>100</v>
      </c>
      <c r="B35" s="8"/>
      <c r="D35" s="3">
        <v>34</v>
      </c>
      <c r="E35" s="5" t="s">
        <v>123</v>
      </c>
      <c r="F35" s="5" t="s">
        <v>132</v>
      </c>
      <c r="G35" s="3" t="s">
        <v>156</v>
      </c>
      <c r="H35" s="3" t="s">
        <v>145</v>
      </c>
      <c r="I35" s="3">
        <v>114</v>
      </c>
      <c r="J35" s="3">
        <v>0.98</v>
      </c>
      <c r="K35" s="6">
        <v>43524</v>
      </c>
      <c r="L35" s="7">
        <v>0</v>
      </c>
    </row>
    <row r="36" spans="1:12" x14ac:dyDescent="0.3">
      <c r="A36" s="3" t="s">
        <v>101</v>
      </c>
      <c r="B36" s="9" t="s">
        <v>116</v>
      </c>
      <c r="D36" s="3">
        <v>35</v>
      </c>
      <c r="E36" s="5" t="s">
        <v>123</v>
      </c>
      <c r="F36" s="5" t="s">
        <v>133</v>
      </c>
      <c r="G36" s="3" t="s">
        <v>158</v>
      </c>
      <c r="H36" s="3" t="s">
        <v>148</v>
      </c>
      <c r="I36" s="3">
        <v>1000</v>
      </c>
      <c r="J36" s="3">
        <v>2.1800000000000002</v>
      </c>
      <c r="K36" s="6">
        <v>43524</v>
      </c>
      <c r="L36" s="7">
        <v>2398.5</v>
      </c>
    </row>
    <row r="37" spans="1:12" x14ac:dyDescent="0.3">
      <c r="A37" s="3" t="s">
        <v>101</v>
      </c>
      <c r="B37" s="10" t="s">
        <v>120</v>
      </c>
      <c r="D37" s="3">
        <v>36</v>
      </c>
      <c r="E37" s="5" t="s">
        <v>123</v>
      </c>
      <c r="F37" s="5" t="s">
        <v>133</v>
      </c>
      <c r="G37" s="3" t="s">
        <v>158</v>
      </c>
      <c r="H37" s="3" t="s">
        <v>145</v>
      </c>
      <c r="I37" s="3">
        <v>900</v>
      </c>
      <c r="J37" s="3">
        <v>2.1800000000000002</v>
      </c>
      <c r="K37" s="6">
        <v>43524</v>
      </c>
      <c r="L37" s="7">
        <v>1835.42</v>
      </c>
    </row>
    <row r="38" spans="1:12" x14ac:dyDescent="0.3">
      <c r="A38" s="3" t="s">
        <v>92</v>
      </c>
      <c r="B38" s="4" t="s">
        <v>112</v>
      </c>
      <c r="D38" s="3">
        <v>37</v>
      </c>
      <c r="E38" s="5" t="s">
        <v>123</v>
      </c>
      <c r="F38" s="5" t="s">
        <v>127</v>
      </c>
      <c r="G38" s="3" t="s">
        <v>151</v>
      </c>
      <c r="H38" s="3" t="s">
        <v>144</v>
      </c>
      <c r="I38" s="3">
        <v>14740</v>
      </c>
      <c r="J38" s="3">
        <v>3.51</v>
      </c>
      <c r="K38" s="6">
        <v>43524</v>
      </c>
      <c r="L38" s="7">
        <v>78119.760000000009</v>
      </c>
    </row>
    <row r="39" spans="1:12" x14ac:dyDescent="0.3">
      <c r="A39" s="3" t="s">
        <v>92</v>
      </c>
      <c r="B39" s="8" t="s">
        <v>113</v>
      </c>
      <c r="D39" s="3">
        <v>38</v>
      </c>
      <c r="E39" s="5" t="s">
        <v>123</v>
      </c>
      <c r="F39" s="5" t="s">
        <v>127</v>
      </c>
      <c r="G39" s="3" t="s">
        <v>151</v>
      </c>
      <c r="H39" s="3" t="s">
        <v>145</v>
      </c>
      <c r="I39" s="3">
        <v>3200</v>
      </c>
      <c r="J39" s="3">
        <v>3.51</v>
      </c>
      <c r="K39" s="6">
        <v>43524</v>
      </c>
      <c r="L39" s="7">
        <v>12832</v>
      </c>
    </row>
    <row r="40" spans="1:12" x14ac:dyDescent="0.3">
      <c r="A40" s="3" t="s">
        <v>92</v>
      </c>
      <c r="B40" s="8" t="s">
        <v>113</v>
      </c>
      <c r="D40" s="3">
        <v>39</v>
      </c>
      <c r="E40" s="5" t="s">
        <v>123</v>
      </c>
      <c r="F40" s="5" t="s">
        <v>127</v>
      </c>
      <c r="G40" s="3" t="s">
        <v>151</v>
      </c>
      <c r="H40" s="3" t="s">
        <v>145</v>
      </c>
      <c r="I40" s="3">
        <v>2800</v>
      </c>
      <c r="J40" s="3">
        <v>3.51</v>
      </c>
      <c r="K40" s="6">
        <v>43524</v>
      </c>
      <c r="L40" s="7">
        <v>14791.41</v>
      </c>
    </row>
    <row r="41" spans="1:12" x14ac:dyDescent="0.3">
      <c r="A41" s="3" t="s">
        <v>92</v>
      </c>
      <c r="B41" s="8" t="s">
        <v>112</v>
      </c>
      <c r="D41" s="3">
        <v>40</v>
      </c>
      <c r="E41" s="5" t="s">
        <v>123</v>
      </c>
      <c r="F41" s="5" t="s">
        <v>127</v>
      </c>
      <c r="G41" s="3" t="s">
        <v>151</v>
      </c>
      <c r="H41" s="3" t="s">
        <v>144</v>
      </c>
      <c r="I41" s="3">
        <v>21549</v>
      </c>
      <c r="J41" s="3">
        <v>3.51</v>
      </c>
      <c r="K41" s="6">
        <v>43524</v>
      </c>
      <c r="L41" s="7">
        <v>110885.54</v>
      </c>
    </row>
    <row r="42" spans="1:12" x14ac:dyDescent="0.3">
      <c r="A42" s="3" t="s">
        <v>92</v>
      </c>
      <c r="B42" s="8" t="s">
        <v>113</v>
      </c>
      <c r="D42" s="3">
        <v>41</v>
      </c>
      <c r="E42" s="5" t="s">
        <v>123</v>
      </c>
      <c r="F42" s="5" t="s">
        <v>127</v>
      </c>
      <c r="G42" s="3" t="s">
        <v>151</v>
      </c>
      <c r="H42" s="3" t="s">
        <v>145</v>
      </c>
      <c r="I42" s="3">
        <v>900</v>
      </c>
      <c r="J42" s="3">
        <v>3.51</v>
      </c>
      <c r="K42" s="6">
        <v>43524</v>
      </c>
      <c r="L42" s="7">
        <v>4754.3500000000004</v>
      </c>
    </row>
    <row r="43" spans="1:12" x14ac:dyDescent="0.3">
      <c r="A43" s="3" t="s">
        <v>92</v>
      </c>
      <c r="B43" s="8" t="s">
        <v>112</v>
      </c>
      <c r="D43" s="3">
        <v>42</v>
      </c>
      <c r="E43" s="5" t="s">
        <v>123</v>
      </c>
      <c r="F43" s="5" t="s">
        <v>127</v>
      </c>
      <c r="G43" s="3" t="s">
        <v>151</v>
      </c>
      <c r="H43" s="3" t="s">
        <v>144</v>
      </c>
      <c r="I43" s="3">
        <v>10532</v>
      </c>
      <c r="J43" s="3">
        <v>3.51</v>
      </c>
      <c r="K43" s="6">
        <v>43524</v>
      </c>
      <c r="L43" s="7">
        <v>10978.29</v>
      </c>
    </row>
    <row r="44" spans="1:12" x14ac:dyDescent="0.3">
      <c r="A44" s="3" t="s">
        <v>92</v>
      </c>
      <c r="B44" s="8" t="s">
        <v>114</v>
      </c>
      <c r="D44" s="3">
        <v>43</v>
      </c>
      <c r="E44" s="5" t="s">
        <v>123</v>
      </c>
      <c r="F44" s="5" t="s">
        <v>127</v>
      </c>
      <c r="G44" s="3" t="s">
        <v>151</v>
      </c>
      <c r="H44" s="3" t="s">
        <v>146</v>
      </c>
      <c r="I44" s="3">
        <v>19500</v>
      </c>
      <c r="J44" s="3">
        <v>3.51</v>
      </c>
      <c r="K44" s="6">
        <v>43524</v>
      </c>
      <c r="L44" s="7">
        <v>84139.95</v>
      </c>
    </row>
    <row r="45" spans="1:12" x14ac:dyDescent="0.3">
      <c r="A45" s="3" t="s">
        <v>92</v>
      </c>
      <c r="B45" s="9" t="s">
        <v>116</v>
      </c>
      <c r="D45" s="3">
        <v>44</v>
      </c>
      <c r="E45" s="5" t="s">
        <v>123</v>
      </c>
      <c r="F45" s="5" t="s">
        <v>127</v>
      </c>
      <c r="G45" s="3" t="s">
        <v>151</v>
      </c>
      <c r="H45" s="3" t="s">
        <v>148</v>
      </c>
      <c r="I45" s="3">
        <v>300</v>
      </c>
      <c r="J45" s="3">
        <v>3.51</v>
      </c>
      <c r="K45" s="6">
        <v>43524</v>
      </c>
      <c r="L45" s="7">
        <v>1194</v>
      </c>
    </row>
    <row r="46" spans="1:12" x14ac:dyDescent="0.3">
      <c r="A46" s="3" t="s">
        <v>92</v>
      </c>
      <c r="B46" s="10" t="s">
        <v>120</v>
      </c>
      <c r="D46" s="3">
        <v>45</v>
      </c>
      <c r="E46" s="5" t="s">
        <v>123</v>
      </c>
      <c r="F46" s="5" t="s">
        <v>127</v>
      </c>
      <c r="G46" s="3" t="s">
        <v>151</v>
      </c>
      <c r="H46" s="3" t="s">
        <v>145</v>
      </c>
      <c r="I46" s="3">
        <v>380</v>
      </c>
      <c r="J46" s="3">
        <v>3.51</v>
      </c>
      <c r="K46" s="6">
        <v>43524</v>
      </c>
      <c r="L46" s="7">
        <v>1954.91</v>
      </c>
    </row>
    <row r="47" spans="1:12" x14ac:dyDescent="0.3">
      <c r="A47" s="3" t="s">
        <v>93</v>
      </c>
      <c r="B47" s="4" t="s">
        <v>112</v>
      </c>
      <c r="D47" s="3">
        <v>46</v>
      </c>
      <c r="E47" s="5" t="s">
        <v>123</v>
      </c>
      <c r="F47" s="5" t="s">
        <v>128</v>
      </c>
      <c r="G47" s="3" t="s">
        <v>152</v>
      </c>
      <c r="H47" s="3" t="s">
        <v>144</v>
      </c>
      <c r="I47" s="3">
        <v>27900</v>
      </c>
      <c r="J47" s="3">
        <v>2.92</v>
      </c>
      <c r="K47" s="6">
        <v>43524</v>
      </c>
      <c r="L47" s="7">
        <v>54331.32</v>
      </c>
    </row>
    <row r="48" spans="1:12" x14ac:dyDescent="0.3">
      <c r="A48" s="3" t="s">
        <v>93</v>
      </c>
      <c r="B48" s="8" t="s">
        <v>113</v>
      </c>
      <c r="D48" s="3">
        <v>47</v>
      </c>
      <c r="E48" s="5" t="s">
        <v>123</v>
      </c>
      <c r="F48" s="5" t="s">
        <v>128</v>
      </c>
      <c r="G48" s="3" t="s">
        <v>152</v>
      </c>
      <c r="H48" s="3" t="s">
        <v>145</v>
      </c>
      <c r="I48" s="3">
        <v>4157</v>
      </c>
      <c r="J48" s="3">
        <v>2.92</v>
      </c>
      <c r="K48" s="6">
        <v>43524</v>
      </c>
      <c r="L48" s="7">
        <v>7151.7</v>
      </c>
    </row>
    <row r="49" spans="1:12" x14ac:dyDescent="0.3">
      <c r="A49" s="3" t="s">
        <v>93</v>
      </c>
      <c r="B49" s="8" t="s">
        <v>112</v>
      </c>
      <c r="D49" s="3">
        <v>48</v>
      </c>
      <c r="E49" s="5" t="s">
        <v>123</v>
      </c>
      <c r="F49" s="5" t="s">
        <v>128</v>
      </c>
      <c r="G49" s="3" t="s">
        <v>152</v>
      </c>
      <c r="H49" s="3" t="s">
        <v>144</v>
      </c>
      <c r="I49" s="3">
        <v>20500</v>
      </c>
      <c r="J49" s="3">
        <v>2.92</v>
      </c>
      <c r="K49" s="6">
        <v>43524</v>
      </c>
      <c r="L49" s="7">
        <v>47883.93</v>
      </c>
    </row>
    <row r="50" spans="1:12" x14ac:dyDescent="0.3">
      <c r="A50" s="3" t="s">
        <v>93</v>
      </c>
      <c r="B50" s="8" t="s">
        <v>114</v>
      </c>
      <c r="D50" s="3">
        <v>49</v>
      </c>
      <c r="E50" s="5" t="s">
        <v>123</v>
      </c>
      <c r="F50" s="5" t="s">
        <v>128</v>
      </c>
      <c r="G50" s="3" t="s">
        <v>152</v>
      </c>
      <c r="H50" s="3" t="s">
        <v>146</v>
      </c>
      <c r="I50" s="3">
        <v>10200</v>
      </c>
      <c r="J50" s="3">
        <v>2.92</v>
      </c>
      <c r="K50" s="6">
        <v>43524</v>
      </c>
      <c r="L50" s="7">
        <v>13304.05</v>
      </c>
    </row>
    <row r="51" spans="1:12" x14ac:dyDescent="0.3">
      <c r="A51" s="3" t="s">
        <v>93</v>
      </c>
      <c r="B51" s="8" t="s">
        <v>112</v>
      </c>
      <c r="D51" s="3">
        <v>50</v>
      </c>
      <c r="E51" s="5" t="s">
        <v>123</v>
      </c>
      <c r="F51" s="5" t="s">
        <v>128</v>
      </c>
      <c r="G51" s="3" t="s">
        <v>152</v>
      </c>
      <c r="H51" s="3" t="s">
        <v>144</v>
      </c>
      <c r="I51" s="3">
        <v>4700</v>
      </c>
      <c r="J51" s="3">
        <v>2.92</v>
      </c>
      <c r="K51" s="6">
        <v>43524</v>
      </c>
      <c r="L51" s="7">
        <v>10978.29</v>
      </c>
    </row>
    <row r="52" spans="1:12" x14ac:dyDescent="0.3">
      <c r="A52" s="3" t="s">
        <v>93</v>
      </c>
      <c r="B52" s="8" t="s">
        <v>114</v>
      </c>
      <c r="D52" s="3">
        <v>51</v>
      </c>
      <c r="E52" s="5" t="s">
        <v>123</v>
      </c>
      <c r="F52" s="5" t="s">
        <v>128</v>
      </c>
      <c r="G52" s="3" t="s">
        <v>152</v>
      </c>
      <c r="H52" s="3" t="s">
        <v>146</v>
      </c>
      <c r="I52" s="3">
        <v>25000</v>
      </c>
      <c r="J52" s="3">
        <v>2.92</v>
      </c>
      <c r="K52" s="6">
        <v>43524</v>
      </c>
      <c r="L52" s="7">
        <v>57015</v>
      </c>
    </row>
    <row r="53" spans="1:12" x14ac:dyDescent="0.3">
      <c r="A53" s="3" t="s">
        <v>93</v>
      </c>
      <c r="B53" s="9" t="s">
        <v>116</v>
      </c>
      <c r="D53" s="3">
        <v>52</v>
      </c>
      <c r="E53" s="5" t="s">
        <v>123</v>
      </c>
      <c r="F53" s="5" t="s">
        <v>128</v>
      </c>
      <c r="G53" s="3" t="s">
        <v>152</v>
      </c>
      <c r="H53" s="3" t="s">
        <v>148</v>
      </c>
      <c r="I53" s="3">
        <v>1100</v>
      </c>
      <c r="J53" s="3">
        <v>2.92</v>
      </c>
      <c r="K53" s="6">
        <v>43524</v>
      </c>
      <c r="L53" s="7">
        <v>1014.75</v>
      </c>
    </row>
    <row r="54" spans="1:12" x14ac:dyDescent="0.3">
      <c r="A54" s="3" t="s">
        <v>93</v>
      </c>
      <c r="B54" s="8" t="s">
        <v>113</v>
      </c>
      <c r="D54" s="3">
        <v>53</v>
      </c>
      <c r="E54" s="5" t="s">
        <v>123</v>
      </c>
      <c r="F54" s="5" t="s">
        <v>128</v>
      </c>
      <c r="G54" s="3" t="s">
        <v>152</v>
      </c>
      <c r="H54" s="3" t="s">
        <v>145</v>
      </c>
      <c r="I54" s="3">
        <v>8194</v>
      </c>
      <c r="J54" s="3">
        <v>2.92</v>
      </c>
      <c r="K54" s="6">
        <v>43524</v>
      </c>
      <c r="L54" s="7">
        <v>9370.44</v>
      </c>
    </row>
    <row r="55" spans="1:12" x14ac:dyDescent="0.3">
      <c r="A55" s="3" t="s">
        <v>93</v>
      </c>
      <c r="B55" s="8" t="s">
        <v>113</v>
      </c>
      <c r="D55" s="3">
        <v>54</v>
      </c>
      <c r="E55" s="5" t="s">
        <v>123</v>
      </c>
      <c r="F55" s="5" t="s">
        <v>128</v>
      </c>
      <c r="G55" s="3" t="s">
        <v>152</v>
      </c>
      <c r="H55" s="3" t="s">
        <v>145</v>
      </c>
      <c r="I55" s="3">
        <v>620</v>
      </c>
      <c r="J55" s="3">
        <v>2.92</v>
      </c>
      <c r="K55" s="6">
        <v>43524</v>
      </c>
      <c r="L55" s="7">
        <v>710.41</v>
      </c>
    </row>
    <row r="56" spans="1:12" x14ac:dyDescent="0.3">
      <c r="A56" s="3" t="s">
        <v>97</v>
      </c>
      <c r="B56" s="8" t="s">
        <v>113</v>
      </c>
      <c r="D56" s="3">
        <v>55</v>
      </c>
      <c r="E56" s="5" t="s">
        <v>123</v>
      </c>
      <c r="F56" s="5" t="s">
        <v>131</v>
      </c>
      <c r="G56" s="3" t="s">
        <v>155</v>
      </c>
      <c r="H56" s="3" t="s">
        <v>145</v>
      </c>
      <c r="I56" s="3">
        <v>583</v>
      </c>
      <c r="J56" s="3">
        <v>21</v>
      </c>
      <c r="K56" s="6">
        <v>43524</v>
      </c>
      <c r="L56" s="7">
        <v>8500</v>
      </c>
    </row>
    <row r="57" spans="1:12" x14ac:dyDescent="0.3">
      <c r="A57" s="3" t="s">
        <v>97</v>
      </c>
      <c r="B57" s="8" t="s">
        <v>114</v>
      </c>
      <c r="D57" s="3">
        <v>56</v>
      </c>
      <c r="E57" s="5" t="s">
        <v>123</v>
      </c>
      <c r="F57" s="5" t="s">
        <v>131</v>
      </c>
      <c r="G57" s="3" t="s">
        <v>155</v>
      </c>
      <c r="H57" s="3" t="s">
        <v>146</v>
      </c>
      <c r="I57" s="3">
        <v>2200</v>
      </c>
      <c r="J57" s="3">
        <v>21</v>
      </c>
      <c r="K57" s="6">
        <v>43524</v>
      </c>
      <c r="L57" s="7">
        <v>57662</v>
      </c>
    </row>
    <row r="58" spans="1:12" x14ac:dyDescent="0.3">
      <c r="A58" s="3" t="s">
        <v>97</v>
      </c>
      <c r="B58" s="9" t="s">
        <v>116</v>
      </c>
      <c r="D58" s="3">
        <v>57</v>
      </c>
      <c r="E58" s="5" t="s">
        <v>123</v>
      </c>
      <c r="F58" s="5" t="s">
        <v>131</v>
      </c>
      <c r="G58" s="3" t="s">
        <v>155</v>
      </c>
      <c r="H58" s="3" t="s">
        <v>148</v>
      </c>
      <c r="I58" s="3">
        <v>1140</v>
      </c>
      <c r="J58" s="3">
        <v>21</v>
      </c>
      <c r="K58" s="6">
        <v>43524</v>
      </c>
      <c r="L58" s="7">
        <v>14945.4</v>
      </c>
    </row>
    <row r="59" spans="1:12" x14ac:dyDescent="0.3">
      <c r="A59" s="3" t="s">
        <v>96</v>
      </c>
      <c r="B59" s="8" t="s">
        <v>113</v>
      </c>
      <c r="D59" s="3">
        <v>58</v>
      </c>
      <c r="E59" s="5" t="s">
        <v>123</v>
      </c>
      <c r="F59" s="5" t="s">
        <v>130</v>
      </c>
      <c r="G59" s="3" t="s">
        <v>154</v>
      </c>
      <c r="H59" s="3" t="s">
        <v>145</v>
      </c>
      <c r="I59" s="3">
        <v>1200</v>
      </c>
      <c r="J59" s="3">
        <v>4.5999999999999996</v>
      </c>
      <c r="K59" s="6">
        <v>43524</v>
      </c>
      <c r="L59" s="7">
        <v>6480</v>
      </c>
    </row>
    <row r="60" spans="1:12" x14ac:dyDescent="0.3">
      <c r="A60" s="3" t="s">
        <v>96</v>
      </c>
      <c r="B60" s="9" t="s">
        <v>116</v>
      </c>
      <c r="D60" s="3">
        <v>59</v>
      </c>
      <c r="E60" s="5" t="s">
        <v>123</v>
      </c>
      <c r="F60" s="5" t="s">
        <v>130</v>
      </c>
      <c r="G60" s="3" t="s">
        <v>154</v>
      </c>
      <c r="H60" s="3" t="s">
        <v>148</v>
      </c>
      <c r="I60" s="3">
        <v>2456</v>
      </c>
      <c r="J60" s="3">
        <v>4.5999999999999996</v>
      </c>
      <c r="K60" s="6">
        <v>43524</v>
      </c>
      <c r="L60" s="7">
        <v>7168.8600000000006</v>
      </c>
    </row>
    <row r="61" spans="1:12" x14ac:dyDescent="0.3">
      <c r="A61" s="3" t="s">
        <v>91</v>
      </c>
      <c r="B61" s="4" t="s">
        <v>112</v>
      </c>
      <c r="D61" s="3">
        <v>60</v>
      </c>
      <c r="E61" s="5" t="s">
        <v>123</v>
      </c>
      <c r="F61" s="5" t="s">
        <v>126</v>
      </c>
      <c r="G61" s="3" t="s">
        <v>150</v>
      </c>
      <c r="H61" s="3" t="s">
        <v>144</v>
      </c>
      <c r="I61" s="3">
        <v>10600</v>
      </c>
      <c r="J61" s="3">
        <v>7.51</v>
      </c>
      <c r="K61" s="6">
        <v>43524</v>
      </c>
      <c r="L61" s="7">
        <v>76500</v>
      </c>
    </row>
    <row r="62" spans="1:12" x14ac:dyDescent="0.3">
      <c r="A62" s="3" t="s">
        <v>94</v>
      </c>
      <c r="B62" s="4" t="s">
        <v>112</v>
      </c>
      <c r="D62" s="3">
        <v>61</v>
      </c>
      <c r="E62" s="5" t="s">
        <v>123</v>
      </c>
      <c r="F62" s="5" t="s">
        <v>126</v>
      </c>
      <c r="G62" s="3" t="s">
        <v>150</v>
      </c>
      <c r="H62" s="3" t="s">
        <v>144</v>
      </c>
      <c r="I62" s="3">
        <v>1060</v>
      </c>
      <c r="J62" s="3">
        <v>7.51</v>
      </c>
      <c r="K62" s="6">
        <v>43524</v>
      </c>
      <c r="L62" s="7">
        <v>0</v>
      </c>
    </row>
    <row r="63" spans="1:12" x14ac:dyDescent="0.3">
      <c r="A63" s="3" t="s">
        <v>91</v>
      </c>
      <c r="B63" s="20" t="s">
        <v>113</v>
      </c>
      <c r="D63" s="3">
        <v>62</v>
      </c>
      <c r="E63" s="5" t="s">
        <v>123</v>
      </c>
      <c r="F63" s="5" t="s">
        <v>126</v>
      </c>
      <c r="G63" s="3" t="s">
        <v>150</v>
      </c>
      <c r="H63" s="3" t="s">
        <v>145</v>
      </c>
      <c r="I63" s="3">
        <v>1980</v>
      </c>
      <c r="J63" s="3">
        <v>7.51</v>
      </c>
      <c r="K63" s="6">
        <v>43524</v>
      </c>
      <c r="L63" s="7">
        <v>14400</v>
      </c>
    </row>
    <row r="64" spans="1:12" x14ac:dyDescent="0.3">
      <c r="A64" s="3" t="s">
        <v>91</v>
      </c>
      <c r="B64" s="8"/>
      <c r="D64" s="3">
        <v>63</v>
      </c>
      <c r="E64" s="5" t="s">
        <v>123</v>
      </c>
      <c r="F64" s="5" t="s">
        <v>126</v>
      </c>
      <c r="G64" s="3" t="s">
        <v>150</v>
      </c>
      <c r="H64" s="3" t="s">
        <v>145</v>
      </c>
      <c r="I64" s="3">
        <v>1580</v>
      </c>
      <c r="J64" s="3">
        <v>7.51</v>
      </c>
      <c r="K64" s="6">
        <v>43524</v>
      </c>
      <c r="L64" s="7">
        <v>15840</v>
      </c>
    </row>
    <row r="65" spans="1:12" x14ac:dyDescent="0.3">
      <c r="A65" s="3" t="s">
        <v>91</v>
      </c>
      <c r="B65" s="20" t="s">
        <v>112</v>
      </c>
      <c r="D65" s="3">
        <v>64</v>
      </c>
      <c r="E65" s="5" t="s">
        <v>123</v>
      </c>
      <c r="F65" s="5" t="s">
        <v>126</v>
      </c>
      <c r="G65" s="3" t="s">
        <v>150</v>
      </c>
      <c r="H65" s="3" t="s">
        <v>144</v>
      </c>
      <c r="I65" s="3">
        <v>17382</v>
      </c>
      <c r="J65" s="3">
        <v>7.51</v>
      </c>
      <c r="K65" s="6">
        <v>43524</v>
      </c>
      <c r="L65" s="7">
        <v>112825.4</v>
      </c>
    </row>
    <row r="66" spans="1:12" x14ac:dyDescent="0.3">
      <c r="A66" s="3" t="s">
        <v>94</v>
      </c>
      <c r="B66" s="8" t="s">
        <v>112</v>
      </c>
      <c r="D66" s="3">
        <v>65</v>
      </c>
      <c r="E66" s="5" t="s">
        <v>123</v>
      </c>
      <c r="F66" s="5" t="s">
        <v>126</v>
      </c>
      <c r="G66" s="3" t="s">
        <v>150</v>
      </c>
      <c r="H66" s="3" t="s">
        <v>144</v>
      </c>
      <c r="I66" s="3">
        <v>1800</v>
      </c>
      <c r="J66" s="3">
        <v>7.51</v>
      </c>
      <c r="K66" s="6">
        <v>43524</v>
      </c>
      <c r="L66" s="7">
        <v>0</v>
      </c>
    </row>
    <row r="67" spans="1:12" x14ac:dyDescent="0.3">
      <c r="A67" s="3" t="s">
        <v>91</v>
      </c>
      <c r="B67" s="8" t="s">
        <v>112</v>
      </c>
      <c r="D67" s="3">
        <v>66</v>
      </c>
      <c r="E67" s="5" t="s">
        <v>123</v>
      </c>
      <c r="F67" s="5" t="s">
        <v>126</v>
      </c>
      <c r="G67" s="3" t="s">
        <v>150</v>
      </c>
      <c r="H67" s="3" t="s">
        <v>144</v>
      </c>
      <c r="I67" s="3">
        <v>18000</v>
      </c>
      <c r="J67" s="3">
        <v>7.51</v>
      </c>
      <c r="K67" s="6">
        <v>43524</v>
      </c>
      <c r="L67" s="7">
        <v>129055.51</v>
      </c>
    </row>
    <row r="68" spans="1:12" x14ac:dyDescent="0.3">
      <c r="A68" s="3" t="s">
        <v>91</v>
      </c>
      <c r="B68" s="8" t="s">
        <v>114</v>
      </c>
      <c r="D68" s="3">
        <v>67</v>
      </c>
      <c r="E68" s="5" t="s">
        <v>123</v>
      </c>
      <c r="F68" s="5" t="s">
        <v>126</v>
      </c>
      <c r="G68" s="3" t="s">
        <v>150</v>
      </c>
      <c r="H68" s="3" t="s">
        <v>146</v>
      </c>
      <c r="I68" s="3">
        <v>13900</v>
      </c>
      <c r="J68" s="3">
        <v>7.51</v>
      </c>
      <c r="K68" s="6">
        <v>43524</v>
      </c>
      <c r="L68" s="7">
        <v>98403</v>
      </c>
    </row>
    <row r="69" spans="1:12" x14ac:dyDescent="0.3">
      <c r="A69" s="3" t="s">
        <v>91</v>
      </c>
      <c r="B69" s="8" t="s">
        <v>112</v>
      </c>
      <c r="D69" s="3">
        <v>68</v>
      </c>
      <c r="E69" s="5" t="s">
        <v>123</v>
      </c>
      <c r="F69" s="5" t="s">
        <v>126</v>
      </c>
      <c r="G69" s="3" t="s">
        <v>150</v>
      </c>
      <c r="H69" s="3" t="s">
        <v>144</v>
      </c>
      <c r="I69" s="3">
        <v>7000</v>
      </c>
      <c r="J69" s="3">
        <v>7.51</v>
      </c>
      <c r="K69" s="6">
        <v>43524</v>
      </c>
      <c r="L69" s="7">
        <v>49980</v>
      </c>
    </row>
    <row r="70" spans="1:12" x14ac:dyDescent="0.3">
      <c r="A70" s="3" t="s">
        <v>94</v>
      </c>
      <c r="B70" s="8" t="s">
        <v>114</v>
      </c>
      <c r="D70" s="3">
        <v>69</v>
      </c>
      <c r="E70" s="5" t="s">
        <v>123</v>
      </c>
      <c r="F70" s="5" t="s">
        <v>126</v>
      </c>
      <c r="G70" s="3" t="s">
        <v>150</v>
      </c>
      <c r="H70" s="3" t="s">
        <v>146</v>
      </c>
      <c r="I70" s="3">
        <v>1390</v>
      </c>
      <c r="J70" s="3">
        <v>7.51</v>
      </c>
      <c r="K70" s="6">
        <v>43524</v>
      </c>
      <c r="L70" s="7">
        <v>0</v>
      </c>
    </row>
    <row r="71" spans="1:12" x14ac:dyDescent="0.3">
      <c r="A71" s="3" t="s">
        <v>94</v>
      </c>
      <c r="B71" s="8" t="s">
        <v>112</v>
      </c>
      <c r="D71" s="3">
        <v>70</v>
      </c>
      <c r="E71" s="5" t="s">
        <v>123</v>
      </c>
      <c r="F71" s="5" t="s">
        <v>126</v>
      </c>
      <c r="G71" s="3" t="s">
        <v>150</v>
      </c>
      <c r="H71" s="3" t="s">
        <v>144</v>
      </c>
      <c r="I71" s="3">
        <v>700</v>
      </c>
      <c r="J71" s="3">
        <v>7.51</v>
      </c>
      <c r="K71" s="6">
        <v>43524</v>
      </c>
      <c r="L71" s="7">
        <v>0</v>
      </c>
    </row>
    <row r="72" spans="1:12" x14ac:dyDescent="0.3">
      <c r="A72" s="3" t="s">
        <v>91</v>
      </c>
      <c r="B72" s="10" t="s">
        <v>120</v>
      </c>
      <c r="D72" s="3">
        <v>71</v>
      </c>
      <c r="E72" s="5" t="s">
        <v>123</v>
      </c>
      <c r="F72" s="5" t="s">
        <v>126</v>
      </c>
      <c r="G72" s="3" t="s">
        <v>150</v>
      </c>
      <c r="H72" s="3" t="s">
        <v>145</v>
      </c>
      <c r="I72" s="3">
        <v>310</v>
      </c>
      <c r="J72" s="3">
        <v>7.51</v>
      </c>
      <c r="K72" s="6">
        <v>43524</v>
      </c>
      <c r="L72" s="7">
        <v>2033.22</v>
      </c>
    </row>
    <row r="73" spans="1:12" x14ac:dyDescent="0.3">
      <c r="A73" s="3" t="s">
        <v>95</v>
      </c>
      <c r="B73" s="8" t="s">
        <v>113</v>
      </c>
      <c r="D73" s="3">
        <v>72</v>
      </c>
      <c r="E73" s="5" t="s">
        <v>123</v>
      </c>
      <c r="F73" s="5" t="s">
        <v>129</v>
      </c>
      <c r="G73" s="3" t="s">
        <v>153</v>
      </c>
      <c r="H73" s="3" t="s">
        <v>145</v>
      </c>
      <c r="I73" s="3">
        <v>800</v>
      </c>
      <c r="J73" s="3">
        <v>8</v>
      </c>
      <c r="K73" s="6">
        <v>43524</v>
      </c>
      <c r="L73" s="7">
        <v>4760</v>
      </c>
    </row>
    <row r="74" spans="1:12" x14ac:dyDescent="0.3">
      <c r="A74" s="3" t="s">
        <v>95</v>
      </c>
      <c r="B74" s="9" t="s">
        <v>115</v>
      </c>
      <c r="D74" s="3">
        <v>73</v>
      </c>
      <c r="E74" s="5" t="s">
        <v>123</v>
      </c>
      <c r="F74" s="5" t="s">
        <v>129</v>
      </c>
      <c r="G74" s="3" t="s">
        <v>153</v>
      </c>
      <c r="H74" s="3" t="s">
        <v>146</v>
      </c>
      <c r="I74" s="3">
        <v>1300</v>
      </c>
      <c r="J74" s="3">
        <v>8</v>
      </c>
      <c r="K74" s="6">
        <v>43524</v>
      </c>
      <c r="L74" s="7">
        <v>26000</v>
      </c>
    </row>
    <row r="75" spans="1:12" x14ac:dyDescent="0.3">
      <c r="A75" s="3" t="s">
        <v>95</v>
      </c>
      <c r="B75" s="9" t="s">
        <v>116</v>
      </c>
      <c r="D75" s="3">
        <v>74</v>
      </c>
      <c r="E75" s="5" t="s">
        <v>123</v>
      </c>
      <c r="F75" s="5" t="s">
        <v>129</v>
      </c>
      <c r="G75" s="3" t="s">
        <v>153</v>
      </c>
      <c r="H75" s="3" t="s">
        <v>148</v>
      </c>
      <c r="I75" s="3">
        <v>300</v>
      </c>
      <c r="J75" s="3">
        <v>8</v>
      </c>
      <c r="K75" s="6">
        <v>43524</v>
      </c>
      <c r="L75" s="7">
        <v>3360</v>
      </c>
    </row>
    <row r="76" spans="1:12" x14ac:dyDescent="0.3">
      <c r="A76" s="3" t="s">
        <v>90</v>
      </c>
      <c r="B76" s="4" t="s">
        <v>112</v>
      </c>
      <c r="D76" s="3">
        <v>75</v>
      </c>
      <c r="E76" s="5" t="s">
        <v>123</v>
      </c>
      <c r="F76" s="5" t="s">
        <v>125</v>
      </c>
      <c r="G76" s="3" t="s">
        <v>149</v>
      </c>
      <c r="H76" s="3" t="s">
        <v>144</v>
      </c>
      <c r="I76" s="3">
        <v>101481</v>
      </c>
      <c r="J76" s="3">
        <v>0.98</v>
      </c>
      <c r="K76" s="6">
        <v>43524</v>
      </c>
      <c r="L76" s="7">
        <v>67006.86</v>
      </c>
    </row>
    <row r="77" spans="1:12" x14ac:dyDescent="0.3">
      <c r="A77" s="3" t="s">
        <v>90</v>
      </c>
      <c r="B77" s="8" t="s">
        <v>113</v>
      </c>
      <c r="D77" s="3">
        <v>76</v>
      </c>
      <c r="E77" s="5" t="s">
        <v>123</v>
      </c>
      <c r="F77" s="5" t="s">
        <v>125</v>
      </c>
      <c r="G77" s="3" t="s">
        <v>149</v>
      </c>
      <c r="H77" s="3" t="s">
        <v>145</v>
      </c>
      <c r="I77" s="3">
        <v>132533</v>
      </c>
      <c r="J77" s="3">
        <v>0.98</v>
      </c>
      <c r="K77" s="6">
        <v>43524</v>
      </c>
      <c r="L77" s="7">
        <v>87372.06</v>
      </c>
    </row>
    <row r="78" spans="1:12" x14ac:dyDescent="0.3">
      <c r="A78" s="3" t="s">
        <v>90</v>
      </c>
      <c r="B78" s="8" t="s">
        <v>112</v>
      </c>
      <c r="D78" s="3">
        <v>77</v>
      </c>
      <c r="E78" s="5" t="s">
        <v>123</v>
      </c>
      <c r="F78" s="5" t="s">
        <v>125</v>
      </c>
      <c r="G78" s="3" t="s">
        <v>149</v>
      </c>
      <c r="H78" s="3" t="s">
        <v>144</v>
      </c>
      <c r="I78" s="3">
        <v>228900</v>
      </c>
      <c r="J78" s="3">
        <v>0.98</v>
      </c>
      <c r="K78" s="6">
        <v>43524</v>
      </c>
      <c r="L78" s="7">
        <v>150093</v>
      </c>
    </row>
    <row r="79" spans="1:12" x14ac:dyDescent="0.3">
      <c r="A79" s="3" t="s">
        <v>99</v>
      </c>
      <c r="B79" s="8"/>
      <c r="D79" s="3">
        <v>78</v>
      </c>
      <c r="E79" s="5" t="s">
        <v>123</v>
      </c>
      <c r="F79" s="5" t="s">
        <v>125</v>
      </c>
      <c r="G79" s="3" t="s">
        <v>149</v>
      </c>
      <c r="H79" s="3" t="s">
        <v>144</v>
      </c>
      <c r="I79" s="3">
        <v>32700</v>
      </c>
      <c r="J79" s="3">
        <v>0.98</v>
      </c>
      <c r="K79" s="6">
        <v>43524</v>
      </c>
      <c r="L79" s="7">
        <v>21582</v>
      </c>
    </row>
    <row r="80" spans="1:12" x14ac:dyDescent="0.3">
      <c r="A80" s="3" t="s">
        <v>99</v>
      </c>
      <c r="B80" s="8" t="s">
        <v>113</v>
      </c>
      <c r="D80" s="3">
        <v>79</v>
      </c>
      <c r="E80" s="5" t="s">
        <v>123</v>
      </c>
      <c r="F80" s="5" t="s">
        <v>125</v>
      </c>
      <c r="G80" s="3" t="s">
        <v>149</v>
      </c>
      <c r="H80" s="3" t="s">
        <v>145</v>
      </c>
      <c r="I80" s="3">
        <v>17300</v>
      </c>
      <c r="J80" s="3">
        <v>0.98</v>
      </c>
      <c r="K80" s="6">
        <v>43524</v>
      </c>
      <c r="L80" s="7">
        <v>79464.149999999994</v>
      </c>
    </row>
    <row r="81" spans="1:12" x14ac:dyDescent="0.3">
      <c r="A81" s="3" t="s">
        <v>90</v>
      </c>
      <c r="B81" s="8" t="s">
        <v>113</v>
      </c>
      <c r="D81" s="3">
        <v>80</v>
      </c>
      <c r="E81" s="5" t="s">
        <v>123</v>
      </c>
      <c r="F81" s="5" t="s">
        <v>125</v>
      </c>
      <c r="G81" s="3" t="s">
        <v>149</v>
      </c>
      <c r="H81" s="3" t="s">
        <v>145</v>
      </c>
      <c r="I81" s="3">
        <v>103800</v>
      </c>
      <c r="J81" s="3">
        <v>0.98</v>
      </c>
      <c r="K81" s="6">
        <v>43524</v>
      </c>
      <c r="L81" s="7">
        <v>128520</v>
      </c>
    </row>
    <row r="82" spans="1:12" x14ac:dyDescent="0.3">
      <c r="A82" s="3" t="s">
        <v>90</v>
      </c>
      <c r="B82" s="8" t="s">
        <v>112</v>
      </c>
      <c r="D82" s="3">
        <v>81</v>
      </c>
      <c r="E82" s="5" t="s">
        <v>123</v>
      </c>
      <c r="F82" s="5" t="s">
        <v>125</v>
      </c>
      <c r="G82" s="3" t="s">
        <v>149</v>
      </c>
      <c r="H82" s="3" t="s">
        <v>144</v>
      </c>
      <c r="I82" s="3">
        <v>196816</v>
      </c>
      <c r="J82" s="3">
        <v>0.98</v>
      </c>
      <c r="K82" s="6">
        <v>43524</v>
      </c>
      <c r="L82" s="7">
        <v>55217.16</v>
      </c>
    </row>
    <row r="83" spans="1:12" x14ac:dyDescent="0.3">
      <c r="A83" s="3" t="s">
        <v>90</v>
      </c>
      <c r="B83" s="8" t="s">
        <v>114</v>
      </c>
      <c r="D83" s="3">
        <v>82</v>
      </c>
      <c r="E83" s="5" t="s">
        <v>123</v>
      </c>
      <c r="F83" s="5" t="s">
        <v>125</v>
      </c>
      <c r="G83" s="3" t="s">
        <v>149</v>
      </c>
      <c r="H83" s="3" t="s">
        <v>146</v>
      </c>
      <c r="I83" s="3">
        <v>119700</v>
      </c>
      <c r="J83" s="3">
        <v>0.98</v>
      </c>
      <c r="K83" s="6">
        <v>43524</v>
      </c>
      <c r="L83" s="7">
        <v>78104.259999999995</v>
      </c>
    </row>
    <row r="84" spans="1:12" x14ac:dyDescent="0.3">
      <c r="A84" s="3" t="s">
        <v>90</v>
      </c>
      <c r="B84" s="8" t="s">
        <v>112</v>
      </c>
      <c r="D84" s="3">
        <v>83</v>
      </c>
      <c r="E84" s="5" t="s">
        <v>123</v>
      </c>
      <c r="F84" s="5" t="s">
        <v>125</v>
      </c>
      <c r="G84" s="3" t="s">
        <v>149</v>
      </c>
      <c r="H84" s="3" t="s">
        <v>144</v>
      </c>
      <c r="I84" s="3">
        <v>76184</v>
      </c>
      <c r="J84" s="3">
        <v>0.98</v>
      </c>
      <c r="K84" s="6">
        <v>43524</v>
      </c>
      <c r="L84" s="7">
        <v>49954.5</v>
      </c>
    </row>
    <row r="85" spans="1:12" x14ac:dyDescent="0.3">
      <c r="A85" s="3" t="s">
        <v>90</v>
      </c>
      <c r="B85" s="9" t="s">
        <v>119</v>
      </c>
      <c r="D85" s="3">
        <v>84</v>
      </c>
      <c r="E85" s="5" t="s">
        <v>123</v>
      </c>
      <c r="F85" s="5" t="s">
        <v>125</v>
      </c>
      <c r="G85" s="3" t="s">
        <v>149</v>
      </c>
      <c r="H85" s="3" t="s">
        <v>147</v>
      </c>
      <c r="I85" s="3">
        <v>92</v>
      </c>
      <c r="J85" s="3">
        <v>0.98</v>
      </c>
      <c r="K85" s="6">
        <v>43524</v>
      </c>
      <c r="L85" s="7">
        <v>220.8</v>
      </c>
    </row>
    <row r="86" spans="1:12" x14ac:dyDescent="0.3">
      <c r="A86" s="3" t="s">
        <v>90</v>
      </c>
      <c r="B86" s="9" t="s">
        <v>116</v>
      </c>
      <c r="D86" s="3">
        <v>85</v>
      </c>
      <c r="E86" s="5" t="s">
        <v>123</v>
      </c>
      <c r="F86" s="5" t="s">
        <v>125</v>
      </c>
      <c r="G86" s="3" t="s">
        <v>149</v>
      </c>
      <c r="H86" s="3" t="s">
        <v>148</v>
      </c>
      <c r="I86" s="3">
        <v>550</v>
      </c>
      <c r="J86" s="3">
        <v>0.98</v>
      </c>
      <c r="K86" s="6">
        <v>43524</v>
      </c>
      <c r="L86" s="7">
        <v>604.75</v>
      </c>
    </row>
  </sheetData>
  <sortState ref="A1:L88">
    <sortCondition descending="1" ref="E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Owusu Carr</dc:creator>
  <cp:lastModifiedBy>Windows User</cp:lastModifiedBy>
  <dcterms:created xsi:type="dcterms:W3CDTF">2019-03-20T10:18:01Z</dcterms:created>
  <dcterms:modified xsi:type="dcterms:W3CDTF">2019-05-23T12:06:35Z</dcterms:modified>
</cp:coreProperties>
</file>