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0bef86689d611/Escritorio/EDEM/PROYECTO 2 QL/dataproject2/"/>
    </mc:Choice>
  </mc:AlternateContent>
  <xr:revisionPtr revIDLastSave="0" documentId="8_{B7027531-4904-4DBC-882C-9FB6F5C32DBA}" xr6:coauthVersionLast="46" xr6:coauthVersionMax="46" xr10:uidLastSave="{00000000-0000-0000-0000-000000000000}"/>
  <bookViews>
    <workbookView xWindow="28680" yWindow="-120" windowWidth="29040" windowHeight="15840" xr2:uid="{5FEC1257-C56C-46B2-84BE-26EF89348FD8}"/>
  </bookViews>
  <sheets>
    <sheet name="resumen costes" sheetId="1" r:id="rId1"/>
    <sheet name="costes persona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D12" i="1"/>
  <c r="M11" i="1"/>
  <c r="D6" i="1"/>
  <c r="D18" i="1"/>
  <c r="D16" i="1" s="1"/>
  <c r="D20" i="1"/>
  <c r="D7" i="1"/>
  <c r="M10" i="1"/>
  <c r="L9" i="1"/>
  <c r="M9" i="1"/>
  <c r="D11" i="1" s="1"/>
  <c r="D10" i="1"/>
  <c r="M8" i="1"/>
  <c r="D9" i="1"/>
  <c r="M7" i="1"/>
  <c r="C9" i="1"/>
  <c r="M6" i="1"/>
  <c r="C5" i="1"/>
  <c r="C6" i="1"/>
  <c r="C14" i="2"/>
  <c r="C13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D14" i="2" s="1"/>
  <c r="D5" i="1" l="1"/>
  <c r="E5" i="2"/>
  <c r="D13" i="2"/>
  <c r="E13" i="2" l="1"/>
  <c r="E14" i="2"/>
  <c r="D23" i="1"/>
  <c r="D2" i="1" s="1"/>
  <c r="C23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tc={E64E6622-5784-4610-8117-031CDA8CB466}</author>
  </authors>
  <commentList>
    <comment ref="C8" authorId="0" shapeId="0" xr:uid="{E64E6622-5784-4610-8117-031CDA8CB4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<sst xmlns="http://schemas.openxmlformats.org/spreadsheetml/2006/main" count="79" uniqueCount="66">
  <si>
    <t>COSTES</t>
  </si>
  <si>
    <t>Configuración equipo proyecto2</t>
  </si>
  <si>
    <t xml:space="preserve">Ubicación sede: </t>
  </si>
  <si>
    <t>Valencia</t>
  </si>
  <si>
    <t>Objetivo</t>
  </si>
  <si>
    <t>SBA</t>
  </si>
  <si>
    <t>SBM</t>
  </si>
  <si>
    <t>€/hora</t>
  </si>
  <si>
    <t>Programador</t>
  </si>
  <si>
    <t>MVP +PF</t>
  </si>
  <si>
    <t>Desarrollador Java+Spark</t>
  </si>
  <si>
    <t>PF</t>
  </si>
  <si>
    <t>Desarrollador WEB</t>
  </si>
  <si>
    <t>Arquitecto Cloud</t>
  </si>
  <si>
    <t>Project Manager</t>
  </si>
  <si>
    <t>Data Analist</t>
  </si>
  <si>
    <t>Deveops (para despliegue y testeo)</t>
  </si>
  <si>
    <t>TOTAL PROYECTO</t>
  </si>
  <si>
    <t>MVP</t>
  </si>
  <si>
    <t>*Origen Información: Glassdoor. Medias por zonas Valencia y Madrid.</t>
  </si>
  <si>
    <t>Directos</t>
  </si>
  <si>
    <t>Personal</t>
  </si>
  <si>
    <t>Equipos</t>
  </si>
  <si>
    <t>Viajes/Desplazamientos</t>
  </si>
  <si>
    <t>Indirectos</t>
  </si>
  <si>
    <t xml:space="preserve">Internet + telf </t>
  </si>
  <si>
    <t>impuestos</t>
  </si>
  <si>
    <t>Contingencia</t>
  </si>
  <si>
    <t>+20%</t>
  </si>
  <si>
    <t>Costes Técnicos</t>
  </si>
  <si>
    <t>Nombre</t>
  </si>
  <si>
    <t>Suscripcion</t>
  </si>
  <si>
    <t>Tipo</t>
  </si>
  <si>
    <t>Precio($)</t>
  </si>
  <si>
    <t>Precio(€)</t>
  </si>
  <si>
    <t>Total</t>
  </si>
  <si>
    <t>Instancia Google Cloud</t>
  </si>
  <si>
    <t>Mensual</t>
  </si>
  <si>
    <t>Professional</t>
  </si>
  <si>
    <t>Conversion € / $:</t>
  </si>
  <si>
    <t>e2-n2-standard</t>
  </si>
  <si>
    <t>12 meses</t>
  </si>
  <si>
    <t>c2-standard-4</t>
  </si>
  <si>
    <t>*</t>
  </si>
  <si>
    <t>*
Instancia Google Cloud</t>
  </si>
  <si>
    <t>Alojamiento web Arsys</t>
  </si>
  <si>
    <r>
      <t xml:space="preserve">Alojamiento web </t>
    </r>
    <r>
      <rPr>
        <b/>
        <sz val="10"/>
        <color theme="1"/>
        <rFont val="Arial"/>
        <family val="2"/>
      </rPr>
      <t>Arsys</t>
    </r>
  </si>
  <si>
    <t>API Twitter</t>
  </si>
  <si>
    <t>Premium version</t>
  </si>
  <si>
    <t>Api Twitter v. premium</t>
  </si>
  <si>
    <t>Mensual (x12)</t>
  </si>
  <si>
    <t>16GB+512GB Táctil
Intel i5+UHD 620</t>
  </si>
  <si>
    <t>EQUIPOS
PC Huawei MateBook X Pro 2020</t>
  </si>
  <si>
    <t>CT</t>
  </si>
  <si>
    <t>Unid.</t>
  </si>
  <si>
    <t>MVP(solo 2 meses coste)</t>
  </si>
  <si>
    <t>local emprendis las artes</t>
  </si>
  <si>
    <t>7 líneas 12 meses</t>
  </si>
  <si>
    <t>250€/mes</t>
  </si>
  <si>
    <t>Costes Indirectos</t>
  </si>
  <si>
    <t>Despacho en CºNegocios</t>
  </si>
  <si>
    <t>Telefonía e internet</t>
  </si>
  <si>
    <t>Kubernettes</t>
  </si>
  <si>
    <t>Kubernettes Google Cloud</t>
  </si>
  <si>
    <t>N1-standard-2</t>
  </si>
  <si>
    <r>
      <t>€/</t>
    </r>
    <r>
      <rPr>
        <sz val="11"/>
        <rFont val="Calibri"/>
        <family val="2"/>
        <scheme val="minor"/>
      </rPr>
      <t>hora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pte establecer las horas del proyecto para ajustar costes personal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</si>
</sst>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172B4D"/>
      <name val="Segoe UI"/>
      <family val="2"/>
    </font>
    <font>
      <sz val="8"/>
      <color theme="3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-0.499984740745262"/>
      <name val="Segoe UI"/>
      <family val="2"/>
    </font>
    <font>
      <sz val="8"/>
      <color rgb="FF172B4D"/>
      <name val="Segoe UI"/>
      <family val="2"/>
    </font>
    <font>
      <sz val="8"/>
      <color theme="3" tint="-0.499984740745262"/>
      <name val="Segoe "/>
    </font>
    <font>
      <b/>
      <sz val="8"/>
      <color theme="1"/>
      <name val="Segoe "/>
    </font>
    <font>
      <b/>
      <sz val="8"/>
      <color theme="3" tint="-0.499984740745262"/>
      <name val="Segoe "/>
    </font>
    <font>
      <b/>
      <sz val="8"/>
      <color rgb="FF172B4D"/>
      <name val="Segoe "/>
    </font>
    <font>
      <u/>
      <sz val="8"/>
      <color theme="10"/>
      <name val="Segoe "/>
    </font>
    <font>
      <sz val="8"/>
      <color theme="1"/>
      <name val="Segoe "/>
    </font>
    <font>
      <i/>
      <sz val="8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13" fillId="0" borderId="0" xfId="1" applyNumberFormat="1" applyFont="1"/>
    <xf numFmtId="4" fontId="9" fillId="0" borderId="0" xfId="0" applyNumberFormat="1" applyFont="1"/>
    <xf numFmtId="4" fontId="14" fillId="0" borderId="0" xfId="0" applyNumberFormat="1" applyFont="1"/>
    <xf numFmtId="0" fontId="14" fillId="0" borderId="0" xfId="0" applyFont="1"/>
    <xf numFmtId="0" fontId="9" fillId="0" borderId="0" xfId="0" applyFont="1" applyAlignment="1">
      <alignment horizontal="right"/>
    </xf>
    <xf numFmtId="4" fontId="9" fillId="0" borderId="1" xfId="0" applyNumberFormat="1" applyFont="1" applyBorder="1"/>
    <xf numFmtId="0" fontId="15" fillId="0" borderId="0" xfId="0" applyFont="1"/>
    <xf numFmtId="4" fontId="5" fillId="0" borderId="0" xfId="0" applyNumberFormat="1" applyFont="1"/>
    <xf numFmtId="4" fontId="0" fillId="0" borderId="0" xfId="0" applyNumberFormat="1"/>
    <xf numFmtId="0" fontId="0" fillId="0" borderId="1" xfId="0" applyBorder="1"/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0" xfId="1"/>
    <xf numFmtId="0" fontId="19" fillId="0" borderId="0" xfId="0" applyFont="1"/>
    <xf numFmtId="0" fontId="17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right" wrapText="1"/>
    </xf>
    <xf numFmtId="4" fontId="18" fillId="0" borderId="2" xfId="0" applyNumberFormat="1" applyFont="1" applyBorder="1" applyAlignment="1">
      <alignment horizontal="right" wrapText="1"/>
    </xf>
    <xf numFmtId="4" fontId="18" fillId="0" borderId="2" xfId="0" applyNumberFormat="1" applyFont="1" applyBorder="1" applyAlignment="1">
      <alignment wrapText="1"/>
    </xf>
    <xf numFmtId="0" fontId="0" fillId="0" borderId="2" xfId="0" applyBorder="1"/>
    <xf numFmtId="8" fontId="18" fillId="0" borderId="2" xfId="0" applyNumberFormat="1" applyFont="1" applyBorder="1" applyAlignment="1">
      <alignment horizontal="right" wrapText="1"/>
    </xf>
    <xf numFmtId="0" fontId="17" fillId="0" borderId="2" xfId="0" applyFont="1" applyBorder="1" applyAlignment="1"/>
    <xf numFmtId="0" fontId="18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8" fillId="0" borderId="4" xfId="0" applyFont="1" applyBorder="1" applyAlignment="1">
      <alignment horizontal="right" vertical="center" wrapText="1"/>
    </xf>
    <xf numFmtId="0" fontId="18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right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right" vertical="center" wrapText="1"/>
    </xf>
    <xf numFmtId="0" fontId="17" fillId="0" borderId="3" xfId="0" applyFont="1" applyBorder="1" applyAlignment="1">
      <alignment horizontal="center" wrapText="1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3" fillId="0" borderId="0" xfId="1" applyAlignment="1">
      <alignment vertical="center"/>
    </xf>
    <xf numFmtId="0" fontId="20" fillId="0" borderId="0" xfId="0" applyFont="1"/>
    <xf numFmtId="0" fontId="17" fillId="0" borderId="3" xfId="0" applyFont="1" applyBorder="1" applyAlignment="1">
      <alignment wrapText="1"/>
    </xf>
    <xf numFmtId="0" fontId="0" fillId="0" borderId="0" xfId="0" applyFill="1"/>
    <xf numFmtId="4" fontId="2" fillId="0" borderId="1" xfId="0" applyNumberFormat="1" applyFont="1" applyBorder="1"/>
    <xf numFmtId="4" fontId="2" fillId="0" borderId="0" xfId="0" applyNumberFormat="1" applyFont="1"/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275617</xdr:colOff>
      <xdr:row>0</xdr:row>
      <xdr:rowOff>169457</xdr:rowOff>
    </xdr:from>
    <xdr:to>
      <xdr:col>20</xdr:col>
      <xdr:colOff>133319</xdr:colOff>
      <xdr:row>18</xdr:row>
      <xdr:rowOff>16070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C7E728-14A0-4D4B-A1D4-627C78BF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8813" y="169457"/>
          <a:ext cx="3801466" cy="405740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21</xdr:col>
      <xdr:colOff>168437</xdr:colOff>
      <xdr:row>59</xdr:row>
      <xdr:rowOff>59237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4FBA46-FCF7-4D9F-9122-5B0A10B2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3196" y="4538870"/>
          <a:ext cx="4885714" cy="71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al.%20Sueldos%20y%20perso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os equipo. esc. vcia mad"/>
      <sheetName val="candidatos"/>
    </sheetNames>
    <sheetDataSet>
      <sheetData sheetId="0">
        <row r="13">
          <cell r="E13">
            <v>109.57395833333334</v>
          </cell>
        </row>
        <row r="14">
          <cell r="E14">
            <v>34.846874999999997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AD54FACC-7458-4989-A587-01F08EDB6038}" userId="ffa0bef86689d61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1-01-19T18:39:17.13" personId="{AD54FACC-7458-4989-A587-01F08EDB6038}" id="{E64E6622-5784-4610-8117-031CDA8CB466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eveloper.twitter.com/en/pricing/search-30da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sys.es/hosting" TargetMode="External"/><Relationship Id="rId1" Type="http://schemas.openxmlformats.org/officeDocument/2006/relationships/hyperlink" Target="https://cloud.google.com/products/calculator" TargetMode="External"/><Relationship Id="rId6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emprendis.com/centro-de-negocios/las-artes" TargetMode="External"/><Relationship Id="rId4" Type="http://schemas.openxmlformats.org/officeDocument/2006/relationships/hyperlink" Target="https://consumer.huawei.com/es/laptops/matebook-x-pro-2020/buy/?gclid=CjwKCAiA6aSABhApEiwA6Cbm_8-L_0oeJg19CiYdTP8n1Ex5EjxqOE7gYv_q1JBbj8M0v06PCV2mRRoCRqcQAvD_Bw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B991-3ED8-4762-8FCF-AAB641D361CA}">
  <dimension ref="A1:M26"/>
  <sheetViews>
    <sheetView tabSelected="1" zoomScale="115" zoomScaleNormal="115" workbookViewId="0">
      <selection activeCell="F10" sqref="F10"/>
    </sheetView>
  </sheetViews>
  <sheetFormatPr baseColWidth="10" defaultRowHeight="14.4"/>
  <cols>
    <col min="1" max="1" width="1.21875" style="23" customWidth="1"/>
    <col min="2" max="2" width="22.77734375" customWidth="1"/>
    <col min="3" max="3" width="6.77734375" bestFit="1" customWidth="1"/>
    <col min="4" max="4" width="11.33203125" bestFit="1" customWidth="1"/>
    <col min="5" max="5" width="39.21875" customWidth="1"/>
    <col min="6" max="6" width="51.88671875" customWidth="1"/>
    <col min="7" max="7" width="29" customWidth="1"/>
    <col min="8" max="8" width="14.21875" customWidth="1"/>
    <col min="9" max="9" width="8.5546875" bestFit="1" customWidth="1"/>
    <col min="10" max="10" width="12.6640625" customWidth="1"/>
  </cols>
  <sheetData>
    <row r="1" spans="1:13">
      <c r="C1" s="22" t="s">
        <v>18</v>
      </c>
      <c r="D1" s="22" t="s">
        <v>11</v>
      </c>
    </row>
    <row r="2" spans="1:13">
      <c r="A2" s="23" t="s">
        <v>0</v>
      </c>
      <c r="C2" s="19">
        <f>+C5+C16+C23</f>
        <v>137.55225000000002</v>
      </c>
      <c r="D2" s="19">
        <f>+D5+D16+D23</f>
        <v>33136.768750000003</v>
      </c>
    </row>
    <row r="4" spans="1:13">
      <c r="G4" s="35" t="s">
        <v>29</v>
      </c>
      <c r="H4" s="28"/>
      <c r="I4" s="28"/>
      <c r="J4" s="28"/>
      <c r="K4" s="28"/>
      <c r="L4" s="28"/>
      <c r="M4" s="28"/>
    </row>
    <row r="5" spans="1:13">
      <c r="A5" s="24" t="s">
        <v>20</v>
      </c>
      <c r="B5" s="20"/>
      <c r="C5" s="52">
        <f>+SUM(C6:C11)</f>
        <v>114.626875</v>
      </c>
      <c r="D5" s="52">
        <f>+SUM(D6:D11)</f>
        <v>21837.773958333331</v>
      </c>
      <c r="E5" s="20"/>
      <c r="G5" s="38" t="s">
        <v>30</v>
      </c>
      <c r="H5" s="45" t="s">
        <v>31</v>
      </c>
      <c r="I5" s="45" t="s">
        <v>54</v>
      </c>
      <c r="J5" s="45" t="s">
        <v>32</v>
      </c>
      <c r="K5" s="45" t="s">
        <v>33</v>
      </c>
      <c r="L5" s="45" t="s">
        <v>34</v>
      </c>
      <c r="M5" s="45" t="s">
        <v>35</v>
      </c>
    </row>
    <row r="6" spans="1:13" ht="43.2">
      <c r="A6" s="26"/>
      <c r="B6" s="46" t="s">
        <v>21</v>
      </c>
      <c r="C6" s="47">
        <f>+'[1]salarios equipo. esc. vcia mad'!$E$14</f>
        <v>34.846874999999997</v>
      </c>
      <c r="D6" s="47">
        <f>+'[1]salarios equipo. esc. vcia mad'!$E$13</f>
        <v>109.57395833333334</v>
      </c>
      <c r="E6" s="54" t="s">
        <v>65</v>
      </c>
      <c r="G6" s="36" t="s">
        <v>44</v>
      </c>
      <c r="H6" s="40" t="s">
        <v>40</v>
      </c>
      <c r="I6" s="39">
        <v>1</v>
      </c>
      <c r="J6" s="40" t="s">
        <v>37</v>
      </c>
      <c r="K6" s="39" t="s">
        <v>55</v>
      </c>
      <c r="L6" s="41">
        <v>39.89</v>
      </c>
      <c r="M6" s="41">
        <f>+L6*2</f>
        <v>79.78</v>
      </c>
    </row>
    <row r="7" spans="1:13">
      <c r="A7" s="26" t="s">
        <v>53</v>
      </c>
      <c r="B7" s="48" t="s">
        <v>22</v>
      </c>
      <c r="C7" s="47">
        <v>0</v>
      </c>
      <c r="D7" s="47">
        <f>+M10</f>
        <v>7693</v>
      </c>
      <c r="E7" s="46"/>
      <c r="G7" s="29"/>
      <c r="H7" s="42" t="s">
        <v>42</v>
      </c>
      <c r="I7" s="43">
        <v>1</v>
      </c>
      <c r="J7" s="42" t="s">
        <v>37</v>
      </c>
      <c r="K7" s="42" t="s">
        <v>41</v>
      </c>
      <c r="L7" s="44">
        <v>99.42</v>
      </c>
      <c r="M7" s="44">
        <f>+L7*12</f>
        <v>1193.04</v>
      </c>
    </row>
    <row r="8" spans="1:13">
      <c r="A8" s="26"/>
      <c r="B8" s="46" t="s">
        <v>23</v>
      </c>
      <c r="C8" s="47"/>
      <c r="D8" s="47"/>
      <c r="E8" s="46"/>
      <c r="G8" s="42" t="s">
        <v>46</v>
      </c>
      <c r="H8" s="42" t="s">
        <v>38</v>
      </c>
      <c r="I8" s="43">
        <v>1</v>
      </c>
      <c r="J8" s="42" t="s">
        <v>37</v>
      </c>
      <c r="K8" s="43"/>
      <c r="L8" s="44">
        <v>5</v>
      </c>
      <c r="M8" s="44">
        <f>+L8*12</f>
        <v>60</v>
      </c>
    </row>
    <row r="9" spans="1:13" ht="21" customHeight="1">
      <c r="A9" s="26" t="s">
        <v>53</v>
      </c>
      <c r="B9" s="48" t="s">
        <v>36</v>
      </c>
      <c r="C9" s="47">
        <f>+M6</f>
        <v>79.78</v>
      </c>
      <c r="D9" s="47">
        <f>+M7</f>
        <v>1193.04</v>
      </c>
      <c r="E9" s="46" t="s">
        <v>43</v>
      </c>
      <c r="G9" s="42" t="s">
        <v>47</v>
      </c>
      <c r="H9" s="42" t="s">
        <v>48</v>
      </c>
      <c r="I9" s="43">
        <v>1</v>
      </c>
      <c r="J9" s="42" t="s">
        <v>50</v>
      </c>
      <c r="K9" s="43">
        <v>1299</v>
      </c>
      <c r="L9" s="44">
        <f>+K9*H14</f>
        <v>1065.1799999999998</v>
      </c>
      <c r="M9" s="44">
        <f>+L9*12</f>
        <v>12782.159999999998</v>
      </c>
    </row>
    <row r="10" spans="1:13" ht="52.8">
      <c r="A10" s="26" t="s">
        <v>53</v>
      </c>
      <c r="B10" s="48" t="s">
        <v>45</v>
      </c>
      <c r="C10" s="47">
        <v>0</v>
      </c>
      <c r="D10" s="47">
        <f>+M8</f>
        <v>60</v>
      </c>
      <c r="E10" s="46"/>
      <c r="G10" s="42" t="s">
        <v>52</v>
      </c>
      <c r="H10" s="42" t="s">
        <v>51</v>
      </c>
      <c r="I10" s="42">
        <v>7</v>
      </c>
      <c r="J10" s="42"/>
      <c r="K10" s="42"/>
      <c r="L10" s="44">
        <v>1099</v>
      </c>
      <c r="M10" s="44">
        <f>+L10*I10</f>
        <v>7693</v>
      </c>
    </row>
    <row r="11" spans="1:13">
      <c r="A11" s="26" t="s">
        <v>53</v>
      </c>
      <c r="B11" s="48" t="s">
        <v>49</v>
      </c>
      <c r="C11" s="47">
        <v>0</v>
      </c>
      <c r="D11" s="47">
        <f>+M9</f>
        <v>12782.159999999998</v>
      </c>
      <c r="E11" s="46"/>
      <c r="G11" s="51" t="s">
        <v>63</v>
      </c>
      <c r="H11" s="28" t="s">
        <v>64</v>
      </c>
      <c r="I11" s="28">
        <v>4</v>
      </c>
      <c r="J11" s="28" t="s">
        <v>37</v>
      </c>
      <c r="K11" s="28"/>
      <c r="L11" s="32">
        <v>158.33000000000001</v>
      </c>
      <c r="M11" s="32">
        <f>+L11*12</f>
        <v>1899.96</v>
      </c>
    </row>
    <row r="12" spans="1:13">
      <c r="A12" s="26"/>
      <c r="B12" s="48" t="s">
        <v>62</v>
      </c>
      <c r="C12" s="47">
        <v>0</v>
      </c>
      <c r="D12" s="47">
        <f>+M11</f>
        <v>1899.96</v>
      </c>
      <c r="E12" s="46"/>
      <c r="G12" s="33"/>
      <c r="H12" s="33"/>
      <c r="I12" s="28"/>
      <c r="J12" s="28"/>
      <c r="K12" s="28"/>
      <c r="L12" s="32"/>
      <c r="M12" s="31"/>
    </row>
    <row r="13" spans="1:13">
      <c r="A13" s="26"/>
      <c r="B13" s="46"/>
      <c r="C13" s="47"/>
      <c r="D13" s="47"/>
      <c r="E13" s="46"/>
      <c r="G13" s="27"/>
      <c r="H13" s="28"/>
      <c r="I13" s="28"/>
      <c r="J13" s="28"/>
      <c r="K13" s="28"/>
      <c r="L13" s="28"/>
      <c r="M13" s="28"/>
    </row>
    <row r="14" spans="1:13">
      <c r="B14" s="46"/>
      <c r="C14" s="47"/>
      <c r="D14" s="47"/>
      <c r="E14" s="46"/>
      <c r="G14" s="28" t="s">
        <v>39</v>
      </c>
      <c r="H14" s="30">
        <v>0.82</v>
      </c>
      <c r="I14" s="28"/>
      <c r="J14" s="28"/>
      <c r="K14" s="28"/>
      <c r="L14" s="28"/>
      <c r="M14" s="28"/>
    </row>
    <row r="15" spans="1:13">
      <c r="C15" s="53"/>
      <c r="D15" s="53"/>
      <c r="G15" s="28"/>
      <c r="H15" s="30"/>
      <c r="I15" s="30"/>
      <c r="J15" s="30"/>
      <c r="K15" s="30"/>
      <c r="L15" s="34"/>
      <c r="M15" s="28"/>
    </row>
    <row r="16" spans="1:13">
      <c r="A16" s="24" t="s">
        <v>24</v>
      </c>
      <c r="B16" s="20"/>
      <c r="C16" s="52">
        <v>0</v>
      </c>
      <c r="D16" s="52">
        <f>+SUM(D17:D20)</f>
        <v>5776.2</v>
      </c>
      <c r="E16" s="20"/>
      <c r="G16" s="50" t="s">
        <v>59</v>
      </c>
      <c r="H16" s="38"/>
      <c r="I16" s="38"/>
      <c r="J16" s="38"/>
      <c r="K16" s="38"/>
      <c r="L16" s="38"/>
      <c r="M16" s="38"/>
    </row>
    <row r="17" spans="1:13">
      <c r="C17" s="19"/>
      <c r="D17" s="19"/>
      <c r="I17" s="37"/>
      <c r="J17" s="37"/>
      <c r="K17" s="37"/>
      <c r="L17" s="37"/>
      <c r="M17" s="37"/>
    </row>
    <row r="18" spans="1:13">
      <c r="B18" t="s">
        <v>25</v>
      </c>
      <c r="C18" s="19">
        <v>0</v>
      </c>
      <c r="D18" s="19">
        <f>33.05*7*12</f>
        <v>2776.2</v>
      </c>
      <c r="G18" t="s">
        <v>61</v>
      </c>
      <c r="H18" s="49" t="s">
        <v>57</v>
      </c>
    </row>
    <row r="19" spans="1:13">
      <c r="B19" t="s">
        <v>26</v>
      </c>
      <c r="C19" s="19"/>
      <c r="D19" s="19"/>
      <c r="G19" t="s">
        <v>60</v>
      </c>
      <c r="H19" s="49" t="s">
        <v>58</v>
      </c>
    </row>
    <row r="20" spans="1:13">
      <c r="B20" s="25" t="s">
        <v>56</v>
      </c>
      <c r="C20" s="19">
        <v>0</v>
      </c>
      <c r="D20" s="19">
        <f>250*12</f>
        <v>3000</v>
      </c>
    </row>
    <row r="21" spans="1:13">
      <c r="C21" s="19"/>
      <c r="D21" s="19"/>
    </row>
    <row r="22" spans="1:13">
      <c r="C22" s="19"/>
      <c r="D22" s="19"/>
    </row>
    <row r="23" spans="1:13">
      <c r="A23" s="24" t="s">
        <v>27</v>
      </c>
      <c r="B23" s="20"/>
      <c r="C23" s="52">
        <f>+C24</f>
        <v>22.925375000000003</v>
      </c>
      <c r="D23" s="52">
        <f>+D24</f>
        <v>5522.7947916666672</v>
      </c>
      <c r="E23" s="20"/>
    </row>
    <row r="24" spans="1:13">
      <c r="B24" s="21" t="s">
        <v>28</v>
      </c>
      <c r="C24" s="19">
        <f>+C5*20%</f>
        <v>22.925375000000003</v>
      </c>
      <c r="D24" s="19">
        <f>+(D5+D16)*20%</f>
        <v>5522.7947916666672</v>
      </c>
    </row>
    <row r="25" spans="1:13">
      <c r="C25" s="19"/>
      <c r="D25" s="19"/>
    </row>
    <row r="26" spans="1:13">
      <c r="C26" s="19"/>
      <c r="D26" s="19"/>
    </row>
  </sheetData>
  <mergeCells count="1">
    <mergeCell ref="G6:G7"/>
  </mergeCells>
  <hyperlinks>
    <hyperlink ref="B9" r:id="rId1" location="id=85d2f3d8-540c-44d7-9115-ffb3e7b0f6f7" display="Instancia Cloud" xr:uid="{F202B379-ECFE-4E0C-A4DF-D64B3BF4290A}"/>
    <hyperlink ref="B10" r:id="rId2" display="Alojamiento web" xr:uid="{AA73321C-A8FA-4380-8C88-606FD2E493F6}"/>
    <hyperlink ref="B11" r:id="rId3" xr:uid="{1FCC3170-D559-4B02-9F13-F4B11D14ED4A}"/>
    <hyperlink ref="B7" r:id="rId4" display="Equipos PC" xr:uid="{37E0DF18-5719-4315-A858-26295808B288}"/>
    <hyperlink ref="B20" r:id="rId5" display="local" xr:uid="{08DFCBDD-792A-47D7-A64E-BC78878A3279}"/>
    <hyperlink ref="B12" r:id="rId6" location="id=e06018ff-51dc-4531-b361-1c7029c277ab" xr:uid="{7D920A24-78D3-48D3-B0A7-DC34EF06B16F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B852-495A-49D9-8AA0-9606C485E3DA}">
  <dimension ref="A1:E18"/>
  <sheetViews>
    <sheetView workbookViewId="0">
      <selection sqref="A1:E18"/>
    </sheetView>
  </sheetViews>
  <sheetFormatPr baseColWidth="10" defaultRowHeight="14.4"/>
  <sheetData>
    <row r="1" spans="1:5">
      <c r="A1" s="1" t="s">
        <v>1</v>
      </c>
      <c r="B1" s="2"/>
      <c r="C1" s="3"/>
      <c r="D1" s="2"/>
      <c r="E1" s="2"/>
    </row>
    <row r="2" spans="1:5">
      <c r="A2" s="3"/>
      <c r="B2" s="2"/>
      <c r="C2" s="3"/>
      <c r="D2" s="2"/>
      <c r="E2" s="4"/>
    </row>
    <row r="3" spans="1:5">
      <c r="A3" s="5" t="s">
        <v>2</v>
      </c>
      <c r="B3" s="6"/>
      <c r="C3" s="7" t="s">
        <v>3</v>
      </c>
      <c r="D3" s="8"/>
      <c r="E3" s="8"/>
    </row>
    <row r="4" spans="1:5">
      <c r="A4" s="3"/>
      <c r="B4" s="9" t="s">
        <v>4</v>
      </c>
      <c r="C4" s="10" t="s">
        <v>5</v>
      </c>
      <c r="D4" s="9" t="s">
        <v>6</v>
      </c>
      <c r="E4" s="9" t="s">
        <v>7</v>
      </c>
    </row>
    <row r="5" spans="1:5">
      <c r="A5" s="1" t="s">
        <v>8</v>
      </c>
      <c r="B5" s="6" t="s">
        <v>9</v>
      </c>
      <c r="C5" s="11">
        <v>24082</v>
      </c>
      <c r="D5" s="12">
        <f>+C5/12</f>
        <v>2006.8333333333333</v>
      </c>
      <c r="E5" s="12">
        <f>+D5/160</f>
        <v>12.542708333333334</v>
      </c>
    </row>
    <row r="6" spans="1:5">
      <c r="A6" s="1" t="s">
        <v>10</v>
      </c>
      <c r="B6" s="6" t="s">
        <v>11</v>
      </c>
      <c r="C6" s="11">
        <v>24795</v>
      </c>
      <c r="D6" s="12">
        <f t="shared" ref="D6:D11" si="0">+C6/12</f>
        <v>2066.25</v>
      </c>
      <c r="E6" s="12">
        <f t="shared" ref="E6:E11" si="1">+D6/160</f>
        <v>12.9140625</v>
      </c>
    </row>
    <row r="7" spans="1:5">
      <c r="A7" s="1" t="s">
        <v>12</v>
      </c>
      <c r="B7" s="6" t="s">
        <v>11</v>
      </c>
      <c r="C7" s="11">
        <v>20105</v>
      </c>
      <c r="D7" s="12">
        <f t="shared" si="0"/>
        <v>1675.4166666666667</v>
      </c>
      <c r="E7" s="12">
        <f t="shared" si="1"/>
        <v>10.471354166666668</v>
      </c>
    </row>
    <row r="8" spans="1:5">
      <c r="A8" s="1" t="s">
        <v>13</v>
      </c>
      <c r="B8" s="6" t="s">
        <v>11</v>
      </c>
      <c r="C8" s="13">
        <v>42000</v>
      </c>
      <c r="D8" s="12">
        <f t="shared" si="0"/>
        <v>3500</v>
      </c>
      <c r="E8" s="12">
        <f t="shared" si="1"/>
        <v>21.875</v>
      </c>
    </row>
    <row r="9" spans="1:5">
      <c r="A9" s="1" t="s">
        <v>14</v>
      </c>
      <c r="B9" s="6" t="s">
        <v>9</v>
      </c>
      <c r="C9" s="11">
        <v>42824</v>
      </c>
      <c r="D9" s="12">
        <f t="shared" si="0"/>
        <v>3568.6666666666665</v>
      </c>
      <c r="E9" s="12">
        <f t="shared" si="1"/>
        <v>22.304166666666667</v>
      </c>
    </row>
    <row r="10" spans="1:5">
      <c r="A10" s="1" t="s">
        <v>15</v>
      </c>
      <c r="B10" s="6" t="s">
        <v>11</v>
      </c>
      <c r="C10" s="11">
        <v>21576</v>
      </c>
      <c r="D10" s="12">
        <f t="shared" si="0"/>
        <v>1798</v>
      </c>
      <c r="E10" s="12">
        <f t="shared" si="1"/>
        <v>11.237500000000001</v>
      </c>
    </row>
    <row r="11" spans="1:5">
      <c r="A11" s="1" t="s">
        <v>16</v>
      </c>
      <c r="B11" s="6" t="s">
        <v>11</v>
      </c>
      <c r="C11" s="11">
        <v>35000</v>
      </c>
      <c r="D11" s="12">
        <f t="shared" si="0"/>
        <v>2916.6666666666665</v>
      </c>
      <c r="E11" s="12">
        <f t="shared" si="1"/>
        <v>18.229166666666664</v>
      </c>
    </row>
    <row r="12" spans="1:5">
      <c r="A12" s="3"/>
      <c r="B12" s="6"/>
      <c r="C12" s="14"/>
      <c r="D12" s="6"/>
      <c r="E12" s="6"/>
    </row>
    <row r="13" spans="1:5">
      <c r="A13" s="2"/>
      <c r="B13" s="15" t="s">
        <v>17</v>
      </c>
      <c r="C13" s="16">
        <f>+SUM(C5:C11)</f>
        <v>210382</v>
      </c>
      <c r="D13" s="16">
        <f>+SUM(D5:D11)</f>
        <v>17531.833333333332</v>
      </c>
      <c r="E13" s="16">
        <f>+SUM(E5:E11)</f>
        <v>109.57395833333334</v>
      </c>
    </row>
    <row r="14" spans="1:5">
      <c r="A14" s="2"/>
      <c r="B14" s="15" t="s">
        <v>18</v>
      </c>
      <c r="C14" s="16">
        <f>+C5+C9</f>
        <v>66906</v>
      </c>
      <c r="D14" s="16">
        <f t="shared" ref="D14:E14" si="2">+D5+D9</f>
        <v>5575.5</v>
      </c>
      <c r="E14" s="16">
        <f t="shared" si="2"/>
        <v>34.846874999999997</v>
      </c>
    </row>
    <row r="15" spans="1:5">
      <c r="A15" s="3"/>
      <c r="B15" s="6"/>
      <c r="C15" s="14"/>
      <c r="D15" s="6"/>
      <c r="E15" s="6"/>
    </row>
    <row r="16" spans="1:5">
      <c r="A16" s="3"/>
      <c r="B16" s="6"/>
      <c r="C16" s="14"/>
      <c r="D16" s="6"/>
      <c r="E16" s="6"/>
    </row>
    <row r="17" spans="1:5">
      <c r="A17" s="3"/>
      <c r="B17" s="2"/>
      <c r="C17" s="3"/>
      <c r="D17" s="2"/>
      <c r="E17" s="2"/>
    </row>
    <row r="18" spans="1:5">
      <c r="A18" s="17" t="s">
        <v>19</v>
      </c>
      <c r="B18" s="18"/>
      <c r="C18" s="3"/>
      <c r="D18" s="2"/>
      <c r="E18" s="2"/>
    </row>
  </sheetData>
  <mergeCells count="1">
    <mergeCell ref="C3:E3"/>
  </mergeCells>
  <hyperlinks>
    <hyperlink ref="C5" r:id="rId1" display="https://www.glassdoor.es/Sueldos/valencia-programador-sueldo-SRCH_IL.0,8_IC2639089_KO9,20.htm?clickSource=searchBtn" xr:uid="{6B24AF6A-1A7F-42E7-BB51-29ACBB71C0F9}"/>
    <hyperlink ref="C6" r:id="rId2" display="https://www.glassdoor.es/Sueldos/valencia-java-developer-sueldo-SRCH_IL.0,8_IC2639089_KO9,23.htm?clickSource=searchBtn" xr:uid="{14C836A3-C0E9-4A85-B6BA-D519C90E2495}"/>
    <hyperlink ref="C7" r:id="rId3" display="https://www.glassdoor.es/Sueldos/valencia-desarrollador-web-sueldo-SRCH_IL.0,8_IC2639089_KO9,26.htm?clickSource=searchBtn" xr:uid="{C047E612-3174-4172-9FD8-D715B4074A76}"/>
    <hyperlink ref="C9" r:id="rId4" display="https://www.glassdoor.es/Sueldos/valencia-project-manager-sueldo-SRCH_IL.0,8_IC2639089_KO9,24.htm?clickSource=sear" xr:uid="{8305B061-1E26-40BD-99CC-BCE1B6EB4A0F}"/>
    <hyperlink ref="C10" r:id="rId5" display="https://www.glassdoor.es/Sueldos/valencia-data-analyst-sueldo-SRCH_IL.0,8_IC2639089_KO9,21.htm?clickSource=searchBtn" xr:uid="{0595924C-31F2-4129-8C95-BA7609A09A19}"/>
    <hyperlink ref="C11" r:id="rId6" display="https://www.glassdoor.es/Sueldos/valencia-devops-sueldo-SRCH_IL.0,8_IC2639089_KO9,15.htm?clickSource=searchBtn" xr:uid="{D0C12D39-5272-495C-A864-5CF406C7AB10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costes</vt:lpstr>
      <vt:lpstr>costes 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amparo botella</cp:lastModifiedBy>
  <dcterms:created xsi:type="dcterms:W3CDTF">2021-01-20T20:16:54Z</dcterms:created>
  <dcterms:modified xsi:type="dcterms:W3CDTF">2021-01-21T21:05:12Z</dcterms:modified>
</cp:coreProperties>
</file>