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Sirius\Architecture\"/>
    </mc:Choice>
  </mc:AlternateContent>
  <xr:revisionPtr revIDLastSave="0" documentId="13_ncr:1_{7CBF9740-06DC-49E2-9225-5D5EB482F077}" xr6:coauthVersionLast="47" xr6:coauthVersionMax="47" xr10:uidLastSave="{00000000-0000-0000-0000-000000000000}"/>
  <bookViews>
    <workbookView xWindow="19920" yWindow="1320" windowWidth="25340" windowHeight="17510" xr2:uid="{00000000-000D-0000-FFFF-FFFF00000000}"/>
  </bookViews>
  <sheets>
    <sheet name="Revision" sheetId="8" r:id="rId1"/>
    <sheet name="Mapping" sheetId="19" r:id="rId2"/>
    <sheet name="MTP Map" sheetId="23" r:id="rId3"/>
    <sheet name="Sheet2" sheetId="24" r:id="rId4"/>
    <sheet name="Mapping Old" sheetId="17" state="hidden" r:id="rId5"/>
    <sheet name="Tracking Data" sheetId="22" r:id="rId6"/>
    <sheet name="xl_DCF_History" sheetId="4" state="veryHidden" r:id="rId7"/>
    <sheet name="Classified as UnClassified" sheetId="10" state="hidden" r:id="rId8"/>
    <sheet name="Sheet1" sheetId="18" state="hidden" r:id="rId9"/>
  </sheets>
  <definedNames>
    <definedName name="_xlnm.Print_Area" localSheetId="1">Mapping!$A$11:$M$26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7" i="8"/>
  <c r="L37" i="19"/>
  <c r="L38" i="19" s="1"/>
  <c r="D1" i="19"/>
  <c r="B1" i="19"/>
  <c r="D35" i="24"/>
  <c r="D33" i="24"/>
  <c r="D32" i="24"/>
  <c r="D31" i="24"/>
  <c r="K39" i="19"/>
  <c r="B10" i="23"/>
  <c r="B11" i="23" s="1"/>
  <c r="B12" i="23" s="1"/>
  <c r="B19" i="23" s="1"/>
  <c r="B21" i="23" s="1"/>
  <c r="B22" i="23" s="1"/>
  <c r="B24" i="23" s="1"/>
  <c r="B26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K38" i="19"/>
  <c r="O46" i="19"/>
  <c r="C8" i="19"/>
  <c r="K40" i="19"/>
  <c r="K43" i="19"/>
  <c r="K44" i="19"/>
  <c r="K45" i="19"/>
  <c r="K46" i="19"/>
  <c r="K47" i="19"/>
  <c r="K48" i="19"/>
  <c r="K49" i="19"/>
  <c r="K42" i="19"/>
  <c r="K35" i="19"/>
  <c r="K33" i="19"/>
  <c r="H33" i="19"/>
  <c r="K21" i="19"/>
  <c r="H21" i="19"/>
  <c r="K20" i="19"/>
  <c r="H20" i="19"/>
  <c r="K17" i="19"/>
  <c r="H17" i="19"/>
  <c r="K14" i="19"/>
  <c r="L15" i="19" s="1"/>
  <c r="H14" i="19"/>
  <c r="K15" i="19"/>
  <c r="H15" i="19"/>
  <c r="K16" i="19"/>
  <c r="H16" i="19"/>
  <c r="K18" i="19"/>
  <c r="H18" i="19"/>
  <c r="K25" i="19"/>
  <c r="L13" i="19"/>
  <c r="M13" i="19"/>
  <c r="N59" i="19"/>
  <c r="H50" i="19"/>
  <c r="H13" i="19"/>
  <c r="K22" i="19"/>
  <c r="H22" i="19"/>
  <c r="C1" i="19"/>
  <c r="K26" i="19"/>
  <c r="H26" i="19"/>
  <c r="K24" i="19"/>
  <c r="K19" i="19"/>
  <c r="K13" i="19"/>
  <c r="F50" i="19" s="1"/>
  <c r="K50" i="19" s="1"/>
  <c r="L14" i="19"/>
  <c r="M14" i="19" s="1"/>
  <c r="F51" i="19"/>
  <c r="K32" i="19"/>
  <c r="K31" i="19"/>
  <c r="K30" i="19"/>
  <c r="K29" i="19"/>
  <c r="K28" i="19"/>
  <c r="K27" i="19"/>
  <c r="H32" i="19"/>
  <c r="H31" i="19"/>
  <c r="H30" i="19"/>
  <c r="H29" i="19"/>
  <c r="H28" i="19"/>
  <c r="H27" i="19"/>
  <c r="H24" i="19"/>
  <c r="H19" i="19"/>
  <c r="C15" i="17"/>
  <c r="G15" i="17"/>
  <c r="J12" i="17"/>
  <c r="K12" i="17"/>
  <c r="G11" i="17"/>
  <c r="H12" i="17"/>
  <c r="I12" i="17"/>
  <c r="G18" i="17"/>
  <c r="C8" i="17"/>
  <c r="K11" i="17"/>
  <c r="G16" i="17"/>
  <c r="G31" i="17"/>
  <c r="G30" i="17"/>
  <c r="G29" i="17"/>
  <c r="G28" i="17"/>
  <c r="G27" i="17"/>
  <c r="I11" i="17"/>
  <c r="G13" i="17"/>
  <c r="G14" i="17"/>
  <c r="G17" i="17"/>
  <c r="G19" i="17"/>
  <c r="G20" i="17"/>
  <c r="G21" i="17"/>
  <c r="G22" i="17"/>
  <c r="G23" i="17"/>
  <c r="G24" i="17"/>
  <c r="G25" i="17"/>
  <c r="G26" i="17"/>
  <c r="G32" i="17"/>
  <c r="G33" i="17"/>
  <c r="G34" i="17"/>
  <c r="G35" i="17"/>
  <c r="G36" i="17"/>
  <c r="G37" i="17"/>
  <c r="G38" i="17"/>
  <c r="G39" i="17"/>
  <c r="G40" i="17"/>
  <c r="G12" i="17"/>
  <c r="H13" i="17"/>
  <c r="J13" i="17"/>
  <c r="J14" i="17"/>
  <c r="J15" i="17"/>
  <c r="K13" i="17"/>
  <c r="K14" i="17"/>
  <c r="J16" i="17"/>
  <c r="K16" i="17"/>
  <c r="K15" i="17"/>
  <c r="H14" i="17"/>
  <c r="I13" i="17"/>
  <c r="I14" i="17"/>
  <c r="H15" i="17"/>
  <c r="I15" i="17"/>
  <c r="H16" i="17"/>
  <c r="C41" i="17"/>
  <c r="G41" i="17"/>
  <c r="H41" i="17"/>
  <c r="I41" i="17"/>
  <c r="I16" i="17"/>
  <c r="H17" i="17"/>
  <c r="J17" i="17"/>
  <c r="H18" i="17"/>
  <c r="I17" i="17"/>
  <c r="H19" i="17"/>
  <c r="I18" i="17"/>
  <c r="K17" i="17"/>
  <c r="J18" i="17"/>
  <c r="J19" i="17"/>
  <c r="K18" i="17"/>
  <c r="I19" i="17"/>
  <c r="H20" i="17"/>
  <c r="I20" i="17"/>
  <c r="H21" i="17"/>
  <c r="J20" i="17"/>
  <c r="K19" i="17"/>
  <c r="J21" i="17"/>
  <c r="K20" i="17"/>
  <c r="H22" i="17"/>
  <c r="I21" i="17"/>
  <c r="H23" i="17"/>
  <c r="I22" i="17"/>
  <c r="K21" i="17"/>
  <c r="J22" i="17"/>
  <c r="K22" i="17"/>
  <c r="J23" i="17"/>
  <c r="H24" i="17"/>
  <c r="I23" i="17"/>
  <c r="I24" i="17"/>
  <c r="H25" i="17"/>
  <c r="K23" i="17"/>
  <c r="J24" i="17"/>
  <c r="H26" i="17"/>
  <c r="I25" i="17"/>
  <c r="J25" i="17"/>
  <c r="K24" i="17"/>
  <c r="K25" i="17"/>
  <c r="J26" i="17"/>
  <c r="I26" i="17"/>
  <c r="H27" i="17"/>
  <c r="J27" i="17"/>
  <c r="K26" i="17"/>
  <c r="I27" i="17"/>
  <c r="H28" i="17"/>
  <c r="I28" i="17"/>
  <c r="H29" i="17"/>
  <c r="K27" i="17"/>
  <c r="J28" i="17"/>
  <c r="K28" i="17"/>
  <c r="J29" i="17"/>
  <c r="H30" i="17"/>
  <c r="I29" i="17"/>
  <c r="I30" i="17"/>
  <c r="H31" i="17"/>
  <c r="K29" i="17"/>
  <c r="J30" i="17"/>
  <c r="J31" i="17"/>
  <c r="K30" i="17"/>
  <c r="I31" i="17"/>
  <c r="H32" i="17"/>
  <c r="K31" i="17"/>
  <c r="J32" i="17"/>
  <c r="H33" i="17"/>
  <c r="I32" i="17"/>
  <c r="K32" i="17"/>
  <c r="J33" i="17"/>
  <c r="I33" i="17"/>
  <c r="H34" i="17"/>
  <c r="I34" i="17"/>
  <c r="H35" i="17"/>
  <c r="K33" i="17"/>
  <c r="J34" i="17"/>
  <c r="H36" i="17"/>
  <c r="I35" i="17"/>
  <c r="J35" i="17"/>
  <c r="K34" i="17"/>
  <c r="J36" i="17"/>
  <c r="K35" i="17"/>
  <c r="H37" i="17"/>
  <c r="I36" i="17"/>
  <c r="I37" i="17"/>
  <c r="H38" i="17"/>
  <c r="K36" i="17"/>
  <c r="J37" i="17"/>
  <c r="J38" i="17"/>
  <c r="K37" i="17"/>
  <c r="I38" i="17"/>
  <c r="H39" i="17"/>
  <c r="I39" i="17"/>
  <c r="H40" i="17"/>
  <c r="I40" i="17"/>
  <c r="J39" i="17"/>
  <c r="K38" i="17"/>
  <c r="K39" i="17"/>
  <c r="J40" i="17"/>
  <c r="K40" i="17"/>
  <c r="J41" i="17"/>
  <c r="K41" i="17"/>
  <c r="I57" i="23" l="1"/>
  <c r="B59" i="23"/>
  <c r="M15" i="19"/>
  <c r="L16" i="19"/>
  <c r="K51" i="19"/>
  <c r="B60" i="23" l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80" i="23" s="1"/>
  <c r="M16" i="19"/>
  <c r="L17" i="19"/>
  <c r="I78" i="23" l="1"/>
  <c r="B81" i="23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I105" i="23" s="1"/>
  <c r="M17" i="19"/>
  <c r="L18" i="19"/>
  <c r="M18" i="19" l="1"/>
  <c r="L19" i="19"/>
  <c r="M19" i="19" l="1"/>
  <c r="P20" i="19" s="1"/>
  <c r="L20" i="19"/>
  <c r="M20" i="19" l="1"/>
  <c r="L21" i="19"/>
  <c r="M21" i="19" l="1"/>
  <c r="L22" i="19"/>
  <c r="L24" i="19" l="1"/>
  <c r="M22" i="19"/>
  <c r="M24" i="19" l="1"/>
  <c r="L25" i="19"/>
  <c r="L26" i="19" l="1"/>
  <c r="M25" i="19"/>
  <c r="M26" i="19" l="1"/>
  <c r="L27" i="19"/>
  <c r="M27" i="19" l="1"/>
  <c r="L28" i="19"/>
  <c r="L29" i="19" l="1"/>
  <c r="M28" i="19"/>
  <c r="M29" i="19" l="1"/>
  <c r="L30" i="19"/>
  <c r="L31" i="19" l="1"/>
  <c r="M30" i="19"/>
  <c r="M31" i="19" l="1"/>
  <c r="L32" i="19"/>
  <c r="M32" i="19" l="1"/>
  <c r="L33" i="19"/>
  <c r="L35" i="19" l="1"/>
  <c r="M33" i="19"/>
  <c r="M35" i="19" l="1"/>
  <c r="L36" i="19"/>
  <c r="M36" i="19" l="1"/>
  <c r="M37" i="19"/>
  <c r="L39" i="19" l="1"/>
  <c r="M38" i="19"/>
  <c r="L40" i="19" l="1"/>
  <c r="M39" i="19"/>
  <c r="M40" i="19" l="1"/>
  <c r="L42" i="19"/>
  <c r="L43" i="19" l="1"/>
  <c r="M42" i="19"/>
  <c r="A9" i="23" s="1"/>
  <c r="A10" i="23" s="1"/>
  <c r="A11" i="23" s="1"/>
  <c r="A12" i="23" s="1"/>
  <c r="A19" i="23" s="1"/>
  <c r="A21" i="23" s="1"/>
  <c r="A22" i="23" s="1"/>
  <c r="A24" i="23" s="1"/>
  <c r="A26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9" i="23" s="1"/>
  <c r="A60" i="23" l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80" i="23" s="1"/>
  <c r="I11" i="23"/>
  <c r="L44" i="19"/>
  <c r="M43" i="19"/>
  <c r="M44" i="19" l="1"/>
  <c r="L45" i="19"/>
  <c r="I61" i="23"/>
  <c r="A81" i="23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I82" i="23" s="1"/>
  <c r="M45" i="19" l="1"/>
  <c r="L46" i="19"/>
  <c r="L47" i="19" l="1"/>
  <c r="M46" i="19"/>
  <c r="L48" i="19" l="1"/>
  <c r="M47" i="19"/>
  <c r="M48" i="19" l="1"/>
  <c r="L49" i="19"/>
  <c r="L50" i="19" l="1"/>
  <c r="M49" i="19"/>
  <c r="M50" i="19" l="1"/>
  <c r="L51" i="19"/>
  <c r="M51" i="19" s="1"/>
  <c r="A107" i="23" s="1"/>
  <c r="B107" i="23" s="1"/>
</calcChain>
</file>

<file path=xl/sharedStrings.xml><?xml version="1.0" encoding="utf-8"?>
<sst xmlns="http://schemas.openxmlformats.org/spreadsheetml/2006/main" count="1464" uniqueCount="598">
  <si>
    <t>Kinetic Technologies Confidential</t>
  </si>
  <si>
    <t xml:space="preserve">Key Type:  </t>
  </si>
  <si>
    <t>HDCP1.4_RX</t>
  </si>
  <si>
    <t>Project (SoC)</t>
  </si>
  <si>
    <t>Sirius CUT1</t>
  </si>
  <si>
    <t>VERSION</t>
  </si>
  <si>
    <t>DATE</t>
  </si>
  <si>
    <t>Coordinator:</t>
  </si>
  <si>
    <t>Gerard Pasman</t>
  </si>
  <si>
    <t>Review Team:</t>
  </si>
  <si>
    <t>Jyothsna Nagaraja, Nobuhiro Minami, Pei-Hsin Yang, Ramesh Dandapani</t>
  </si>
  <si>
    <t xml:space="preserve">Revision History </t>
  </si>
  <si>
    <t>Revision</t>
  </si>
  <si>
    <t>Date</t>
  </si>
  <si>
    <t>Author</t>
  </si>
  <si>
    <t>Reviewed with</t>
  </si>
  <si>
    <t>Changes</t>
  </si>
  <si>
    <t>11.4.2023</t>
  </si>
  <si>
    <t>Ramesh.D</t>
  </si>
  <si>
    <t>Initial Draft</t>
  </si>
  <si>
    <t>11.14.2023</t>
  </si>
  <si>
    <t>3rd Revision.
Uses Puma Base.
Added Calibration Bits
Added MTP Configuration bits.</t>
  </si>
  <si>
    <t>Updated MTP CONFIG0 Record</t>
  </si>
  <si>
    <t>Changed Product Name to iND8 7451
Uniquified Record Types : AA55 is KEY Record,  55AA is MTP_CONFIG0, A5A5 is MTP_DPCD_VSF
Added new MTP_LVDS_CONGIG Record</t>
  </si>
  <si>
    <t>Added new MTP_LVDS_CONGIG Record</t>
  </si>
  <si>
    <t>1. Changed Field Width from 24 to 32 for incorrect rws on MTP Map
2. Added Field Width column.in MTP_MAP.
3. Added MTP_REC_CRC at the end.</t>
  </si>
  <si>
    <t>1. Updated Mapping Tracking Data 6byte Fab Lot Number.
2. Consolidated GH DUSR.
3. Updated MTP MAP MTP_CONFIG0.
4. Changed MTP MAP MTP_JTAG_EN to MTP_CFG_EEP_PORT_SEL
4. Uppdated MTP_LVDS_CONFIG</t>
  </si>
  <si>
    <t>0.10</t>
  </si>
  <si>
    <t>1. Updated MTP Map Names of Addresses 0x7DA4 &amp; 0x7DA5.
2. Renamed MTP_I2C_ADDR to MTP_I2C_SLAVE_ADDR.
3. Added MTP_CFG_EEP_ADDR.
4. Re-adjusted MTP Addresses.
5. Moved MTP_DPRX_1LANE,MTP_DPRX_PN_SWAP,MTP_DPRX_SPARE to a separate address.
6. Added MTP_LVDS_SSC_CONFIG.</t>
  </si>
  <si>
    <t>0.11</t>
  </si>
  <si>
    <t>1. Added MTP_HIF_IRQN_SEL in MTP_MAP
2. Added 32b Field mapping.
3. Added 16b Field Mapping.</t>
  </si>
  <si>
    <t>1. Corrections in Addresses and field widths highlighted.</t>
  </si>
  <si>
    <t>1. Added MTP_DPRX_LANE_SWAP in MTP_MAP sheet.
2. Added MTP_RCLK_SEL  in MTP_MAP sheet.</t>
  </si>
  <si>
    <t>1. Added MTP_DPRX_CABLE_DETECT Function on MTP Map sheet.
2. Swapped GC_FILLER &amp; GC_FULL_CRC</t>
  </si>
  <si>
    <t>Device Used</t>
  </si>
  <si>
    <t>EN008K32AK065RO16</t>
  </si>
  <si>
    <t>Effective Size per Device</t>
  </si>
  <si>
    <t>Organization</t>
  </si>
  <si>
    <t>8192x32</t>
  </si>
  <si>
    <t>OTP Portion of Memory</t>
  </si>
  <si>
    <t>LAST</t>
  </si>
  <si>
    <t>Select if OTP is in the Beginninng or End of MTP</t>
  </si>
  <si>
    <t>`</t>
  </si>
  <si>
    <t>OTP + CONFIG Size</t>
  </si>
  <si>
    <t>kbytes</t>
  </si>
  <si>
    <t>Code MTP Size</t>
  </si>
  <si>
    <t>Total MTP Size</t>
  </si>
  <si>
    <t>Field</t>
  </si>
  <si>
    <t>Record Type</t>
  </si>
  <si>
    <t>Value</t>
  </si>
  <si>
    <t>Data Type</t>
  </si>
  <si>
    <t>Bytes data (dec)</t>
  </si>
  <si>
    <t>None / redundant / ECC</t>
  </si>
  <si>
    <t>ECC Enabled</t>
  </si>
  <si>
    <t>BRP Enabled</t>
  </si>
  <si>
    <t>Locked (SecDMA only)</t>
  </si>
  <si>
    <t>Size (dec, bytes)</t>
  </si>
  <si>
    <t>Start (dec)</t>
  </si>
  <si>
    <t>Start (Hex)</t>
  </si>
  <si>
    <t>Comments</t>
  </si>
  <si>
    <t>SECTION 1 - OTP -Tracking &amp; Production</t>
  </si>
  <si>
    <t>Location 3C0C[2:0]: PRODSEL 
0   0   0  - no L-R SPL, no XTAL, HBR
0   0   1  - no L-R SPL, no XTAL, HBR2
0   1   0  - no L-R SPL, XTAL, HBR
0   1   1  - no L-R SPL, XTAL, HBR
1   0   0  - L-R SPL, no XTAL, HBR
1   0   1  - L-R SPL, no XTAL, HBR2
1   1   0  - L-R SPL, XTAL, HBR
1   1   1  - L-R SPL, XTAL, HBR2</t>
  </si>
  <si>
    <t>Tracking Data</t>
  </si>
  <si>
    <t>lot_no</t>
  </si>
  <si>
    <t>0xXX_XXXX_XXXX</t>
  </si>
  <si>
    <t>Variable</t>
  </si>
  <si>
    <t>None</t>
  </si>
  <si>
    <t>No</t>
  </si>
  <si>
    <t>Fab Lot Number</t>
  </si>
  <si>
    <t>Location 3C0C[5:3]
B5B4B3 Corner Status
0   0   0  –  Typical
1   0   0  –  SS
1   0   1  –  SF
1   1   0  –  FS
1   1   1  –  FF</t>
  </si>
  <si>
    <t>wafer_no</t>
  </si>
  <si>
    <t>0xXX</t>
  </si>
  <si>
    <t>Wafer Number</t>
  </si>
  <si>
    <t>Location 3C0C[7:6]
B7:B6 – OTP Key Status
0   0    –  Blank (No Keys)
0   1    –  Non HDCP
1   0    –  Advanced Development 
1   1    –  Production Keys</t>
  </si>
  <si>
    <t>x_coordinate</t>
  </si>
  <si>
    <t>Die X Coordinate</t>
  </si>
  <si>
    <t>y_coordinate</t>
  </si>
  <si>
    <t>Die Y Coordinate</t>
  </si>
  <si>
    <t>Fab Location + process type</t>
  </si>
  <si>
    <t xml:space="preserve">fab_location + process type </t>
  </si>
  <si>
    <t>tracking_crc</t>
  </si>
  <si>
    <t>0xXXXX</t>
  </si>
  <si>
    <t>Tracking CRC: 2 bytes</t>
  </si>
  <si>
    <t>Production Data</t>
  </si>
  <si>
    <t>Control_Bits</t>
  </si>
  <si>
    <t>0xC0</t>
  </si>
  <si>
    <t>Constant</t>
  </si>
  <si>
    <t>KEYSTAT= '11 ; CRNRSTAT='000, PRDSEL='000</t>
  </si>
  <si>
    <t>bit7</t>
  </si>
  <si>
    <t>bit6</t>
  </si>
  <si>
    <t>bit5</t>
  </si>
  <si>
    <t>bit4</t>
  </si>
  <si>
    <t>bit3</t>
  </si>
  <si>
    <t>bit2</t>
  </si>
  <si>
    <t>bit1</t>
  </si>
  <si>
    <t>Bit0</t>
  </si>
  <si>
    <t>For Future use</t>
  </si>
  <si>
    <t>0x00</t>
  </si>
  <si>
    <t>Reserved</t>
  </si>
  <si>
    <t>KSTAT1</t>
  </si>
  <si>
    <t>KSTAT0</t>
  </si>
  <si>
    <t>CSTAT2</t>
  </si>
  <si>
    <t>CSTAT1</t>
  </si>
  <si>
    <t>CSTAT0</t>
  </si>
  <si>
    <t>PRDSEL2</t>
  </si>
  <si>
    <t>PRDSEL1</t>
  </si>
  <si>
    <t>PRDSEL0</t>
  </si>
  <si>
    <t>Control Bits</t>
  </si>
  <si>
    <t>SECTION 2 - DUSR</t>
  </si>
  <si>
    <t>Record Data</t>
  </si>
  <si>
    <t>Product Name iND8+7451</t>
  </si>
  <si>
    <t>0x7451</t>
  </si>
  <si>
    <t>4byte Product Family indicator 7451</t>
  </si>
  <si>
    <t>16 Byte Serial Number</t>
  </si>
  <si>
    <t>Unique Serial Number</t>
  </si>
  <si>
    <t>0xZZXXYYWWVVUUTTSSRRQQ</t>
  </si>
  <si>
    <t>10 bytes Unique serial number; binairy number, big-endian</t>
  </si>
  <si>
    <t>Record Header</t>
  </si>
  <si>
    <t>SerNum_CRC</t>
  </si>
  <si>
    <t>0xWXYZ</t>
  </si>
  <si>
    <t>Serial Num Record CRC (from 0x3C10h to 0x3C1Dh)</t>
  </si>
  <si>
    <t>RecordSync</t>
  </si>
  <si>
    <t>0xAA55</t>
  </si>
  <si>
    <t>Yes</t>
  </si>
  <si>
    <t>Key Record Indicator</t>
  </si>
  <si>
    <t>296-byte HDCP Rx record. 292 byte payload will be DMA'd into a RX Keyhost</t>
  </si>
  <si>
    <t>GC_FILLER</t>
  </si>
  <si>
    <t>Used to Align Next Key to 32bit Boundary</t>
  </si>
  <si>
    <t>KeyType</t>
  </si>
  <si>
    <t>0x01</t>
  </si>
  <si>
    <t>HDCP Receiver Key [Type 0x01]</t>
  </si>
  <si>
    <t>GC_HDCP_KSV</t>
  </si>
  <si>
    <t>0xVVWWXXYYZZ</t>
  </si>
  <si>
    <t>GC HDCP KSV</t>
  </si>
  <si>
    <t>GC_HDCP_KEYS</t>
  </si>
  <si>
    <t>#HDCPKEY</t>
  </si>
  <si>
    <t>GC HDCP Key Data</t>
  </si>
  <si>
    <t>0x0000</t>
  </si>
  <si>
    <t>Filler to align to 32bit boundary</t>
  </si>
  <si>
    <t>GC_FULL_CRC</t>
  </si>
  <si>
    <t>0xLLMM</t>
  </si>
  <si>
    <r>
      <rPr>
        <sz val="11"/>
        <color indexed="30"/>
        <rFont val="Calibri"/>
        <family val="2"/>
      </rPr>
      <t xml:space="preserve">"GHS" CRC over all key fields, </t>
    </r>
    <r>
      <rPr>
        <sz val="11"/>
        <color indexed="36"/>
        <rFont val="Calibri"/>
        <family val="2"/>
      </rPr>
      <t xml:space="preserve">including Serial#, </t>
    </r>
  </si>
  <si>
    <t>SECTION 3 - CALIBRATION (This section can be MTP if Recalibration is required)</t>
  </si>
  <si>
    <t>0xZZ</t>
  </si>
  <si>
    <t>7 MSB bits are RC Oscillator Trim Data</t>
  </si>
  <si>
    <t>0xYYXXWW</t>
  </si>
  <si>
    <t>Other Calibration Data</t>
  </si>
  <si>
    <t>0xZZYYXXWW</t>
  </si>
  <si>
    <t>Buck Regulator Calibration</t>
  </si>
  <si>
    <t>Other Calibration</t>
  </si>
  <si>
    <t>0xZZYYXXWWVVUUTTSS</t>
  </si>
  <si>
    <t>Spare</t>
  </si>
  <si>
    <t>CAL)CRC</t>
  </si>
  <si>
    <t>0xwxyz</t>
  </si>
  <si>
    <t>Two byte CRC</t>
  </si>
  <si>
    <t>SECTION 4 - CONFIGURATION (This section can be MTP)</t>
  </si>
  <si>
    <t>Configuration Data0</t>
  </si>
  <si>
    <t>0xSSTTUUVVWWXXYYZZ</t>
  </si>
  <si>
    <t>Configuration Data1</t>
  </si>
  <si>
    <t>Configuration Data2</t>
  </si>
  <si>
    <t>Configuration Data3</t>
  </si>
  <si>
    <t>Configuration Data4</t>
  </si>
  <si>
    <t>Configuration Data5</t>
  </si>
  <si>
    <t>Configuration Data6</t>
  </si>
  <si>
    <t>Configuration Data7</t>
  </si>
  <si>
    <t>Spare 2</t>
  </si>
  <si>
    <t>Total</t>
  </si>
  <si>
    <t>Erased State of MTP is all 1's</t>
  </si>
  <si>
    <t>SO WE USE INVERT LOGIC TO INVERT ALL WRITE &amp; READ DATA</t>
  </si>
  <si>
    <t>All MTPConfiguration will be interpretted by IROM Software.</t>
  </si>
  <si>
    <t>MTP Configuration will not be programmed by ATE</t>
  </si>
  <si>
    <t>MTP Address</t>
  </si>
  <si>
    <t>Byte Offset</t>
  </si>
  <si>
    <t>Field Width</t>
  </si>
  <si>
    <t>Bit Field (32b size)</t>
  </si>
  <si>
    <t>Bit Field (16b size)</t>
  </si>
  <si>
    <t xml:space="preserve">Record </t>
  </si>
  <si>
    <t>Record Field</t>
  </si>
  <si>
    <t>SUB FIELD NAME</t>
  </si>
  <si>
    <t>Description</t>
  </si>
  <si>
    <t>Requires IROM Support</t>
  </si>
  <si>
    <t>Requires ATE Programming</t>
  </si>
  <si>
    <t>16</t>
  </si>
  <si>
    <t>15:0</t>
  </si>
  <si>
    <t>MTP_CONFIG0</t>
  </si>
  <si>
    <t>CONFIG0_HDR</t>
  </si>
  <si>
    <t>MTP_RECORD_SYNC</t>
  </si>
  <si>
    <t>Constant 0x55AA</t>
  </si>
  <si>
    <t>8</t>
  </si>
  <si>
    <t>23:16</t>
  </si>
  <si>
    <t>7:0</t>
  </si>
  <si>
    <t>MTP_FILLER</t>
  </si>
  <si>
    <t>Constant 0x00</t>
  </si>
  <si>
    <t>31:24</t>
  </si>
  <si>
    <t>15:8</t>
  </si>
  <si>
    <t>MTP_REC_LENGTH</t>
  </si>
  <si>
    <t>1</t>
  </si>
  <si>
    <t>MTP_INT_OSC_SEL</t>
  </si>
  <si>
    <t>Sirius will Always Start up with Ring-Oscillator.  Firmware may chose to Enable &amp; Select Crystal Osc.
If this bit is made 1, the Crystal Oscilator will be enabled &amp; Selected by logic.</t>
  </si>
  <si>
    <t>MTP_SPI_XIP_EN</t>
  </si>
  <si>
    <t>2</t>
  </si>
  <si>
    <t>4:3</t>
  </si>
  <si>
    <t>MTP_UART_SEL</t>
  </si>
  <si>
    <t>5</t>
  </si>
  <si>
    <t>MTP_CS_TCLK_OFF</t>
  </si>
  <si>
    <t>Controls whether Sirius will be in Power-Gating or Clock Gating mode when PDN pin is Low. 0 is forPower Gating Mode (Default). 1 is for Clock Gating mode.</t>
  </si>
  <si>
    <t>SW will copy this value into DPRX_SYS_STATUS_WDATA[2]</t>
  </si>
  <si>
    <t>6</t>
  </si>
  <si>
    <t>MTP_LVCFG_ENABLE</t>
  </si>
  <si>
    <t>Can be overridden by Software.</t>
  </si>
  <si>
    <t>7</t>
  </si>
  <si>
    <t>RC_OSC_LPM_OFF</t>
  </si>
  <si>
    <t>When 1, SW will Turn OFF RC_OSC in Power Gating Mode</t>
  </si>
  <si>
    <t>The PDC bit DPRX_SYS_STATUS_WDATA[3] PD_RC_OSC_EN =1</t>
  </si>
  <si>
    <t>14:8</t>
  </si>
  <si>
    <t>15</t>
  </si>
  <si>
    <t>MTP_I2C_ADD_SEL</t>
  </si>
  <si>
    <t>CONFIG0_B6_7</t>
  </si>
  <si>
    <t>EEPROM Slave Address. LSB is Don’t Care.</t>
  </si>
  <si>
    <t>29:24</t>
  </si>
  <si>
    <t>13:8</t>
  </si>
  <si>
    <t>MTP_GPIO_POD_PUPD_FLIP_EN</t>
  </si>
  <si>
    <t>Overrides IROM Configuration</t>
  </si>
  <si>
    <t>30</t>
  </si>
  <si>
    <t>5:0</t>
  </si>
  <si>
    <t>CONFIG0_B8_9</t>
  </si>
  <si>
    <t>MTP_GPIO_POD_PUPD_DIS</t>
  </si>
  <si>
    <t>7:6</t>
  </si>
  <si>
    <t>MTP_HIF_IRQN_SEL</t>
  </si>
  <si>
    <t>Note if PWMI is used, the Internal Pull-up must be enabled on this pin (or there should be an external Pullup).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</si>
  <si>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- 2 Lanes ; 1 -  1 Lane</t>
    </r>
  </si>
  <si>
    <t>9</t>
  </si>
  <si>
    <t>MTP_DPRX_PN_SWAP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</si>
  <si>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No P/N Swap ; 1  - P/N are Swapped</t>
    </r>
  </si>
  <si>
    <t>10</t>
  </si>
  <si>
    <t>MTP_DPRX_LANE_SWAP</t>
  </si>
  <si>
    <t>0 - Lanes are not Swapped ; 1 - Lanes are Swapped</t>
  </si>
  <si>
    <t>11</t>
  </si>
  <si>
    <t>MTP_DPRX_MAX_SPEED</t>
  </si>
  <si>
    <t>0 - Max Speed is 2.7Gbps ; Max Speed is 5.4 Gbps</t>
  </si>
  <si>
    <t>13:12</t>
  </si>
  <si>
    <t>MTP_RCLK_SEL</t>
  </si>
  <si>
    <t>4</t>
  </si>
  <si>
    <t>15:14</t>
  </si>
  <si>
    <t>MTP_DP_CABLE_DETECT</t>
  </si>
  <si>
    <t>00 - No Cable Detect ; 01 - Use GPIO2 ; 10 Use GPIO6 ; 11 - Use GPIO7</t>
  </si>
  <si>
    <t>CONFIG0_B10_11</t>
  </si>
  <si>
    <t>MTP_DPRX_ML_SET0</t>
  </si>
  <si>
    <t>1:0 - DPRX_ML_IB_CTL_SET_RBR
3:2 - DPRX_ML_IB_CTL_SET_HBR
5:4 - DPRX_ML_IB_CTL_SET_HBR2
7:6 - SPARE</t>
  </si>
  <si>
    <t>These are optional and hold DPRX register settings for various modes of operation.</t>
  </si>
  <si>
    <t>CONFIG0_B12_13</t>
  </si>
  <si>
    <t>2:0 - DPRX_ML_GAIN_SET_HBR
3 - SPARE
6:4 - DPRX_ML_GAIN_SET_HBR2
7 - SPARE</t>
  </si>
  <si>
    <t>MTP_DPRX_ML_SET2</t>
  </si>
  <si>
    <t>2:0 - DPRX_ML_EQ_FPEAK_SET_HBR
3 - SPARE
6:4 - DPRX_ML_EQ_FPEAK_SET_HBR2
7 - SPARE</t>
  </si>
  <si>
    <t>CONFIG0_B14_15</t>
  </si>
  <si>
    <t>MTP_DPRX_ML_SET3</t>
  </si>
  <si>
    <t>SPARE</t>
  </si>
  <si>
    <t>31:16</t>
  </si>
  <si>
    <t>CONFIG0_B16_17</t>
  </si>
  <si>
    <t>MTP_DPRX_ML_SET4</t>
  </si>
  <si>
    <t>CONFIG0_B18_19</t>
  </si>
  <si>
    <t>MTP_PANEL_CLOCK</t>
  </si>
  <si>
    <t xml:space="preserve">SW uses this value to compute Open Loop Frequency of AVDDS1 &amp; AVDDS2 </t>
  </si>
  <si>
    <t>Normally based on Panel Spec from EDID. This value is used in case EDID is not detected.</t>
  </si>
  <si>
    <t>CONFIG0_B20_21</t>
  </si>
  <si>
    <t>MTP_DPRX_DBG_VID_HTOTAL</t>
  </si>
  <si>
    <t>SW uses this value to program DPRX_DBG_VID_HTOTAL for free-run mode</t>
  </si>
  <si>
    <t>CONFIG0_B22_23</t>
  </si>
  <si>
    <t>MTP_DPRX_DBG_VID_HACT_START</t>
  </si>
  <si>
    <t>SW uses this value to program DPRX_DBG_VID_HACT_START for free-run mode</t>
  </si>
  <si>
    <t>MTP_DPRX_DBG_VID_HACT_WIDTH</t>
  </si>
  <si>
    <t>SW uses this value to program DPRX_DBG_VID_HACT_WIDTH for free-run mode</t>
  </si>
  <si>
    <t>CONFIG0_B26_27</t>
  </si>
  <si>
    <t>MTP_DPRX_DBG_VID_HS_WIDTH</t>
  </si>
  <si>
    <t>SW uses this value to program DPRX_DBG_VID_HS_WIDTH for free-run mode</t>
  </si>
  <si>
    <t>CONFIG0_B28_29</t>
  </si>
  <si>
    <t>MTP_DPRX_DBG_VID_VTOTAL</t>
  </si>
  <si>
    <t>SW uses this value to program DPRX_DBG_VID_VTOTAL for free-run mode</t>
  </si>
  <si>
    <t>CONFIG0_B30_31</t>
  </si>
  <si>
    <t>MTP_DPRX_DBG_VID_VACT_START</t>
  </si>
  <si>
    <t>SW uses this value to program DPRX_DBG_VID_VACT_START for free-run mode</t>
  </si>
  <si>
    <t>CONFIG0_B32_33</t>
  </si>
  <si>
    <t>MTP_DPRX_DBG_VID_VACT_WIDTH</t>
  </si>
  <si>
    <t>SW uses this value to program DPRX_DBG_VID_VACT_WIDTH for free-run mode</t>
  </si>
  <si>
    <t>CONFIG0_B34_35</t>
  </si>
  <si>
    <t>MTP_DPRX_DBG_VID_VS_WIDTH</t>
  </si>
  <si>
    <t>SW uses this value to program DPRX_DBG_VID_VS_WIDTH for free-run mode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</si>
  <si>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TCON_BACKLIGHT_ADJUSTMENT_CAPABLE
1 - BACKLIGHT_PIN_ENABLE_CAPABLE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BACKLIGHT_AUX_ENABLE_CAPABLE
3 - PANEL_SELF_TEST_PIN_ENABLE_CAPABLE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SET_POWER_CAPABLE</t>
    </r>
  </si>
  <si>
    <t>MTP_DPCD_eDP_702_CAP</t>
  </si>
  <si>
    <r>
      <t xml:space="preserve">0 - BACKLIGHT_BRIGHTNESS_PWM_PIN_CAPABLE
</t>
    </r>
    <r>
      <rPr>
        <b/>
        <sz val="10"/>
        <rFont val="Arial Narrow"/>
        <family val="2"/>
      </rPr>
      <t xml:space="preserve">1 </t>
    </r>
    <r>
      <rPr>
        <sz val="10"/>
        <rFont val="Arial Narrow"/>
        <family val="2"/>
      </rPr>
      <t xml:space="preserve">- BACKLIGHT_BRIGHTNESS_AUX_SET_CAPABLE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BACKLIGHT_BRIGHTNESS_BYTE_COUNT
</t>
    </r>
    <r>
      <rPr>
        <b/>
        <sz val="10"/>
        <rFont val="Arial Narrow"/>
        <family val="2"/>
      </rPr>
      <t>3</t>
    </r>
    <r>
      <rPr>
        <sz val="10"/>
        <rFont val="Arial Narrow"/>
        <family val="2"/>
      </rPr>
      <t xml:space="preserve"> - BACKLIGHT_AUX-PWM_PRODUCT_CAPABLE
</t>
    </r>
    <r>
      <rPr>
        <b/>
        <sz val="10"/>
        <rFont val="Arial Narrow"/>
        <family val="2"/>
      </rPr>
      <t>4</t>
    </r>
    <r>
      <rPr>
        <sz val="10"/>
        <rFont val="Arial Narrow"/>
        <family val="2"/>
      </rPr>
      <t xml:space="preserve"> - BACKLIGHT_FREQ_PWM_PIN_PASS-THRU_CAPABLE
5 - BACKLIGHT_FREQ_AUX_SET_CAPABLE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VBLANK_BACKLIGHT_UPDATE_CAPABLE </t>
    </r>
  </si>
  <si>
    <t>CONFIG0_B38_39</t>
  </si>
  <si>
    <t>MTP_DPCD_BL_MODE_SET</t>
  </si>
  <si>
    <t>DPCD 00721h eDP BACKLIGHT MODE SET</t>
  </si>
  <si>
    <t>Use this to set DPCD 00721h Value. Default is 02h</t>
  </si>
  <si>
    <t>MTP_DPCD_BL_BRT_MSB</t>
  </si>
  <si>
    <t>DPCD 00722h PWM Brightness MSB</t>
  </si>
  <si>
    <t>CONFIG0_B40_41</t>
  </si>
  <si>
    <t>MTP_DPCD_BL_BRT_LSB</t>
  </si>
  <si>
    <t>DPCD 00723h PWM Brightness LSB</t>
  </si>
  <si>
    <t>MTP_DPCD_PWM_BITC</t>
  </si>
  <si>
    <t>DPCD 00724h PWMGEN_BITCOUNT Value</t>
  </si>
  <si>
    <t>Use this to set DPCD 00724h Value. Default is 0Ch</t>
  </si>
  <si>
    <t>CONFIG0_B42_43</t>
  </si>
  <si>
    <t>MTP_DPCD_PWM_BITC_MIN</t>
  </si>
  <si>
    <t>DPCD 00725h PWMGEN_BITCOUNT_MIN Value</t>
  </si>
  <si>
    <t>Use this to set DPCD 00725h Value. Default is 08h</t>
  </si>
  <si>
    <t>MTP_DPCD_PWM_BITC_MAX</t>
  </si>
  <si>
    <t>DPCD 00726h PWMGEN_BITCOUNT_MAX Value</t>
  </si>
  <si>
    <t>Use this to set DPCD 00726h Value. Default is 0Ch</t>
  </si>
  <si>
    <t>CONFIG0_B44_45</t>
  </si>
  <si>
    <t>MTP_DPCD_BKL_FAULT</t>
  </si>
  <si>
    <t>DPCD 00727h Backlight Fault Indicator</t>
  </si>
  <si>
    <t>Use this to set DPCD 00727h Value. Default is 00h</t>
  </si>
  <si>
    <t>MTP_DPCD_PWM_FREQ</t>
  </si>
  <si>
    <t>DPCD 00728h PWM FREQ Value</t>
  </si>
  <si>
    <t>CONFIG0_CRC</t>
  </si>
  <si>
    <t>MTP_REC_CRC</t>
  </si>
  <si>
    <t>Bit Field</t>
  </si>
  <si>
    <t>MTP_DPCD_VSF</t>
  </si>
  <si>
    <t>DPCD_VSF_HDR</t>
  </si>
  <si>
    <t>Constant 0xA5A5</t>
  </si>
  <si>
    <t>This record shall over-write IROM hard coded DPCD Vendor Specific Configuration</t>
  </si>
  <si>
    <t>MTP_IEEE_OUI_400_401</t>
  </si>
  <si>
    <t>Copy of DPCD 00400h to 00401h</t>
  </si>
  <si>
    <t>MTP_IEEE_OUI_402</t>
  </si>
  <si>
    <t xml:space="preserve">Copy of DPCD 00402h </t>
  </si>
  <si>
    <t>MTP_DIDSTR_403</t>
  </si>
  <si>
    <t xml:space="preserve">Copy of DPCD 00403h </t>
  </si>
  <si>
    <t>DPCD_VSF_B4_5</t>
  </si>
  <si>
    <t>MTP_DIDSTR_404_405</t>
  </si>
  <si>
    <t>Copy of DPCD 00404h to 00405h</t>
  </si>
  <si>
    <t>DPCD_VSF_B6_7</t>
  </si>
  <si>
    <t>MTP_DIDSTR_406_407</t>
  </si>
  <si>
    <t>Copy of DPCD 00406h to 00407h</t>
  </si>
  <si>
    <t>DPCD_VSF_B8_9</t>
  </si>
  <si>
    <t>MTP_DIDSTR_408</t>
  </si>
  <si>
    <t xml:space="preserve">Copy of DPCD 00408h </t>
  </si>
  <si>
    <t>MTP_HW_REV_409</t>
  </si>
  <si>
    <t xml:space="preserve">Copy of DPCD 00409h </t>
  </si>
  <si>
    <t>DPCD_VSF_B10_11</t>
  </si>
  <si>
    <t>MTP_FW_REV_40A_40B</t>
  </si>
  <si>
    <t>Copy of DPCD 0040A to DPCD 0040Bh</t>
  </si>
  <si>
    <t>DPCD_VSF_B12_13</t>
  </si>
  <si>
    <t>MTP_LCONF_01_40C_40D</t>
  </si>
  <si>
    <t>Copy of DPCD 0040C to DPCD 0040Dh</t>
  </si>
  <si>
    <t>DPCD_VSF_B14_15</t>
  </si>
  <si>
    <t>MTP_LCONF_01_40E_40F</t>
  </si>
  <si>
    <t>Copy of DPCD 0040E to DPCD 0040Fh</t>
  </si>
  <si>
    <t>DPCD_VSF_B16_17</t>
  </si>
  <si>
    <t>MTP_LVDS_CONFIG2</t>
  </si>
  <si>
    <t xml:space="preserve">Copy of DPCD 00410h </t>
  </si>
  <si>
    <t>MTP_LVDS_SSC_CONFIG</t>
  </si>
  <si>
    <t>Copy of DPCD 00411h</t>
  </si>
  <si>
    <t>DPCD_VSF_B18_19</t>
  </si>
  <si>
    <t>MTP_VN_DEB_412</t>
  </si>
  <si>
    <t>Copy of DPCD 00412h (Spare for now)</t>
  </si>
  <si>
    <t>MTP_VN_DEB_413</t>
  </si>
  <si>
    <t>Copy of DPCD 00413h (Spare for now)</t>
  </si>
  <si>
    <t>MTP_eDP_CAP_702</t>
  </si>
  <si>
    <t>DPCD_VSF_CRC</t>
  </si>
  <si>
    <t>MTP CONFIG Number</t>
  </si>
  <si>
    <t>MTP_LVDS_CONFIG</t>
  </si>
  <si>
    <t>LVCFG_HDR</t>
  </si>
  <si>
    <t>Constant 0x5A5A</t>
  </si>
  <si>
    <t>Note: Some of these will be common for LVTSTX1 &amp; LVDSTX2</t>
  </si>
  <si>
    <t>MTP_LVDSTX_MAP0</t>
  </si>
  <si>
    <t>This value will be written into LVDS_TX1/2_MAP0</t>
  </si>
  <si>
    <t>LVCFG_B4_5</t>
  </si>
  <si>
    <t>MTP_LVDSTX_MAP1</t>
  </si>
  <si>
    <t>This value will be written into LVDS_TX1/2_MAP1</t>
  </si>
  <si>
    <t>LVCFG_B6_7</t>
  </si>
  <si>
    <t>LVCFG_B8_9</t>
  </si>
  <si>
    <t>MTP_LVDSTX_MAP2</t>
  </si>
  <si>
    <t>This value will be written into LVDS_TX1/2_MAP2</t>
  </si>
  <si>
    <t>LVCFG_B12_13</t>
  </si>
  <si>
    <t>MTP_LVDSTX_MAP3</t>
  </si>
  <si>
    <t>This value will be written into LVDS_TX1/2_MAP3</t>
  </si>
  <si>
    <t>LVCFG_B14_15</t>
  </si>
  <si>
    <t>LVCFG_B16_17</t>
  </si>
  <si>
    <t>MTP_LVDSTX_MAP4</t>
  </si>
  <si>
    <t>This value will be written into LVDS_TX1/2_MAP4</t>
  </si>
  <si>
    <t>LVCFG_B18_19</t>
  </si>
  <si>
    <t>MTP_LVDSTX_MAP5</t>
  </si>
  <si>
    <t>This value will be written into LVDS_TX1/2_MAP5</t>
  </si>
  <si>
    <t>LVCFG_B20_21</t>
  </si>
  <si>
    <t>LVCFG_B22_23</t>
  </si>
  <si>
    <t>MTP_LVDSTX_Spare1</t>
  </si>
  <si>
    <t>LVCFG_B24_25</t>
  </si>
  <si>
    <t>LVCFG_B26_27</t>
  </si>
  <si>
    <t>MTP_LVDSTX_Spare2</t>
  </si>
  <si>
    <t>LVCFG_B28_29</t>
  </si>
  <si>
    <t>LVCFG_B30_31</t>
  </si>
  <si>
    <t>MTP_LVDSTX_CTRL</t>
  </si>
  <si>
    <t>[3:0] value will be written into ICTRL in LVDS_BIAS_CTRL[6:3]
[4] - value will be written into LVDS_TX_HS_INV in LVDS_TX1_DIGITAL_CTRL[8]
[5] - value will be written into LVDS_TX_VS_INV in LVDS_TX1_DIGITAL_CTRL[9]
[6] - value will be written into LVDS_TX_DE_INV in LVDS_TX1_DIGITAL_CTRL[10]
[7] - value will be written into LVDS_TX1_TX2_SWAP in LVDS_TX1_DIGITAL_CTRL[12]
[8] - value will be writted into VEGA_COMPATIBLE_MAP in LVDS_TX1_DIGITAL_CTRL[27]
[15:9] -value will be writted into CLK_DATA in LVDS_TX1/2_DIGITAL_CTRL[22:16]</t>
  </si>
  <si>
    <t>LVCFG_B32_33</t>
  </si>
  <si>
    <t>[20:16] - value will be written into A/B_POS_NEG_SWAP in LVDS_TX1_PN_SWAP[4:0]
[31:21] - Reserved</t>
  </si>
  <si>
    <t>LVCFG_B34_35</t>
  </si>
  <si>
    <t>MTP_LVDSTX_PLL_CTRL_FREQ</t>
  </si>
  <si>
    <t>will be written into LVDS_PLL_CTRL_FREQ register</t>
  </si>
  <si>
    <t>LVCFG_B36_37</t>
  </si>
  <si>
    <t>LVCFG_B38_39</t>
  </si>
  <si>
    <t>MTP_LVDSTX_PLL_CTRL_CFG</t>
  </si>
  <si>
    <t>will be written into LVDS_PLL_CTRL_CFG register</t>
  </si>
  <si>
    <t>LVCFG_B40_41</t>
  </si>
  <si>
    <t>LVCFG_CRC</t>
  </si>
  <si>
    <t>Left over Configuration Space</t>
  </si>
  <si>
    <t>FIELD NAME</t>
  </si>
  <si>
    <t>MTP_JTAG_EN</t>
  </si>
  <si>
    <t>MTP_CFG0_SPARE0</t>
  </si>
  <si>
    <t>Must be masked when FT2 is being Programmed</t>
  </si>
  <si>
    <t>Must be masked when FT1 is being Programmed</t>
  </si>
  <si>
    <t>0=FT1 Not DONE, 1=FT1_DONE</t>
  </si>
  <si>
    <t>SPI_CLK_SEL</t>
  </si>
  <si>
    <t>DP_AU_LOCK</t>
  </si>
  <si>
    <t>SCAN_LOCK</t>
  </si>
  <si>
    <t>SECURE_BOOT_EN</t>
  </si>
  <si>
    <t>4WIRE_LOCK</t>
  </si>
  <si>
    <t>JTAG_LOCK</t>
  </si>
  <si>
    <t>UART_RX_LOCK</t>
  </si>
  <si>
    <t>ADV_DEBUG_DIS = 186OCM_IROM_FW_GPROBE_HANDLING_DISABLE</t>
  </si>
  <si>
    <t>ADV_DEBUG_DIS</t>
  </si>
  <si>
    <t>PFKDUK_DECRYPT_EN</t>
  </si>
  <si>
    <t>LSRAM_LOCK</t>
  </si>
  <si>
    <t>ESM_BYPASS_LOCK</t>
  </si>
  <si>
    <t>SECURE_KEY_LOCK</t>
  </si>
  <si>
    <t>Legend (Correlation between the above lock bits names and those in MADEA Security Robustness Proposal Draft 9)</t>
  </si>
  <si>
    <t>DP_AU_LOCK = DP_to_SPDIF_AUDIO</t>
  </si>
  <si>
    <t>SECURE_BOOT_EN = SECURE_AUTHENTICATION_ENABLE</t>
  </si>
  <si>
    <t>LSRAM_LOCK = ESM_DUAL-PORT_SRAM_WRITE_READ_LOCK</t>
  </si>
  <si>
    <t>4WIRE_LOCK = 4-WIRE_LOCK</t>
  </si>
  <si>
    <t>SHF_2kx40_cm16s2</t>
  </si>
  <si>
    <t>Organization (not including ECC)</t>
  </si>
  <si>
    <t>2048x32</t>
  </si>
  <si>
    <t>Number of Instances</t>
  </si>
  <si>
    <t>Total OTP Size (not including ECC)</t>
  </si>
  <si>
    <t>Size in Redundant mode</t>
  </si>
  <si>
    <t>Storage locations</t>
  </si>
  <si>
    <t>Differential / Redundant Storage</t>
  </si>
  <si>
    <t>Physical Size (bytes)</t>
  </si>
  <si>
    <t>Physical Offset (dec)</t>
  </si>
  <si>
    <t>Physical Offset (Hex)</t>
  </si>
  <si>
    <t>Logical Offset (decimal)</t>
  </si>
  <si>
    <t>Logical Offset (Hex)</t>
  </si>
  <si>
    <t>Redundant</t>
  </si>
  <si>
    <t>Lock Data</t>
  </si>
  <si>
    <t>Serial Number</t>
  </si>
  <si>
    <t>Version Roll-Back Prev</t>
  </si>
  <si>
    <t>Record Sync</t>
  </si>
  <si>
    <t>ECC</t>
  </si>
  <si>
    <t>Filler</t>
  </si>
  <si>
    <t>Keytype</t>
  </si>
  <si>
    <t>HDCP1.x RX KSV</t>
  </si>
  <si>
    <t>HDCP1.x RX Keys</t>
  </si>
  <si>
    <t>HDCP1.x TX0 KSV</t>
  </si>
  <si>
    <t>HDCP1.x TX0 Keys</t>
  </si>
  <si>
    <t>HDCP1.x TX1 KSV</t>
  </si>
  <si>
    <t>HDCP1.x TX1 Keys</t>
  </si>
  <si>
    <t>PKF-DUK Record</t>
  </si>
  <si>
    <t>LC128 + HDCP2.2 RX</t>
  </si>
  <si>
    <t>CRC Bytes</t>
  </si>
  <si>
    <t>Available</t>
  </si>
  <si>
    <t>CLINAME</t>
  </si>
  <si>
    <t>DATETIME</t>
  </si>
  <si>
    <t>DONEBY</t>
  </si>
  <si>
    <t>IPADDRESS</t>
  </si>
  <si>
    <t>APPVER</t>
  </si>
  <si>
    <t>RANDOM</t>
  </si>
  <si>
    <t>CHECKSUM</t>
  </si>
  <si>
    <t>ᙦᙧᘳᙜᚁᚇᙸᚅᚁᙴᙿ</t>
  </si>
  <si>
    <t>ᙄᙃᙂᙄᙌᙂᙅᙃᙄᙃᘳᘳᙄᙋᙍᙆᙆᙣᙠᘳᘻᙚᙠᙧᙀᙊᙍᙃᘼ</t>
  </si>
  <si>
    <t>ᙦᙧᙯᙦᙻᙴᙾᙸᙸᙿᘳ ᙴᚆᚂᚂᙷ</t>
  </si>
  <si>
    <t>ᙦᙖ᙭ᙄᙃᙃᙄᙅᙈᙇᙈᙟ</t>
  </si>
  <si>
    <t>ᙆᙁᙃᙁᙅᙁᙃ</t>
  </si>
  <si>
    <t>ᙇᙌᙄᙃ</t>
  </si>
  <si>
    <t>ᡪᢃᡘᢁᡶᢈᢈ᡾᡻᡾᡺᡹</t>
  </si>
  <si>
    <t>ᡌᡄᡆᡅᡄᡇᡅᡆᡉᠵᠵᡆᡎᡏᡈᡈᡥᡢᠵᠽᡜᡢᡩᡂᡌᡏᡅᠾ</t>
  </si>
  <si>
    <t>ᡨᡩᡱᡜ᡺ᢇᡶᢇ᡹ᠵᢅᡶᢈᢂᡶᢃ</t>
  </si>
  <si>
    <t>ᡨᡘᡯᡇᡅᡆᡆᡅᡈᡋᡇᡡᡂᡌ</t>
  </si>
  <si>
    <t>ᡉᡃᡅᡃᡇᡃᡅ</t>
  </si>
  <si>
    <t>ᡊᡅᡈᡋ</t>
  </si>
  <si>
    <t>BANK</t>
  </si>
  <si>
    <t>OTP0</t>
  </si>
  <si>
    <t>OTP1</t>
  </si>
  <si>
    <t>OTP2</t>
  </si>
  <si>
    <t>OTP3</t>
  </si>
  <si>
    <t>BYTE</t>
  </si>
  <si>
    <t>A</t>
  </si>
  <si>
    <t>B</t>
  </si>
  <si>
    <t>C</t>
  </si>
  <si>
    <t>D</t>
  </si>
  <si>
    <t>E</t>
  </si>
  <si>
    <t>F</t>
  </si>
  <si>
    <t>BYTE ADDR</t>
  </si>
  <si>
    <t>A[7:4]</t>
  </si>
  <si>
    <t>00</t>
  </si>
  <si>
    <t>20</t>
  </si>
  <si>
    <t>40</t>
  </si>
  <si>
    <t>50</t>
  </si>
  <si>
    <t>60</t>
  </si>
  <si>
    <t>70</t>
  </si>
  <si>
    <t>80</t>
  </si>
  <si>
    <t>90</t>
  </si>
  <si>
    <t>A0</t>
  </si>
  <si>
    <t>B0</t>
  </si>
  <si>
    <t>C0</t>
  </si>
  <si>
    <t>D0</t>
  </si>
  <si>
    <t>E0</t>
  </si>
  <si>
    <t>F0</t>
  </si>
  <si>
    <t>0xXXXX_XXXX_XXXX</t>
  </si>
  <si>
    <t>#bytes</t>
  </si>
  <si>
    <t>Format</t>
  </si>
  <si>
    <t>Comment</t>
  </si>
  <si>
    <t>TD (Tracking Data) field coding</t>
  </si>
  <si>
    <t>6 digits/characters lot# coded as ascci value of the digit/character</t>
  </si>
  <si>
    <t>example</t>
  </si>
  <si>
    <t>Tower lot identifier</t>
  </si>
  <si>
    <t>S/P12345 =&gt;  53 /50 31 32 33 34 35</t>
  </si>
  <si>
    <t>0x48</t>
  </si>
  <si>
    <t>X=1 -&gt; 0x01   X=100 -&gt; 0x64</t>
  </si>
  <si>
    <t>W#1 -&gt; 0x01 W#25 -&gt; 0x19</t>
  </si>
  <si>
    <t>Y=1 -&gt; 0x01   Y=100 -&gt; 0x64</t>
  </si>
  <si>
    <t>fixed 0x48</t>
  </si>
  <si>
    <t>Ascci value of fab code H -&gt; 0x48</t>
  </si>
  <si>
    <t>53 31 32 33 34 35 01 01 01 48 -&gt; 65 B3</t>
  </si>
  <si>
    <t>CRC16-CCITT over previous 10 bytes</t>
  </si>
  <si>
    <t>numeric value, hexadecimal</t>
  </si>
  <si>
    <t>Gerard</t>
  </si>
  <si>
    <t>1. Flipped ALT1 &amp; ALT2 UART SEL in MTP_MAP sheet.
2.  Tower Tracking Data Sheet.
3. UART_SEL in MTP_MAP updated.</t>
  </si>
  <si>
    <t>Deprecated MTP_SPI_XIP_EN</t>
  </si>
  <si>
    <t>MTP_SPARE_CONFIG0_B4b1</t>
  </si>
  <si>
    <t>MTP_SPARE_CONFIG0_B4b2</t>
  </si>
  <si>
    <t>Sirius I2C Slave Device Address b[7:1] value.LSB is Don’t Care.</t>
  </si>
  <si>
    <t>1. Deprecated MTP_CFG_EEP_PORT_SEL
2. Deprecated MTP_CFG0_PWMI_EN
3. Deprecated MTP_CFG0_PWMO_DIS
4 Updated MTP_I2C_SLAVE_ADDR description.
5.Updated description of  MTP_GPIO_POD_PUPD_FLIP_EN</t>
  </si>
  <si>
    <t>Deprecated MTP_CFG_EEP_PORT_SEL Port ixed to AUX_SDA/AUX_SCL</t>
  </si>
  <si>
    <t>Default  0xA8,A9 bus address (value is 0x54)  will be used if this is Zero.</t>
  </si>
  <si>
    <t>CAL0_1_Spare</t>
  </si>
  <si>
    <t>LVDSTX_3P5mA_ITX setting for 3.5mA for 350mV VOH across 100ohm.</t>
  </si>
  <si>
    <t>Deprecated because MTP config data is always valid (whether from MTP or EEPROM) and can be used to configure LVDS directly.</t>
  </si>
  <si>
    <r>
      <t xml:space="preserve">Selects between XTAL &amp; Ring Oscillator.
</t>
    </r>
    <r>
      <rPr>
        <b/>
        <sz val="10"/>
        <color theme="1"/>
        <rFont val="Arial Narrow"/>
        <family val="2"/>
      </rPr>
      <t>0</t>
    </r>
    <r>
      <rPr>
        <sz val="10"/>
        <color theme="1"/>
        <rFont val="Arial Narrow"/>
        <family val="2"/>
      </rPr>
      <t xml:space="preserve"> - Implies TCLK is from Internal Ring Oscillator
1- Implies TCLK is from XTAL Oscillator</t>
    </r>
  </si>
  <si>
    <t>Reverses Power-on default pull-up or Pull-down. Maps to GPIO_PAD_CTRL[25:16] register bits or GPIO_PUD_SEL[8:3] field. SW must XOR the contents with GPIO_PUD_SEL[8:3] 
0 - GPIO3_PUPD_FLIP - A 1 Flips POD PD to PU on GPIO_3 Pin (PVCCEN)
1 - GPIO4_PUPD_FLIP - A 1 Flips POD PD to PU on GPIO_4 Pin (PWMI)
2 - GPIO5_PUPD_FLIP - A 1 Flips POD PD to PU on GPIO_5 Pin (ENBKLT)
3 - GPIO6_PUPD_FLIP - A 1 Flips POD PU to PD on GPIO_6 Pin (LVCFG_2TX)
4 - GPIO7_PUPD_FLIP - A 1 Flips POD PU to PD on GPIO_7 Pin (LVCFG_6B)
5 - GPIO8_PUPD_FLIP - A 1 Flips POD PD to PU on GPIO_8 Pin (PWMO)</t>
  </si>
  <si>
    <t>Disables the Power-on default pull-up or Pull-down. Maps to GPIO_PAD_CTRL[11:2] register bits or GPIO_PE_CTRL[8:3] field. Software must Zero the 1s with GPIO_PE_CTRL[8:3].
If 1, Then Pad Termination gets Disabled.
0 - GPIO3_PUPD_DIS - A 1 disables Resistor on GPIO_3 Pin
1 - GPIO4_PUPD_DIS - A 1 disables Resistor on GPIO_4 Pin
2 - GPIO5_PUPD_DIS - A 1 disables Resistor on GPIO_5 Pin
3 - GPIO6_PUPD_DIS - A 1 disables Resistor on GPIO_6 Pin
4 - GPIO7_PUPD_DIS - A 1 disables Resistor on GPIO_7 Pin
5 - GPIO8_PUPD_DIS - A 1 disables Resistor on GPIO_8 Pin</t>
  </si>
  <si>
    <t>Program DP12RX_LINK_CONTROL[7:6]=00 or 11; should be 00 for EVB</t>
  </si>
  <si>
    <t>[rd] As only 1-bit for this field, it will be 0 for HBR, 1 for HBR2.  Default should be 0 since this will have to be drop-in replacement. Parade chip is limited to HBR.  Will need to change the DPCD Sink Capability Field and handling of this configuration field.|</t>
  </si>
  <si>
    <t>[rd] It is likely we may never need this (as the SOC driving this will be on the same board). This is just a safety backup.</t>
  </si>
  <si>
    <r>
      <rPr>
        <sz val="10"/>
        <rFont val="Arial Narrow"/>
        <family val="2"/>
      </rPr>
      <t>These are optional and hold DPRX register settings for various modes of operation.</t>
    </r>
    <r>
      <rPr>
        <sz val="10"/>
        <color rgb="FF0070C0"/>
        <rFont val="Arial Narrow"/>
        <family val="2"/>
      </rPr>
      <t xml:space="preserve">
[py] If needed, host can use HI register to directly override the core register values.</t>
    </r>
  </si>
  <si>
    <r>
      <t xml:space="preserve">Normally based on Panel Spec from EDID. This value is used in case EDID is not detected.
</t>
    </r>
    <r>
      <rPr>
        <sz val="10"/>
        <color rgb="FF0070C0"/>
        <rFont val="Arial Narrow"/>
        <family val="2"/>
      </rPr>
      <t>[py] If non-zero, DP12RX_DBG_VID_HTOTAL~ P12RX_DBG_VID_VS_WIDTH can be pre-programmed, just not to enable it.
[rd] The default values is for generating an image on the default panel (1920x1080).</t>
    </r>
  </si>
  <si>
    <r>
      <rPr>
        <sz val="10"/>
        <rFont val="Arial Narrow"/>
        <family val="2"/>
      </rPr>
      <t>Normally based on Panel Spec from EDID. This value is used in case EDID is not detected.</t>
    </r>
    <r>
      <rPr>
        <sz val="10"/>
        <color rgb="FF0070C0"/>
        <rFont val="Arial Narrow"/>
        <family val="2"/>
      </rPr>
      <t xml:space="preserve">
[py] Sirius IROM doesn't pre-fetch EDID to know the panel clock.  As agreed with Ramesh, we use 148.5MHz clock for default 1080p timing (use 1/10 MHz unit, says 1485=0x5CD for 148.5MHz)
[rd] 1/10 MHz unit would be OK. Note that we may not be able to specify the "exact" frequency in closed loop mode as this would need to have been a 24bit number for correct precision. </t>
    </r>
  </si>
  <si>
    <r>
      <t xml:space="preserve">Normally based on Panel Spec from EDID. This value is used in case EDID is not detected.
</t>
    </r>
    <r>
      <rPr>
        <sz val="10"/>
        <color rgb="FF0070C0"/>
        <rFont val="Arial Narrow"/>
        <family val="2"/>
      </rPr>
      <t>[rd] Mapping to register DP12RX_DBG_VID_HS_WIDTH, b[15] is polarity. 0 for positive, 1 for negative</t>
    </r>
  </si>
  <si>
    <r>
      <t xml:space="preserve">Normally based on Panel Spec from EDID. This value is used in case EDID is not detected.
</t>
    </r>
    <r>
      <rPr>
        <sz val="10"/>
        <color rgb="FF0070C0"/>
        <rFont val="Arial Narrow"/>
        <family val="2"/>
      </rPr>
      <t>[rd] Mapping to register DP12RX_DBG_VID_VS_WIDTH, b[15] is polarity. 0 for positive, 1 for negative</t>
    </r>
  </si>
  <si>
    <t>1. Updated OTP Calibration Record with CAL0_0_SPARE used for LVTX_35mA Setting.
2. Added comments on MTP_MAP based on Software feedback.</t>
  </si>
  <si>
    <t>LVTX_3P5mA_ITX_SET</t>
  </si>
  <si>
    <t>MTP_GPIO_POD_PUPD_FLIP_EN</t>
    <phoneticPr fontId="7" type="noConversion"/>
  </si>
  <si>
    <t>MTP_DPRX_1LANE</t>
    <phoneticPr fontId="7" type="noConversion"/>
  </si>
  <si>
    <t>MTP_DPRX_ML_SET1</t>
    <phoneticPr fontId="7" type="noConversion"/>
  </si>
  <si>
    <t>MTP_DPCD_eDP_701_CAP</t>
    <phoneticPr fontId="7" type="noConversion"/>
  </si>
  <si>
    <t>MTP_eDP_CAP_701</t>
    <phoneticPr fontId="7" type="noConversion"/>
  </si>
  <si>
    <t>CONFIG0_B36_37</t>
    <phoneticPr fontId="7" type="noConversion"/>
  </si>
  <si>
    <t>MTP_INT_OSC_SEL</t>
    <phoneticPr fontId="7" type="noConversion"/>
  </si>
  <si>
    <t>MTP_CFG_EEP_ADDR</t>
    <phoneticPr fontId="7" type="noConversion"/>
  </si>
  <si>
    <t>CONFIG0_B4_5</t>
    <phoneticPr fontId="7" type="noConversion"/>
  </si>
  <si>
    <t>Ring Oscillator Calibration</t>
    <phoneticPr fontId="49" type="noConversion"/>
  </si>
  <si>
    <t>CAL1_BUCK</t>
    <phoneticPr fontId="49" type="noConversion"/>
  </si>
  <si>
    <r>
      <rPr>
        <b/>
        <sz val="10"/>
        <color theme="1"/>
        <rFont val="Arial Narrow"/>
        <family val="2"/>
      </rPr>
      <t>00</t>
    </r>
    <r>
      <rPr>
        <sz val="10"/>
        <color theme="1"/>
        <rFont val="Arial Narrow"/>
        <family val="2"/>
      </rPr>
      <t xml:space="preserve"> - Default UART_EN=1 is TX=LVCFG_SW, RX=PVCCEN
01 - ALT1_UART_EN=1 is TX=AUX_SCL,RX=AUX_SDA
10 - ALT2_UART_EN=1 is TX=SYS_SCL,RX=SYS_SDA
11 - UART_DISABLED</t>
    </r>
    <phoneticPr fontId="7" type="noConversion"/>
  </si>
  <si>
    <t>31:30</t>
    <phoneticPr fontId="7" type="noConversion"/>
  </si>
  <si>
    <t>15:14</t>
    <phoneticPr fontId="7" type="noConversion"/>
  </si>
  <si>
    <r>
      <t xml:space="preserve">Use this to set DPCD 00722h Value. Default is </t>
    </r>
    <r>
      <rPr>
        <sz val="10"/>
        <color rgb="FFFF0000"/>
        <rFont val="Arial Narrow"/>
        <family val="2"/>
      </rPr>
      <t>07h</t>
    </r>
    <phoneticPr fontId="7" type="noConversion"/>
  </si>
  <si>
    <r>
      <t xml:space="preserve">Use this to set DPCD 00723h Value. Default is </t>
    </r>
    <r>
      <rPr>
        <sz val="10"/>
        <color rgb="FFFF0000"/>
        <rFont val="Arial Narrow"/>
        <family val="2"/>
      </rPr>
      <t>FFh</t>
    </r>
    <phoneticPr fontId="7" type="noConversion"/>
  </si>
  <si>
    <r>
      <t xml:space="preserve">Use this to set DPCD 00728h Value. Default is </t>
    </r>
    <r>
      <rPr>
        <sz val="10"/>
        <color rgb="FFFF0000"/>
        <rFont val="Arial Narrow"/>
        <family val="2"/>
      </rPr>
      <t>6Eh</t>
    </r>
    <phoneticPr fontId="7" type="noConversion"/>
  </si>
  <si>
    <t>2</t>
    <phoneticPr fontId="7" type="noConversion"/>
  </si>
  <si>
    <t>Deprecated</t>
    <phoneticPr fontId="7" type="noConversion"/>
  </si>
  <si>
    <t>Program DP12RX_LINK_CONTROL[4]; should be 1 for EVB</t>
    <phoneticPr fontId="7" type="noConversion"/>
  </si>
  <si>
    <r>
      <t xml:space="preserve">Copy of DPCD 00701h eDP CAPS1  </t>
    </r>
    <r>
      <rPr>
        <sz val="10"/>
        <color rgb="FFFF0000"/>
        <rFont val="Arial Narrow"/>
        <family val="2"/>
      </rPr>
      <t>(Deprecated as it has been defined in the MTP_DPCD_eDP_701_CAP)</t>
    </r>
    <phoneticPr fontId="7" type="noConversion"/>
  </si>
  <si>
    <r>
      <t xml:space="preserve">Copy of DPCD 00702h eDP CAPS2  </t>
    </r>
    <r>
      <rPr>
        <sz val="10"/>
        <color rgb="FFFF0000"/>
        <rFont val="Arial Narrow"/>
        <family val="2"/>
      </rPr>
      <t>(Deprecated as it has been defined in the MTP_DPCD_eDP_702_CAP)</t>
    </r>
    <phoneticPr fontId="7" type="noConversion"/>
  </si>
  <si>
    <t>AUX2I2C speed control. Maps to DP12RX_AUX2I2C_CLK_SCALE register
00 - Set 0x09 for I2C speed close to 400KHz (default)
01 - Set 0x0B for I2C speed 330KHz
10 - Set 0x29 for I2C speed 100KHz
11 - Reserved</t>
    <phoneticPr fontId="7" type="noConversion"/>
  </si>
  <si>
    <t>Brett.S</t>
  </si>
  <si>
    <t>1. Updated MTP_DPRX_AUX2I2C_SPEED Field.</t>
  </si>
  <si>
    <r>
      <rPr>
        <sz val="10"/>
        <color rgb="FFFF0000"/>
        <rFont val="Arial Narrow"/>
        <family val="2"/>
      </rPr>
      <t>00 - RCLK is 216MHz (Default)</t>
    </r>
    <r>
      <rPr>
        <sz val="10"/>
        <rFont val="Arial Narrow"/>
        <family val="2"/>
      </rPr>
      <t xml:space="preserve"> ; </t>
    </r>
    <r>
      <rPr>
        <sz val="10"/>
        <color rgb="FFFF0000"/>
        <rFont val="Arial Narrow"/>
        <family val="2"/>
      </rPr>
      <t>01 - RCLK is 270MHz</t>
    </r>
    <r>
      <rPr>
        <sz val="10"/>
        <rFont val="Arial Narrow"/>
        <family val="2"/>
      </rPr>
      <t xml:space="preserve"> ; 10 - RCLK is 203 MHz ; 11 - RESERVED</t>
    </r>
  </si>
  <si>
    <t>MTP_I2C_SLAVE_ADDR</t>
  </si>
  <si>
    <r>
      <rPr>
        <b/>
        <sz val="10"/>
        <color rgb="FFFF0000"/>
        <rFont val="Arial Narrow"/>
        <family val="2"/>
      </rPr>
      <t>0</t>
    </r>
    <r>
      <rPr>
        <sz val="10"/>
        <color rgb="FFFF0000"/>
        <rFont val="Arial Narrow"/>
        <family val="2"/>
      </rPr>
      <t xml:space="preserve"> - Default Slave I2C Address 0xE0 (0x70) for Host Interface (Default)</t>
    </r>
    <r>
      <rPr>
        <sz val="10"/>
        <color theme="1"/>
        <rFont val="Arial Narrow"/>
        <family val="2"/>
      </rPr>
      <t xml:space="preserve">
'1 - Use </t>
    </r>
    <r>
      <rPr>
        <sz val="10"/>
        <color rgb="FFFF0000"/>
        <rFont val="Arial Narrow"/>
        <family val="2"/>
      </rPr>
      <t>MTP_I2C_SLAVE_ADDR</t>
    </r>
  </si>
  <si>
    <t>[py] IROM default is 216 MHz, should change to MTP_RCLK_SEL 00: 216MHz, 01: 270MHz</t>
  </si>
  <si>
    <t>MTP_DPRX_AUX2I2C_SPEED</t>
  </si>
  <si>
    <r>
      <t xml:space="preserve">UART is enabled on an unprogrammed MTP
</t>
    </r>
    <r>
      <rPr>
        <sz val="10"/>
        <color rgb="FFFF0000"/>
        <rFont val="Arial Narrow"/>
        <family val="2"/>
      </rPr>
      <t>Tesla shall set MTP_UART_SEL=11 to disable UART for PVCCEN (GPIO3) control.</t>
    </r>
  </si>
  <si>
    <t>LVCFG_B42_43</t>
  </si>
  <si>
    <t>LVCFG_B10_11</t>
  </si>
  <si>
    <t>LVCFG_B44_45</t>
  </si>
  <si>
    <t>LVCFG_B46_47</t>
  </si>
  <si>
    <t>DPCD_VSF_B20_21</t>
  </si>
  <si>
    <t>DPCD_VSF_B22_23</t>
  </si>
  <si>
    <t>DPCD_VSF_B24_25</t>
  </si>
  <si>
    <r>
      <t>CONFIG0_B24_2</t>
    </r>
    <r>
      <rPr>
        <sz val="10"/>
        <color rgb="FFFF0000"/>
        <rFont val="Arial Narrow"/>
        <family val="2"/>
      </rPr>
      <t>5</t>
    </r>
  </si>
  <si>
    <r>
      <t xml:space="preserve">7:6 - IRQN Out Selection for HOST Interface
          </t>
    </r>
    <r>
      <rPr>
        <sz val="10"/>
        <color rgb="FFFF0000"/>
        <rFont val="Arial Narrow"/>
        <family val="2"/>
      </rPr>
      <t>00 - PDN is IRQN Out Pin on Host Interface (Default)</t>
    </r>
    <r>
      <rPr>
        <sz val="10"/>
        <rFont val="Arial Narrow"/>
        <family val="2"/>
      </rPr>
      <t xml:space="preserve">.
          </t>
    </r>
    <r>
      <rPr>
        <sz val="10"/>
        <color rgb="FFFF0000"/>
        <rFont val="Arial Narrow"/>
        <family val="2"/>
      </rPr>
      <t>01 - No IRQN Out Pin on Host Interface.</t>
    </r>
    <r>
      <rPr>
        <sz val="10"/>
        <rFont val="Arial Narrow"/>
        <family val="2"/>
      </rPr>
      <t xml:space="preserve">
          10 - PWMI is IRQN Out Pin on Host Interface.
          11 - LVCFG_SW is IRQN Out Pin on Host Interface.</t>
    </r>
  </si>
  <si>
    <t>Pei-Hsin.Y</t>
  </si>
  <si>
    <t>1. MTP_DPCD_VSF and MTP_LVDS_CONFIG to follow the same byte numbering scheme of the "Record Field" as the MTP_CONFIG0's.
2. Corrected some wrong numbering.</t>
  </si>
  <si>
    <t>MTP_RX_CONFIG</t>
  </si>
  <si>
    <r>
      <t xml:space="preserve">MTP DPRX CONFIGURATION
0 - MTP_DPCD_0000Dh_eDP_ASSR_CAP : ASSR 
1 - </t>
    </r>
    <r>
      <rPr>
        <sz val="10"/>
        <color rgb="FFFF0000"/>
        <rFont val="Arial Narrow"/>
        <family val="2"/>
      </rPr>
      <t>MTP_DPCD_00002h_EFRM_CAP</t>
    </r>
    <r>
      <rPr>
        <sz val="10"/>
        <rFont val="Arial Narrow"/>
        <family val="2"/>
      </rPr>
      <t xml:space="preserve"> : Enhanced Framing Capability
2 - MTP_DPRX_POST_LT_ADJ_REQ_SUP : 0 Not Supported ; 1 - Supported.
3 - SPARE
5:4 - MTP_DPRX_LT_TYPE : 00 - Normal LT ; 01 - Accurate LT ; 10 - NOAUX_LT
6 - MTP_DPRX_LT_TPS3_NO_SUP : 0 - Supported ;  1 - Not Supported
7 - MTP_DPRX_LT_TPS4_NO_SUP : 0 - Supported ;  1 - Not Supported</t>
    </r>
  </si>
  <si>
    <r>
      <t xml:space="preserve">0 - If b0=1, Set DPCD 000Dh b0 to 1
</t>
    </r>
    <r>
      <rPr>
        <sz val="10"/>
        <color rgb="FFFF0000"/>
        <rFont val="Arial Narrow"/>
        <family val="2"/>
      </rPr>
      <t>1 - If b1=1, Set DPCD 0002h b7</t>
    </r>
    <r>
      <rPr>
        <sz val="10"/>
        <rFont val="Arial Narrow"/>
        <family val="2"/>
      </rPr>
      <t xml:space="preserve">
2 - If b2=1, Set DPCD 0002h b5 POST_LT_ADJ_REQ_SUPPORTED
</t>
    </r>
    <r>
      <rPr>
        <sz val="10"/>
        <color rgb="FF0070C0"/>
        <rFont val="Arial Narrow"/>
        <family val="2"/>
      </rPr>
      <t>3 - Reserved.MTP_DPRX_MAX_SPEED bit of CONFIG0_B9 field is defined for this purpose</t>
    </r>
    <r>
      <rPr>
        <sz val="10"/>
        <rFont val="Arial Narrow"/>
        <family val="2"/>
      </rPr>
      <t xml:space="preserve">
4 - b4=0 for Normal LT ; b4=1 for Accurate LT
5 - If b5=1, Set DPCD 0003h b6 NO_AUX_TRANSACTION_LINK_TRAINING
6 - If b6=0, Set DPCD 0002h b6 TPS3_SUPPORTED
7 -  If b7=0, Set DPCD 0003h b7 TPS4_SUPPORTED</t>
    </r>
  </si>
  <si>
    <t xml:space="preserve">1. Corrected the definition of MTP_CONFIG0_B10, MTP_RX_CONFIG, BIT1 to MTP_DPCD_00002h_EFRM_CAP.  </t>
  </si>
  <si>
    <t>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</si>
</sst>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&quot;KBytes&quot;"/>
  </numFmts>
  <fonts count="5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30"/>
      <name val="Calibri"/>
      <family val="2"/>
    </font>
    <font>
      <sz val="11"/>
      <color indexed="36"/>
      <name val="Calibri"/>
      <family val="2"/>
    </font>
    <font>
      <sz val="8"/>
      <name val="Ariel narrow"/>
    </font>
    <font>
      <sz val="8"/>
      <name val="Arial Narrow"/>
      <family val="2"/>
    </font>
    <font>
      <sz val="8"/>
      <name val="Calibri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Ariel narrow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rgb="FF0070C0"/>
      <name val="Arial Narrow"/>
      <family val="2"/>
    </font>
    <font>
      <sz val="9"/>
      <name val="Calibri"/>
      <family val="3"/>
      <charset val="136"/>
      <scheme val="minor"/>
    </font>
    <font>
      <b/>
      <sz val="10"/>
      <color rgb="FFFF000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50" applyNumberFormat="0" applyAlignment="0" applyProtection="0"/>
    <xf numFmtId="0" fontId="14" fillId="28" borderId="51" applyNumberFormat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52" applyNumberFormat="0" applyFill="0" applyAlignment="0" applyProtection="0"/>
    <xf numFmtId="0" fontId="18" fillId="0" borderId="53" applyNumberFormat="0" applyFill="0" applyAlignment="0" applyProtection="0"/>
    <xf numFmtId="0" fontId="19" fillId="0" borderId="54" applyNumberFormat="0" applyFill="0" applyAlignment="0" applyProtection="0"/>
    <xf numFmtId="0" fontId="19" fillId="0" borderId="0" applyNumberFormat="0" applyFill="0" applyBorder="0" applyAlignment="0" applyProtection="0"/>
    <xf numFmtId="0" fontId="20" fillId="30" borderId="50" applyNumberFormat="0" applyAlignment="0" applyProtection="0"/>
    <xf numFmtId="0" fontId="21" fillId="0" borderId="55" applyNumberFormat="0" applyFill="0" applyAlignment="0" applyProtection="0"/>
    <xf numFmtId="0" fontId="22" fillId="31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0" fillId="32" borderId="56" applyNumberFormat="0" applyFont="0" applyAlignment="0" applyProtection="0"/>
    <xf numFmtId="0" fontId="23" fillId="27" borderId="57" applyNumberFormat="0" applyAlignment="0" applyProtection="0"/>
    <xf numFmtId="0" fontId="24" fillId="0" borderId="0" applyNumberFormat="0" applyFill="0" applyBorder="0" applyAlignment="0" applyProtection="0"/>
    <xf numFmtId="0" fontId="25" fillId="0" borderId="58" applyNumberFormat="0" applyFill="0" applyAlignment="0" applyProtection="0"/>
    <xf numFmtId="0" fontId="26" fillId="0" borderId="0" applyNumberFormat="0" applyFill="0" applyBorder="0" applyAlignment="0" applyProtection="0"/>
  </cellStyleXfs>
  <cellXfs count="322">
    <xf numFmtId="0" fontId="0" fillId="0" borderId="0" xfId="0"/>
    <xf numFmtId="0" fontId="27" fillId="0" borderId="0" xfId="37" applyFont="1" applyAlignment="1">
      <alignment horizontal="center"/>
    </xf>
    <xf numFmtId="0" fontId="27" fillId="0" borderId="0" xfId="37" applyFont="1"/>
    <xf numFmtId="0" fontId="27" fillId="0" borderId="0" xfId="37" applyFont="1" applyAlignment="1">
      <alignment horizontal="left"/>
    </xf>
    <xf numFmtId="0" fontId="28" fillId="33" borderId="0" xfId="37" applyFont="1" applyFill="1"/>
    <xf numFmtId="0" fontId="29" fillId="33" borderId="0" xfId="37" applyFont="1" applyFill="1" applyAlignment="1">
      <alignment horizontal="center"/>
    </xf>
    <xf numFmtId="0" fontId="29" fillId="33" borderId="0" xfId="37" applyFont="1" applyFill="1" applyAlignment="1">
      <alignment horizontal="left"/>
    </xf>
    <xf numFmtId="0" fontId="30" fillId="0" borderId="1" xfId="37" applyFont="1" applyBorder="1" applyAlignment="1">
      <alignment horizontal="center" vertical="center" wrapText="1"/>
    </xf>
    <xf numFmtId="0" fontId="30" fillId="0" borderId="1" xfId="37" applyFont="1" applyBorder="1" applyAlignment="1">
      <alignment vertical="center" wrapText="1"/>
    </xf>
    <xf numFmtId="15" fontId="31" fillId="0" borderId="1" xfId="37" applyNumberFormat="1" applyFont="1" applyBorder="1" applyAlignment="1">
      <alignment horizontal="center" vertical="center" wrapText="1"/>
    </xf>
    <xf numFmtId="0" fontId="29" fillId="0" borderId="0" xfId="37" applyFont="1" applyAlignment="1">
      <alignment horizontal="left"/>
    </xf>
    <xf numFmtId="0" fontId="29" fillId="0" borderId="0" xfId="37" applyFont="1"/>
    <xf numFmtId="0" fontId="27" fillId="0" borderId="1" xfId="37" applyFont="1" applyBorder="1" applyAlignment="1">
      <alignment horizontal="center"/>
    </xf>
    <xf numFmtId="0" fontId="32" fillId="0" borderId="0" xfId="37" applyFont="1" applyAlignment="1">
      <alignment horizontal="left"/>
    </xf>
    <xf numFmtId="15" fontId="32" fillId="0" borderId="0" xfId="37" applyNumberFormat="1" applyFont="1" applyAlignment="1">
      <alignment horizontal="left"/>
    </xf>
    <xf numFmtId="0" fontId="0" fillId="0" borderId="0" xfId="0" applyAlignment="1">
      <alignment horizontal="right"/>
    </xf>
    <xf numFmtId="0" fontId="27" fillId="0" borderId="1" xfId="37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2" xfId="37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27" fillId="0" borderId="5" xfId="37" applyFont="1" applyBorder="1" applyAlignment="1">
      <alignment horizontal="center"/>
    </xf>
    <xf numFmtId="0" fontId="27" fillId="0" borderId="5" xfId="37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7" fillId="0" borderId="7" xfId="37" applyFont="1" applyBorder="1" applyAlignment="1">
      <alignment horizontal="center" vertical="center" wrapText="1"/>
    </xf>
    <xf numFmtId="0" fontId="25" fillId="0" borderId="1" xfId="0" applyFont="1" applyBorder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7" fillId="0" borderId="13" xfId="37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7" fillId="0" borderId="15" xfId="37" applyFont="1" applyBorder="1" applyAlignment="1">
      <alignment horizontal="center" vertical="center" wrapText="1"/>
    </xf>
    <xf numFmtId="0" fontId="0" fillId="0" borderId="6" xfId="0" applyBorder="1"/>
    <xf numFmtId="0" fontId="27" fillId="0" borderId="7" xfId="37" applyFont="1" applyBorder="1" applyAlignment="1">
      <alignment horizontal="center"/>
    </xf>
    <xf numFmtId="0" fontId="27" fillId="0" borderId="7" xfId="37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25" fillId="0" borderId="23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165" fontId="25" fillId="0" borderId="23" xfId="0" applyNumberFormat="1" applyFont="1" applyBorder="1" applyAlignment="1">
      <alignment vertical="center"/>
    </xf>
    <xf numFmtId="165" fontId="25" fillId="0" borderId="24" xfId="0" applyNumberFormat="1" applyFont="1" applyBorder="1" applyAlignment="1">
      <alignment vertical="center"/>
    </xf>
    <xf numFmtId="165" fontId="25" fillId="0" borderId="25" xfId="0" applyNumberFormat="1" applyFont="1" applyBorder="1" applyAlignment="1">
      <alignment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7" fillId="0" borderId="8" xfId="37" applyFont="1" applyBorder="1" applyAlignment="1">
      <alignment horizontal="center"/>
    </xf>
    <xf numFmtId="0" fontId="27" fillId="0" borderId="9" xfId="37" applyFont="1" applyBorder="1" applyAlignment="1">
      <alignment horizontal="center"/>
    </xf>
    <xf numFmtId="0" fontId="27" fillId="0" borderId="3" xfId="37" applyFont="1" applyBorder="1" applyAlignment="1">
      <alignment horizontal="center"/>
    </xf>
    <xf numFmtId="0" fontId="27" fillId="0" borderId="1" xfId="37" applyFont="1" applyBorder="1"/>
    <xf numFmtId="0" fontId="27" fillId="0" borderId="29" xfId="37" applyFont="1" applyBorder="1" applyAlignment="1">
      <alignment horizontal="center"/>
    </xf>
    <xf numFmtId="0" fontId="27" fillId="0" borderId="30" xfId="37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/>
    <xf numFmtId="165" fontId="25" fillId="0" borderId="23" xfId="0" applyNumberFormat="1" applyFont="1" applyBorder="1" applyAlignment="1">
      <alignment horizontal="right" vertical="center"/>
    </xf>
    <xf numFmtId="0" fontId="27" fillId="0" borderId="1" xfId="37" applyFont="1" applyBorder="1" applyAlignment="1">
      <alignment horizontal="center" vertical="top"/>
    </xf>
    <xf numFmtId="15" fontId="31" fillId="0" borderId="1" xfId="37" applyNumberFormat="1" applyFont="1" applyBorder="1" applyAlignment="1">
      <alignment horizontal="center" vertical="top" wrapText="1"/>
    </xf>
    <xf numFmtId="0" fontId="27" fillId="0" borderId="1" xfId="37" applyFont="1" applyBorder="1" applyAlignment="1">
      <alignment horizontal="left" vertical="top" wrapText="1"/>
    </xf>
    <xf numFmtId="0" fontId="27" fillId="0" borderId="1" xfId="37" applyFont="1" applyBorder="1" applyAlignment="1">
      <alignment horizontal="left" vertical="top"/>
    </xf>
    <xf numFmtId="0" fontId="33" fillId="0" borderId="0" xfId="0" applyFont="1"/>
    <xf numFmtId="0" fontId="27" fillId="0" borderId="5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0" borderId="0" xfId="37" applyFont="1" applyAlignment="1">
      <alignment horizontal="left" vertical="top"/>
    </xf>
    <xf numFmtId="0" fontId="34" fillId="0" borderId="0" xfId="0" applyFont="1"/>
    <xf numFmtId="0" fontId="0" fillId="34" borderId="6" xfId="0" applyFill="1" applyBorder="1" applyAlignment="1">
      <alignment horizontal="center" vertical="center"/>
    </xf>
    <xf numFmtId="0" fontId="27" fillId="34" borderId="7" xfId="37" applyFont="1" applyFill="1" applyBorder="1" applyAlignment="1">
      <alignment horizontal="center" vertical="center" wrapText="1"/>
    </xf>
    <xf numFmtId="0" fontId="27" fillId="35" borderId="5" xfId="37" applyFont="1" applyFill="1" applyBorder="1" applyAlignment="1">
      <alignment horizontal="center"/>
    </xf>
    <xf numFmtId="1" fontId="27" fillId="0" borderId="5" xfId="37" applyNumberFormat="1" applyFont="1" applyBorder="1" applyAlignment="1">
      <alignment horizontal="center" vertical="center"/>
    </xf>
    <xf numFmtId="0" fontId="27" fillId="0" borderId="2" xfId="37" applyFont="1" applyBorder="1" applyAlignment="1">
      <alignment horizontal="center"/>
    </xf>
    <xf numFmtId="14" fontId="27" fillId="0" borderId="1" xfId="37" applyNumberFormat="1" applyFont="1" applyBorder="1"/>
    <xf numFmtId="0" fontId="27" fillId="0" borderId="1" xfId="37" quotePrefix="1" applyFont="1" applyBorder="1" applyAlignment="1">
      <alignment horizontal="right"/>
    </xf>
    <xf numFmtId="0" fontId="27" fillId="0" borderId="1" xfId="37" applyFont="1" applyBorder="1" applyAlignment="1">
      <alignment wrapText="1"/>
    </xf>
    <xf numFmtId="0" fontId="25" fillId="0" borderId="0" xfId="0" applyFont="1"/>
    <xf numFmtId="14" fontId="25" fillId="0" borderId="0" xfId="0" applyNumberFormat="1" applyFont="1" applyAlignment="1">
      <alignment horizontal="right"/>
    </xf>
    <xf numFmtId="14" fontId="25" fillId="0" borderId="0" xfId="0" applyNumberFormat="1" applyFont="1"/>
    <xf numFmtId="16" fontId="27" fillId="0" borderId="1" xfId="37" applyNumberFormat="1" applyFont="1" applyBorder="1"/>
    <xf numFmtId="0" fontId="27" fillId="0" borderId="1" xfId="37" applyFont="1" applyBorder="1" applyAlignment="1">
      <alignment vertical="top" wrapText="1"/>
    </xf>
    <xf numFmtId="0" fontId="0" fillId="0" borderId="0" xfId="0" applyAlignment="1">
      <alignment horizontal="center"/>
    </xf>
    <xf numFmtId="0" fontId="25" fillId="0" borderId="2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35" fillId="0" borderId="0" xfId="0" applyFont="1"/>
    <xf numFmtId="0" fontId="27" fillId="39" borderId="2" xfId="37" applyFont="1" applyFill="1" applyBorder="1" applyAlignment="1">
      <alignment horizontal="center" vertical="center"/>
    </xf>
    <xf numFmtId="0" fontId="27" fillId="39" borderId="1" xfId="37" applyFont="1" applyFill="1" applyBorder="1" applyAlignment="1">
      <alignment horizontal="center" vertical="center"/>
    </xf>
    <xf numFmtId="0" fontId="27" fillId="39" borderId="1" xfId="0" applyFont="1" applyFill="1" applyBorder="1" applyAlignment="1">
      <alignment horizontal="center" vertical="center"/>
    </xf>
    <xf numFmtId="0" fontId="27" fillId="39" borderId="32" xfId="0" applyFont="1" applyFill="1" applyBorder="1" applyAlignment="1">
      <alignment horizontal="left" vertical="center"/>
    </xf>
    <xf numFmtId="0" fontId="27" fillId="39" borderId="33" xfId="0" applyFont="1" applyFill="1" applyBorder="1" applyAlignment="1">
      <alignment horizontal="left" vertical="center"/>
    </xf>
    <xf numFmtId="0" fontId="27" fillId="40" borderId="2" xfId="37" applyFont="1" applyFill="1" applyBorder="1" applyAlignment="1">
      <alignment horizontal="center" vertical="center"/>
    </xf>
    <xf numFmtId="0" fontId="27" fillId="40" borderId="30" xfId="37" applyFont="1" applyFill="1" applyBorder="1" applyAlignment="1">
      <alignment horizontal="center" vertical="center"/>
    </xf>
    <xf numFmtId="0" fontId="27" fillId="38" borderId="2" xfId="37" applyFont="1" applyFill="1" applyBorder="1" applyAlignment="1">
      <alignment horizontal="center" vertical="center"/>
    </xf>
    <xf numFmtId="0" fontId="27" fillId="38" borderId="1" xfId="37" applyFont="1" applyFill="1" applyBorder="1" applyAlignment="1">
      <alignment horizontal="center" vertical="center"/>
    </xf>
    <xf numFmtId="0" fontId="27" fillId="38" borderId="30" xfId="37" applyFont="1" applyFill="1" applyBorder="1" applyAlignment="1">
      <alignment horizontal="center" vertical="center"/>
    </xf>
    <xf numFmtId="0" fontId="27" fillId="38" borderId="32" xfId="37" applyFont="1" applyFill="1" applyBorder="1" applyAlignment="1">
      <alignment horizontal="left" vertical="center"/>
    </xf>
    <xf numFmtId="0" fontId="27" fillId="38" borderId="33" xfId="37" applyFont="1" applyFill="1" applyBorder="1" applyAlignment="1">
      <alignment horizontal="left" vertical="center"/>
    </xf>
    <xf numFmtId="0" fontId="27" fillId="38" borderId="34" xfId="37" applyFont="1" applyFill="1" applyBorder="1" applyAlignment="1">
      <alignment horizontal="left" vertical="center"/>
    </xf>
    <xf numFmtId="0" fontId="27" fillId="38" borderId="4" xfId="37" applyFont="1" applyFill="1" applyBorder="1" applyAlignment="1">
      <alignment horizontal="center" vertical="center"/>
    </xf>
    <xf numFmtId="0" fontId="27" fillId="38" borderId="35" xfId="37" applyFont="1" applyFill="1" applyBorder="1" applyAlignment="1">
      <alignment horizontal="left" vertical="center"/>
    </xf>
    <xf numFmtId="0" fontId="27" fillId="41" borderId="1" xfId="37" applyFont="1" applyFill="1" applyBorder="1" applyAlignment="1">
      <alignment horizontal="center" vertical="center"/>
    </xf>
    <xf numFmtId="0" fontId="27" fillId="41" borderId="1" xfId="0" applyFont="1" applyFill="1" applyBorder="1" applyAlignment="1">
      <alignment horizontal="center" vertical="center"/>
    </xf>
    <xf numFmtId="0" fontId="27" fillId="41" borderId="33" xfId="0" applyFont="1" applyFill="1" applyBorder="1" applyAlignment="1">
      <alignment horizontal="center" vertical="center"/>
    </xf>
    <xf numFmtId="0" fontId="27" fillId="41" borderId="33" xfId="37" applyFont="1" applyFill="1" applyBorder="1" applyAlignment="1">
      <alignment horizontal="left" vertical="center"/>
    </xf>
    <xf numFmtId="0" fontId="27" fillId="36" borderId="1" xfId="37" applyFont="1" applyFill="1" applyBorder="1" applyAlignment="1">
      <alignment horizontal="center" vertical="center"/>
    </xf>
    <xf numFmtId="0" fontId="27" fillId="36" borderId="33" xfId="37" applyFont="1" applyFill="1" applyBorder="1" applyAlignment="1">
      <alignment horizontal="left" vertical="center"/>
    </xf>
    <xf numFmtId="0" fontId="27" fillId="38" borderId="36" xfId="37" applyFont="1" applyFill="1" applyBorder="1" applyAlignment="1">
      <alignment horizontal="center" vertical="center"/>
    </xf>
    <xf numFmtId="0" fontId="29" fillId="42" borderId="37" xfId="39" applyFont="1" applyFill="1" applyBorder="1" applyAlignment="1">
      <alignment horizontal="center" vertical="center"/>
    </xf>
    <xf numFmtId="0" fontId="29" fillId="42" borderId="7" xfId="39" applyFont="1" applyFill="1" applyBorder="1" applyAlignment="1">
      <alignment horizontal="center" vertical="center"/>
    </xf>
    <xf numFmtId="0" fontId="27" fillId="0" borderId="30" xfId="39" applyFont="1" applyBorder="1" applyAlignment="1">
      <alignment horizontal="center"/>
    </xf>
    <xf numFmtId="0" fontId="27" fillId="0" borderId="33" xfId="37" applyFont="1" applyBorder="1" applyAlignment="1">
      <alignment horizontal="center"/>
    </xf>
    <xf numFmtId="0" fontId="27" fillId="0" borderId="38" xfId="37" applyFont="1" applyBorder="1"/>
    <xf numFmtId="0" fontId="5" fillId="0" borderId="33" xfId="39" applyFont="1" applyBorder="1" applyAlignment="1">
      <alignment horizontal="center"/>
    </xf>
    <xf numFmtId="0" fontId="36" fillId="0" borderId="1" xfId="39" applyFont="1" applyBorder="1" applyAlignment="1">
      <alignment horizontal="center"/>
    </xf>
    <xf numFmtId="0" fontId="36" fillId="0" borderId="33" xfId="39" applyFont="1" applyBorder="1" applyAlignment="1">
      <alignment horizontal="center"/>
    </xf>
    <xf numFmtId="0" fontId="5" fillId="0" borderId="34" xfId="39" applyFont="1" applyBorder="1" applyAlignment="1">
      <alignment horizontal="center"/>
    </xf>
    <xf numFmtId="0" fontId="5" fillId="0" borderId="30" xfId="39" applyFont="1" applyBorder="1" applyAlignment="1">
      <alignment horizontal="center"/>
    </xf>
    <xf numFmtId="0" fontId="36" fillId="0" borderId="30" xfId="39" applyFont="1" applyBorder="1" applyAlignment="1">
      <alignment horizontal="center"/>
    </xf>
    <xf numFmtId="0" fontId="36" fillId="0" borderId="34" xfId="39" applyFont="1" applyBorder="1" applyAlignment="1">
      <alignment horizontal="center"/>
    </xf>
    <xf numFmtId="0" fontId="27" fillId="0" borderId="8" xfId="37" applyFont="1" applyBorder="1" applyAlignment="1">
      <alignment horizontal="center" vertical="center"/>
    </xf>
    <xf numFmtId="0" fontId="29" fillId="0" borderId="27" xfId="39" applyFont="1" applyBorder="1" applyAlignment="1">
      <alignment horizontal="center" vertical="center"/>
    </xf>
    <xf numFmtId="0" fontId="29" fillId="0" borderId="28" xfId="39" applyFont="1" applyBorder="1" applyAlignment="1">
      <alignment horizontal="center" vertical="center"/>
    </xf>
    <xf numFmtId="0" fontId="10" fillId="0" borderId="2" xfId="37" applyFont="1" applyBorder="1" applyAlignment="1">
      <alignment horizontal="center"/>
    </xf>
    <xf numFmtId="0" fontId="10" fillId="0" borderId="39" xfId="37" applyFont="1" applyBorder="1" applyAlignment="1">
      <alignment horizontal="center" vertical="center"/>
    </xf>
    <xf numFmtId="0" fontId="37" fillId="43" borderId="0" xfId="37" applyFont="1" applyFill="1"/>
    <xf numFmtId="0" fontId="38" fillId="43" borderId="0" xfId="37" applyFont="1" applyFill="1"/>
    <xf numFmtId="0" fontId="39" fillId="43" borderId="0" xfId="37" applyFont="1" applyFill="1"/>
    <xf numFmtId="0" fontId="6" fillId="38" borderId="1" xfId="37" applyFont="1" applyFill="1" applyBorder="1" applyAlignment="1">
      <alignment horizontal="center" vertical="center"/>
    </xf>
    <xf numFmtId="2" fontId="25" fillId="0" borderId="12" xfId="0" applyNumberFormat="1" applyFont="1" applyBorder="1" applyAlignment="1">
      <alignment horizontal="center" vertical="center"/>
    </xf>
    <xf numFmtId="164" fontId="25" fillId="0" borderId="12" xfId="0" applyNumberFormat="1" applyFont="1" applyBorder="1" applyAlignment="1">
      <alignment horizontal="center" vertical="center"/>
    </xf>
    <xf numFmtId="0" fontId="27" fillId="0" borderId="0" xfId="37" applyFont="1" applyAlignment="1">
      <alignment vertical="center" wrapText="1"/>
    </xf>
    <xf numFmtId="0" fontId="40" fillId="44" borderId="59" xfId="0" applyFont="1" applyFill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20" fontId="41" fillId="0" borderId="40" xfId="0" quotePrefix="1" applyNumberFormat="1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42" fillId="0" borderId="0" xfId="0" applyFont="1" applyAlignment="1">
      <alignment horizontal="left" vertical="center"/>
    </xf>
    <xf numFmtId="49" fontId="0" fillId="0" borderId="0" xfId="0" applyNumberFormat="1"/>
    <xf numFmtId="0" fontId="6" fillId="40" borderId="32" xfId="37" applyFont="1" applyFill="1" applyBorder="1" applyAlignment="1">
      <alignment horizontal="left" vertical="center"/>
    </xf>
    <xf numFmtId="0" fontId="6" fillId="40" borderId="34" xfId="37" applyFont="1" applyFill="1" applyBorder="1" applyAlignment="1">
      <alignment horizontal="left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20" fontId="8" fillId="0" borderId="21" xfId="0" quotePrefix="1" applyNumberFormat="1" applyFont="1" applyBorder="1" applyAlignment="1">
      <alignment horizontal="center" vertical="center" wrapText="1"/>
    </xf>
    <xf numFmtId="0" fontId="8" fillId="0" borderId="25" xfId="0" quotePrefix="1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0" xfId="0" quotePrefix="1" applyFont="1" applyBorder="1" applyAlignment="1">
      <alignment horizontal="center" vertical="center" wrapText="1"/>
    </xf>
    <xf numFmtId="20" fontId="8" fillId="0" borderId="23" xfId="0" quotePrefix="1" applyNumberFormat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vertical="center" wrapText="1"/>
    </xf>
    <xf numFmtId="0" fontId="8" fillId="0" borderId="16" xfId="0" applyFont="1" applyBorder="1" applyAlignment="1">
      <alignment horizontal="center" vertical="center" wrapText="1"/>
    </xf>
    <xf numFmtId="0" fontId="27" fillId="40" borderId="32" xfId="37" applyFont="1" applyFill="1" applyBorder="1" applyAlignment="1">
      <alignment horizontal="left" vertical="center"/>
    </xf>
    <xf numFmtId="0" fontId="27" fillId="40" borderId="4" xfId="37" applyFont="1" applyFill="1" applyBorder="1" applyAlignment="1">
      <alignment horizontal="center" vertical="center"/>
    </xf>
    <xf numFmtId="0" fontId="27" fillId="40" borderId="35" xfId="37" applyFont="1" applyFill="1" applyBorder="1" applyAlignment="1">
      <alignment horizontal="left" vertical="center"/>
    </xf>
    <xf numFmtId="49" fontId="8" fillId="0" borderId="40" xfId="0" quotePrefix="1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26" fillId="0" borderId="0" xfId="0" applyFont="1"/>
    <xf numFmtId="0" fontId="8" fillId="0" borderId="14" xfId="0" applyFont="1" applyBorder="1" applyAlignment="1">
      <alignment horizontal="left" vertical="center" wrapText="1"/>
    </xf>
    <xf numFmtId="0" fontId="27" fillId="0" borderId="0" xfId="0" applyFont="1"/>
    <xf numFmtId="0" fontId="8" fillId="0" borderId="2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3" xfId="0" quotePrefix="1" applyFont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center" vertical="center" wrapText="1"/>
    </xf>
    <xf numFmtId="20" fontId="8" fillId="0" borderId="40" xfId="0" quotePrefix="1" applyNumberFormat="1" applyFont="1" applyBorder="1" applyAlignment="1">
      <alignment horizontal="center" vertical="center" wrapText="1"/>
    </xf>
    <xf numFmtId="49" fontId="8" fillId="0" borderId="12" xfId="0" quotePrefix="1" applyNumberFormat="1" applyFont="1" applyBorder="1" applyAlignment="1">
      <alignment horizontal="center" vertical="center" wrapText="1"/>
    </xf>
    <xf numFmtId="49" fontId="8" fillId="0" borderId="14" xfId="0" quotePrefix="1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40" xfId="0" applyNumberFormat="1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4" xfId="0" quotePrefix="1" applyFont="1" applyBorder="1" applyAlignment="1">
      <alignment horizontal="left" vertical="center" wrapText="1"/>
    </xf>
    <xf numFmtId="0" fontId="8" fillId="0" borderId="40" xfId="0" quotePrefix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27" fillId="0" borderId="40" xfId="0" applyNumberFormat="1" applyFont="1" applyBorder="1" applyAlignment="1">
      <alignment horizontal="center" vertical="center"/>
    </xf>
    <xf numFmtId="49" fontId="8" fillId="0" borderId="23" xfId="0" quotePrefix="1" applyNumberFormat="1" applyFont="1" applyBorder="1" applyAlignment="1">
      <alignment horizontal="center" vertical="center" wrapText="1"/>
    </xf>
    <xf numFmtId="20" fontId="8" fillId="0" borderId="12" xfId="0" quotePrefix="1" applyNumberFormat="1" applyFont="1" applyBorder="1" applyAlignment="1">
      <alignment horizontal="center" vertical="center" wrapText="1"/>
    </xf>
    <xf numFmtId="49" fontId="27" fillId="0" borderId="1" xfId="0" applyNumberFormat="1" applyFont="1" applyBorder="1"/>
    <xf numFmtId="0" fontId="27" fillId="0" borderId="0" xfId="0" applyFont="1" applyAlignment="1">
      <alignment horizontal="center" vertical="center"/>
    </xf>
    <xf numFmtId="0" fontId="27" fillId="33" borderId="12" xfId="0" applyFont="1" applyFill="1" applyBorder="1" applyAlignment="1">
      <alignment horizontal="center" vertical="center"/>
    </xf>
    <xf numFmtId="49" fontId="27" fillId="33" borderId="40" xfId="0" applyNumberFormat="1" applyFont="1" applyFill="1" applyBorder="1" applyAlignment="1">
      <alignment horizontal="center" vertical="center"/>
    </xf>
    <xf numFmtId="0" fontId="27" fillId="33" borderId="1" xfId="0" applyFont="1" applyFill="1" applyBorder="1" applyAlignment="1">
      <alignment horizontal="center" vertical="center"/>
    </xf>
    <xf numFmtId="0" fontId="27" fillId="33" borderId="1" xfId="0" applyFont="1" applyFill="1" applyBorder="1" applyAlignment="1">
      <alignment horizontal="center"/>
    </xf>
    <xf numFmtId="0" fontId="8" fillId="33" borderId="22" xfId="0" applyFont="1" applyFill="1" applyBorder="1" applyAlignment="1">
      <alignment vertical="center" wrapText="1"/>
    </xf>
    <xf numFmtId="49" fontId="8" fillId="33" borderId="40" xfId="0" quotePrefix="1" applyNumberFormat="1" applyFont="1" applyFill="1" applyBorder="1" applyAlignment="1">
      <alignment horizontal="center" vertical="center" wrapText="1"/>
    </xf>
    <xf numFmtId="20" fontId="8" fillId="33" borderId="21" xfId="0" quotePrefix="1" applyNumberFormat="1" applyFont="1" applyFill="1" applyBorder="1" applyAlignment="1">
      <alignment horizontal="center" vertical="center" wrapText="1"/>
    </xf>
    <xf numFmtId="0" fontId="8" fillId="33" borderId="25" xfId="0" quotePrefix="1" applyFont="1" applyFill="1" applyBorder="1" applyAlignment="1">
      <alignment horizontal="center" vertical="center" wrapText="1"/>
    </xf>
    <xf numFmtId="0" fontId="8" fillId="33" borderId="14" xfId="0" applyFont="1" applyFill="1" applyBorder="1" applyAlignment="1">
      <alignment vertical="center" wrapText="1"/>
    </xf>
    <xf numFmtId="0" fontId="8" fillId="33" borderId="20" xfId="0" quotePrefix="1" applyFont="1" applyFill="1" applyBorder="1" applyAlignment="1">
      <alignment horizontal="center" vertical="center" wrapText="1"/>
    </xf>
    <xf numFmtId="49" fontId="8" fillId="33" borderId="12" xfId="0" quotePrefix="1" applyNumberFormat="1" applyFont="1" applyFill="1" applyBorder="1" applyAlignment="1">
      <alignment horizontal="center" vertical="center" wrapText="1"/>
    </xf>
    <xf numFmtId="20" fontId="8" fillId="33" borderId="23" xfId="0" quotePrefix="1" applyNumberFormat="1" applyFont="1" applyFill="1" applyBorder="1" applyAlignment="1">
      <alignment horizontal="center" vertical="center" wrapText="1"/>
    </xf>
    <xf numFmtId="0" fontId="8" fillId="33" borderId="41" xfId="0" applyFont="1" applyFill="1" applyBorder="1" applyAlignment="1">
      <alignment horizontal="center" vertical="center" wrapText="1"/>
    </xf>
    <xf numFmtId="0" fontId="8" fillId="33" borderId="25" xfId="0" applyFont="1" applyFill="1" applyBorder="1" applyAlignment="1">
      <alignment vertical="center" wrapText="1"/>
    </xf>
    <xf numFmtId="0" fontId="8" fillId="33" borderId="23" xfId="0" quotePrefix="1" applyFont="1" applyFill="1" applyBorder="1" applyAlignment="1">
      <alignment horizontal="center" vertical="center" wrapText="1"/>
    </xf>
    <xf numFmtId="0" fontId="8" fillId="33" borderId="25" xfId="0" applyFont="1" applyFill="1" applyBorder="1" applyAlignment="1">
      <alignment horizontal="center" vertical="center" wrapText="1"/>
    </xf>
    <xf numFmtId="0" fontId="8" fillId="33" borderId="16" xfId="0" applyFont="1" applyFill="1" applyBorder="1" applyAlignment="1">
      <alignment vertical="center" wrapText="1"/>
    </xf>
    <xf numFmtId="46" fontId="8" fillId="33" borderId="23" xfId="0" quotePrefix="1" applyNumberFormat="1" applyFont="1" applyFill="1" applyBorder="1" applyAlignment="1">
      <alignment horizontal="center" vertical="center" wrapText="1"/>
    </xf>
    <xf numFmtId="0" fontId="8" fillId="33" borderId="14" xfId="0" applyFont="1" applyFill="1" applyBorder="1" applyAlignment="1">
      <alignment horizontal="center" vertical="center" wrapText="1"/>
    </xf>
    <xf numFmtId="0" fontId="8" fillId="33" borderId="40" xfId="0" applyFont="1" applyFill="1" applyBorder="1" applyAlignment="1">
      <alignment horizontal="center" vertical="center" wrapText="1"/>
    </xf>
    <xf numFmtId="0" fontId="27" fillId="39" borderId="61" xfId="37" applyFont="1" applyFill="1" applyBorder="1" applyAlignment="1">
      <alignment horizontal="center" vertical="center"/>
    </xf>
    <xf numFmtId="0" fontId="27" fillId="39" borderId="0" xfId="37" applyFont="1" applyFill="1" applyAlignment="1">
      <alignment horizontal="center" vertical="center"/>
    </xf>
    <xf numFmtId="0" fontId="45" fillId="44" borderId="59" xfId="0" applyFont="1" applyFill="1" applyBorder="1" applyAlignment="1">
      <alignment horizontal="center" vertical="center" wrapText="1"/>
    </xf>
    <xf numFmtId="49" fontId="45" fillId="44" borderId="59" xfId="0" applyNumberFormat="1" applyFont="1" applyFill="1" applyBorder="1" applyAlignment="1">
      <alignment horizontal="center" vertical="center" wrapText="1"/>
    </xf>
    <xf numFmtId="0" fontId="45" fillId="44" borderId="59" xfId="0" applyFont="1" applyFill="1" applyBorder="1" applyAlignment="1">
      <alignment horizontal="left" vertical="center" wrapText="1" indent="1"/>
    </xf>
    <xf numFmtId="0" fontId="11" fillId="0" borderId="0" xfId="0" applyFont="1"/>
    <xf numFmtId="0" fontId="45" fillId="44" borderId="60" xfId="0" applyFont="1" applyFill="1" applyBorder="1" applyAlignment="1">
      <alignment horizontal="center" vertical="center" wrapText="1"/>
    </xf>
    <xf numFmtId="0" fontId="45" fillId="44" borderId="60" xfId="0" applyFont="1" applyFill="1" applyBorder="1" applyAlignment="1">
      <alignment horizontal="left" vertical="center" wrapText="1" indent="1"/>
    </xf>
    <xf numFmtId="0" fontId="46" fillId="0" borderId="25" xfId="0" applyFont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0" borderId="25" xfId="0" applyFont="1" applyBorder="1" applyAlignment="1">
      <alignment vertical="center" wrapText="1"/>
    </xf>
    <xf numFmtId="0" fontId="41" fillId="0" borderId="12" xfId="0" quotePrefix="1" applyFont="1" applyBorder="1" applyAlignment="1">
      <alignment horizontal="left" vertical="center" wrapText="1"/>
    </xf>
    <xf numFmtId="0" fontId="41" fillId="0" borderId="12" xfId="0" applyFont="1" applyBorder="1" applyAlignment="1">
      <alignment horizontal="left" vertical="center" wrapText="1"/>
    </xf>
    <xf numFmtId="0" fontId="41" fillId="0" borderId="14" xfId="0" applyFont="1" applyBorder="1" applyAlignment="1">
      <alignment horizontal="left" vertical="center" wrapText="1"/>
    </xf>
    <xf numFmtId="0" fontId="41" fillId="0" borderId="15" xfId="0" quotePrefix="1" applyFont="1" applyBorder="1" applyAlignment="1">
      <alignment horizontal="left" vertical="center" wrapText="1"/>
    </xf>
    <xf numFmtId="0" fontId="41" fillId="0" borderId="15" xfId="0" applyFont="1" applyBorder="1" applyAlignment="1">
      <alignment horizontal="left" vertical="center" wrapText="1"/>
    </xf>
    <xf numFmtId="0" fontId="41" fillId="0" borderId="14" xfId="0" quotePrefix="1" applyFont="1" applyBorder="1" applyAlignment="1">
      <alignment horizontal="left" vertical="center" wrapText="1"/>
    </xf>
    <xf numFmtId="0" fontId="8" fillId="0" borderId="25" xfId="0" quotePrefix="1" applyFont="1" applyBorder="1" applyAlignment="1">
      <alignment vertical="center" wrapText="1"/>
    </xf>
    <xf numFmtId="0" fontId="48" fillId="0" borderId="14" xfId="0" applyFont="1" applyBorder="1" applyAlignment="1">
      <alignment vertical="center" wrapText="1"/>
    </xf>
    <xf numFmtId="20" fontId="46" fillId="0" borderId="40" xfId="0" quotePrefix="1" applyNumberFormat="1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46" fillId="0" borderId="14" xfId="0" applyFont="1" applyBorder="1" applyAlignment="1">
      <alignment vertical="center" wrapText="1"/>
    </xf>
    <xf numFmtId="49" fontId="46" fillId="0" borderId="40" xfId="0" quotePrefix="1" applyNumberFormat="1" applyFont="1" applyBorder="1" applyAlignment="1">
      <alignment horizontal="center" vertical="center" wrapText="1"/>
    </xf>
    <xf numFmtId="0" fontId="48" fillId="0" borderId="25" xfId="0" applyFont="1" applyBorder="1" applyAlignment="1">
      <alignment vertical="center" wrapText="1"/>
    </xf>
    <xf numFmtId="0" fontId="46" fillId="0" borderId="25" xfId="0" applyFont="1" applyBorder="1" applyAlignment="1">
      <alignment horizontal="center" vertical="center" wrapText="1"/>
    </xf>
    <xf numFmtId="0" fontId="46" fillId="0" borderId="12" xfId="0" applyFont="1" applyBorder="1" applyAlignment="1">
      <alignment horizontal="center" vertical="center" wrapText="1"/>
    </xf>
    <xf numFmtId="20" fontId="46" fillId="0" borderId="23" xfId="0" quotePrefix="1" applyNumberFormat="1" applyFont="1" applyBorder="1" applyAlignment="1">
      <alignment horizontal="center" vertical="center" wrapText="1"/>
    </xf>
    <xf numFmtId="0" fontId="46" fillId="33" borderId="12" xfId="0" applyFont="1" applyFill="1" applyBorder="1" applyAlignment="1">
      <alignment horizontal="center" vertical="center" wrapText="1"/>
    </xf>
    <xf numFmtId="0" fontId="46" fillId="33" borderId="42" xfId="0" applyFont="1" applyFill="1" applyBorder="1" applyAlignment="1">
      <alignment horizontal="center" vertical="center" wrapText="1"/>
    </xf>
    <xf numFmtId="0" fontId="29" fillId="0" borderId="0" xfId="37" applyFont="1" applyAlignment="1">
      <alignment horizontal="left"/>
    </xf>
    <xf numFmtId="0" fontId="43" fillId="37" borderId="0" xfId="37" applyFont="1" applyFill="1" applyAlignment="1">
      <alignment horizontal="center"/>
    </xf>
    <xf numFmtId="0" fontId="32" fillId="0" borderId="0" xfId="37" applyFont="1" applyAlignment="1">
      <alignment horizontal="left"/>
    </xf>
    <xf numFmtId="0" fontId="29" fillId="0" borderId="0" xfId="37" applyFont="1"/>
    <xf numFmtId="0" fontId="0" fillId="34" borderId="23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44" fillId="0" borderId="17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left" vertical="center"/>
    </xf>
    <xf numFmtId="0" fontId="44" fillId="0" borderId="19" xfId="0" applyFont="1" applyBorder="1" applyAlignment="1">
      <alignment horizontal="left" vertical="center"/>
    </xf>
    <xf numFmtId="0" fontId="44" fillId="0" borderId="20" xfId="0" applyFont="1" applyBorder="1" applyAlignment="1">
      <alignment horizontal="left" vertical="center"/>
    </xf>
    <xf numFmtId="0" fontId="44" fillId="0" borderId="21" xfId="0" applyFont="1" applyBorder="1" applyAlignment="1">
      <alignment horizontal="left" vertical="center"/>
    </xf>
    <xf numFmtId="0" fontId="44" fillId="0" borderId="14" xfId="0" applyFont="1" applyBorder="1" applyAlignment="1">
      <alignment horizontal="left" vertical="center"/>
    </xf>
    <xf numFmtId="0" fontId="33" fillId="0" borderId="19" xfId="0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27" fillId="0" borderId="19" xfId="37" applyFont="1" applyBorder="1" applyAlignment="1">
      <alignment horizontal="left" vertical="center" wrapText="1"/>
    </xf>
    <xf numFmtId="0" fontId="44" fillId="0" borderId="17" xfId="0" applyFont="1" applyBorder="1" applyAlignment="1">
      <alignment horizontal="left" wrapText="1"/>
    </xf>
    <xf numFmtId="0" fontId="44" fillId="0" borderId="18" xfId="0" applyFont="1" applyBorder="1" applyAlignment="1">
      <alignment horizontal="left" wrapText="1"/>
    </xf>
    <xf numFmtId="0" fontId="44" fillId="0" borderId="19" xfId="0" applyFont="1" applyBorder="1" applyAlignment="1">
      <alignment horizontal="left" wrapText="1"/>
    </xf>
    <xf numFmtId="0" fontId="44" fillId="0" borderId="0" xfId="0" applyFont="1" applyAlignment="1">
      <alignment horizontal="left" wrapText="1"/>
    </xf>
    <xf numFmtId="0" fontId="44" fillId="0" borderId="21" xfId="0" applyFont="1" applyBorder="1" applyAlignment="1">
      <alignment horizontal="left" wrapText="1"/>
    </xf>
    <xf numFmtId="0" fontId="44" fillId="0" borderId="22" xfId="0" applyFont="1" applyBorder="1" applyAlignment="1">
      <alignment horizontal="left" wrapText="1"/>
    </xf>
    <xf numFmtId="0" fontId="44" fillId="0" borderId="16" xfId="0" applyFont="1" applyBorder="1" applyAlignment="1">
      <alignment horizontal="left" wrapText="1"/>
    </xf>
    <xf numFmtId="0" fontId="44" fillId="0" borderId="20" xfId="0" applyFont="1" applyBorder="1" applyAlignment="1">
      <alignment horizontal="left" wrapText="1"/>
    </xf>
    <xf numFmtId="0" fontId="44" fillId="0" borderId="14" xfId="0" applyFont="1" applyBorder="1" applyAlignment="1">
      <alignment horizontal="left" wrapText="1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165" fontId="25" fillId="0" borderId="23" xfId="0" applyNumberFormat="1" applyFont="1" applyBorder="1" applyAlignment="1">
      <alignment horizontal="left" vertical="center"/>
    </xf>
    <xf numFmtId="165" fontId="25" fillId="0" borderId="24" xfId="0" applyNumberFormat="1" applyFont="1" applyBorder="1" applyAlignment="1">
      <alignment horizontal="left" vertical="center"/>
    </xf>
    <xf numFmtId="165" fontId="25" fillId="0" borderId="25" xfId="0" applyNumberFormat="1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15" xfId="0" quotePrefix="1" applyFont="1" applyBorder="1" applyAlignment="1">
      <alignment horizontal="center" vertical="center" wrapText="1"/>
    </xf>
    <xf numFmtId="0" fontId="8" fillId="0" borderId="42" xfId="0" quotePrefix="1" applyFont="1" applyBorder="1" applyAlignment="1">
      <alignment horizontal="center" vertical="center" wrapText="1"/>
    </xf>
    <xf numFmtId="0" fontId="8" fillId="0" borderId="40" xfId="0" quotePrefix="1" applyFont="1" applyBorder="1" applyAlignment="1">
      <alignment horizontal="center" vertical="center" wrapText="1"/>
    </xf>
    <xf numFmtId="0" fontId="46" fillId="33" borderId="15" xfId="0" applyFont="1" applyFill="1" applyBorder="1" applyAlignment="1">
      <alignment horizontal="center" vertical="center" wrapText="1"/>
    </xf>
    <xf numFmtId="0" fontId="46" fillId="33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 wrapText="1"/>
    </xf>
    <xf numFmtId="0" fontId="46" fillId="33" borderId="46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12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46" fillId="33" borderId="49" xfId="0" applyFont="1" applyFill="1" applyBorder="1" applyAlignment="1">
      <alignment horizontal="center" vertical="center" wrapText="1"/>
    </xf>
    <xf numFmtId="0" fontId="8" fillId="33" borderId="15" xfId="0" applyFont="1" applyFill="1" applyBorder="1" applyAlignment="1">
      <alignment horizontal="center" vertical="center" wrapText="1"/>
    </xf>
    <xf numFmtId="0" fontId="8" fillId="33" borderId="42" xfId="0" applyFont="1" applyFill="1" applyBorder="1" applyAlignment="1">
      <alignment horizontal="center" vertical="center" wrapText="1"/>
    </xf>
    <xf numFmtId="0" fontId="8" fillId="33" borderId="40" xfId="0" applyFont="1" applyFill="1" applyBorder="1" applyAlignment="1">
      <alignment horizontal="center" vertical="center" wrapText="1"/>
    </xf>
    <xf numFmtId="0" fontId="46" fillId="33" borderId="42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0" fillId="0" borderId="15" xfId="0" quotePrefix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30" fillId="0" borderId="1" xfId="37" applyNumberFormat="1" applyFont="1" applyBorder="1" applyAlignment="1">
      <alignment horizontal="center" vertical="center" wrapText="1"/>
    </xf>
    <xf numFmtId="49" fontId="30" fillId="0" borderId="1" xfId="37" quotePrefix="1" applyNumberFormat="1" applyFont="1" applyBorder="1" applyAlignment="1">
      <alignment horizontal="center" vertical="center" wrapText="1"/>
    </xf>
    <xf numFmtId="49" fontId="32" fillId="0" borderId="0" xfId="37" applyNumberFormat="1" applyFont="1" applyAlignment="1">
      <alignment horizontal="lef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2 2" xfId="38" xr:uid="{00000000-0005-0000-0000-000026000000}"/>
    <cellStyle name="Normal 2 2 2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108858</xdr:colOff>
      <xdr:row>15</xdr:row>
      <xdr:rowOff>163286</xdr:rowOff>
    </xdr:from>
    <xdr:to>
      <xdr:col>5</xdr:col>
      <xdr:colOff>1761804</xdr:colOff>
      <xdr:row>62</xdr:row>
      <xdr:rowOff>105473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EEFEAD3-8825-5C4D-41A7-742742D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8" y="2979965"/>
          <a:ext cx="13946546" cy="8249801"/>
        </a:xfrm>
        <a:prstGeom prst="rect">
          <a:avLst/>
        </a:prstGeom>
      </xdr:spPr>
    </xdr:pic>
    <xdr:clientData/>
  </xdr:twoCellAnchor>
  <xdr:twoCellAnchor>
    <xdr:from>
      <xdr:col>1</xdr:col>
      <xdr:colOff>367392</xdr:colOff>
      <xdr:row>29</xdr:row>
      <xdr:rowOff>27214</xdr:rowOff>
    </xdr:from>
    <xdr:to>
      <xdr:col>4</xdr:col>
      <xdr:colOff>1673679</xdr:colOff>
      <xdr:row>32</xdr:row>
      <xdr:rowOff>163286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2832865E-2B0C-74BE-2504-82102BFCD531}"/>
            </a:ext>
          </a:extLst>
        </xdr:cNvPr>
        <xdr:cNvSpPr/>
      </xdr:nvSpPr>
      <xdr:spPr>
        <a:xfrm>
          <a:off x="2612571" y="5320393"/>
          <a:ext cx="6626679" cy="666750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367392</xdr:colOff>
      <xdr:row>29</xdr:row>
      <xdr:rowOff>27214</xdr:rowOff>
    </xdr:from>
    <xdr:to>
      <xdr:col>4</xdr:col>
      <xdr:colOff>1670504</xdr:colOff>
      <xdr:row>32</xdr:row>
      <xdr:rowOff>156936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BEF68BB-119F-4D77-B441-703D22B38B11}"/>
            </a:ext>
          </a:extLst>
        </xdr:cNvPr>
        <xdr:cNvSpPr/>
      </xdr:nvSpPr>
      <xdr:spPr>
        <a:xfrm>
          <a:off x="2612571" y="5320393"/>
          <a:ext cx="6623504" cy="660400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1380671</xdr:colOff>
      <xdr:row>29</xdr:row>
      <xdr:rowOff>16782</xdr:rowOff>
    </xdr:from>
    <xdr:to>
      <xdr:col>1</xdr:col>
      <xdr:colOff>244928</xdr:colOff>
      <xdr:row>32</xdr:row>
      <xdr:rowOff>143329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CDDFC16-E577-4850-AFA8-7927A3E0AD19}"/>
            </a:ext>
          </a:extLst>
        </xdr:cNvPr>
        <xdr:cNvSpPr/>
      </xdr:nvSpPr>
      <xdr:spPr>
        <a:xfrm>
          <a:off x="1380671" y="5309961"/>
          <a:ext cx="1109436" cy="657225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19" zoomScale="90" zoomScaleNormal="90" workbookViewId="0">
      <selection activeCell="G17" sqref="G17"/>
    </sheetView>
  </sheetViews>
  <sheetFormatPr defaultColWidth="9.1796875" defaultRowHeight="14.5"/>
  <cols>
    <col min="1" max="1" width="16.7265625" style="1" customWidth="1"/>
    <col min="2" max="2" width="12.453125" style="1" customWidth="1"/>
    <col min="3" max="3" width="15.7265625" style="2" customWidth="1"/>
    <col min="4" max="4" width="12.7265625" style="2" customWidth="1"/>
    <col min="5" max="5" width="15.26953125" style="2" customWidth="1"/>
    <col min="6" max="6" width="19.7265625" style="2" customWidth="1"/>
    <col min="7" max="7" width="112.81640625" style="2" customWidth="1"/>
    <col min="8" max="8" width="6.81640625" style="2" customWidth="1"/>
    <col min="9" max="9" width="20.26953125" style="2" customWidth="1"/>
    <col min="10" max="10" width="19.54296875" style="2" customWidth="1"/>
    <col min="11" max="11" width="21" style="2" customWidth="1"/>
    <col min="12" max="12" width="17.54296875" style="2" customWidth="1"/>
    <col min="13" max="13" width="20.1796875" style="2" customWidth="1"/>
    <col min="14" max="14" width="8.1796875" style="2" customWidth="1"/>
    <col min="15" max="15" width="6.54296875" style="2" customWidth="1"/>
    <col min="16" max="16" width="14.453125" style="2" customWidth="1"/>
    <col min="17" max="171" width="4.7265625" style="2" customWidth="1"/>
    <col min="172" max="16384" width="9.1796875" style="2"/>
  </cols>
  <sheetData>
    <row r="1" spans="1:7" ht="20.149999999999999" customHeight="1">
      <c r="A1" s="247" t="s">
        <v>0</v>
      </c>
      <c r="B1" s="247"/>
      <c r="C1" s="247"/>
      <c r="D1" s="247"/>
      <c r="E1" s="247"/>
      <c r="F1" s="247"/>
      <c r="G1" s="247"/>
    </row>
    <row r="5" spans="1:7" ht="18.5">
      <c r="A5" s="248" t="s">
        <v>1</v>
      </c>
      <c r="B5" s="248"/>
      <c r="C5" s="13" t="s">
        <v>2</v>
      </c>
      <c r="F5" s="1"/>
      <c r="G5" s="3"/>
    </row>
    <row r="6" spans="1:7" ht="18.5">
      <c r="A6" s="248" t="s">
        <v>3</v>
      </c>
      <c r="B6" s="248"/>
      <c r="C6" s="13" t="s">
        <v>4</v>
      </c>
      <c r="D6" s="11"/>
      <c r="E6" s="4"/>
      <c r="F6" s="5"/>
      <c r="G6" s="6"/>
    </row>
    <row r="7" spans="1:7" ht="18.5">
      <c r="A7" s="13" t="s">
        <v>5</v>
      </c>
      <c r="B7" s="13"/>
      <c r="C7" s="321" t="str">
        <f>C31</f>
        <v>0.20</v>
      </c>
      <c r="D7" s="11"/>
      <c r="E7" s="4"/>
      <c r="F7" s="5"/>
      <c r="G7" s="6"/>
    </row>
    <row r="8" spans="1:7" ht="18.5">
      <c r="A8" s="13" t="s">
        <v>6</v>
      </c>
      <c r="B8" s="13"/>
      <c r="C8" s="14">
        <f>D31</f>
        <v>45600</v>
      </c>
      <c r="D8" s="11"/>
      <c r="E8" s="4"/>
      <c r="F8" s="5"/>
      <c r="G8" s="6"/>
    </row>
    <row r="9" spans="1:7">
      <c r="A9" s="249" t="s">
        <v>7</v>
      </c>
      <c r="B9" s="249"/>
      <c r="C9" s="3" t="s">
        <v>8</v>
      </c>
      <c r="F9" s="5"/>
      <c r="G9" s="6"/>
    </row>
    <row r="10" spans="1:7">
      <c r="A10" s="11" t="s">
        <v>9</v>
      </c>
      <c r="B10" s="2"/>
      <c r="C10" s="3" t="s">
        <v>10</v>
      </c>
      <c r="F10" s="5"/>
      <c r="G10" s="6"/>
    </row>
    <row r="11" spans="1:7">
      <c r="A11" s="246" t="s">
        <v>11</v>
      </c>
      <c r="B11" s="246"/>
      <c r="C11" s="7" t="s">
        <v>12</v>
      </c>
      <c r="D11" s="7" t="s">
        <v>13</v>
      </c>
      <c r="E11" s="7" t="s">
        <v>14</v>
      </c>
      <c r="F11" s="7" t="s">
        <v>15</v>
      </c>
      <c r="G11" s="8" t="s">
        <v>16</v>
      </c>
    </row>
    <row r="12" spans="1:7">
      <c r="A12" s="10"/>
      <c r="B12" s="10"/>
      <c r="C12" s="319">
        <v>0.1</v>
      </c>
      <c r="D12" s="9" t="s">
        <v>17</v>
      </c>
      <c r="E12" s="7" t="s">
        <v>18</v>
      </c>
      <c r="F12" s="7"/>
      <c r="G12" s="8" t="s">
        <v>19</v>
      </c>
    </row>
    <row r="13" spans="1:7">
      <c r="A13" s="10"/>
      <c r="B13" s="10"/>
      <c r="C13" s="319">
        <v>0.2</v>
      </c>
      <c r="D13" s="9" t="s">
        <v>20</v>
      </c>
      <c r="E13" s="7" t="s">
        <v>18</v>
      </c>
      <c r="F13" s="7"/>
      <c r="G13" s="8" t="s">
        <v>19</v>
      </c>
    </row>
    <row r="14" spans="1:7" ht="52">
      <c r="A14" s="10"/>
      <c r="B14" s="10"/>
      <c r="C14" s="319">
        <v>0.3</v>
      </c>
      <c r="D14" s="9">
        <v>45262</v>
      </c>
      <c r="E14" s="7" t="s">
        <v>18</v>
      </c>
      <c r="F14" s="7"/>
      <c r="G14" s="8" t="s">
        <v>21</v>
      </c>
    </row>
    <row r="15" spans="1:7">
      <c r="A15" s="10"/>
      <c r="B15" s="10"/>
      <c r="C15" s="319">
        <v>0.4</v>
      </c>
      <c r="D15" s="9">
        <v>45264</v>
      </c>
      <c r="E15" s="7" t="s">
        <v>18</v>
      </c>
      <c r="F15" s="7"/>
      <c r="G15" s="8"/>
    </row>
    <row r="16" spans="1:7">
      <c r="A16" s="10"/>
      <c r="B16" s="10"/>
      <c r="C16" s="319">
        <v>0.5</v>
      </c>
      <c r="D16" s="9">
        <v>45343</v>
      </c>
      <c r="E16" s="7" t="s">
        <v>18</v>
      </c>
      <c r="F16" s="7"/>
      <c r="G16" s="8" t="s">
        <v>22</v>
      </c>
    </row>
    <row r="17" spans="1:7" ht="39">
      <c r="A17" s="10"/>
      <c r="B17" s="10"/>
      <c r="C17" s="319">
        <v>0.6</v>
      </c>
      <c r="D17" s="9">
        <v>45345</v>
      </c>
      <c r="E17" s="7" t="s">
        <v>18</v>
      </c>
      <c r="F17" s="7"/>
      <c r="G17" s="8" t="s">
        <v>23</v>
      </c>
    </row>
    <row r="18" spans="1:7">
      <c r="A18" s="10"/>
      <c r="B18" s="10"/>
      <c r="C18" s="319">
        <v>0.7</v>
      </c>
      <c r="D18" s="9">
        <v>45366</v>
      </c>
      <c r="E18" s="7" t="s">
        <v>18</v>
      </c>
      <c r="F18" s="7"/>
      <c r="G18" s="8" t="s">
        <v>24</v>
      </c>
    </row>
    <row r="19" spans="1:7" ht="39">
      <c r="A19" s="10"/>
      <c r="B19" s="10"/>
      <c r="C19" s="319">
        <v>0.8</v>
      </c>
      <c r="D19" s="9">
        <v>45381</v>
      </c>
      <c r="E19" s="7" t="s">
        <v>18</v>
      </c>
      <c r="F19" s="7"/>
      <c r="G19" s="8" t="s">
        <v>25</v>
      </c>
    </row>
    <row r="20" spans="1:7" ht="66.75" customHeight="1">
      <c r="A20" s="10"/>
      <c r="B20" s="10"/>
      <c r="C20" s="319">
        <v>0.9</v>
      </c>
      <c r="D20" s="9">
        <v>45383</v>
      </c>
      <c r="E20" s="7" t="s">
        <v>18</v>
      </c>
      <c r="F20" s="7"/>
      <c r="G20" s="8" t="s">
        <v>26</v>
      </c>
    </row>
    <row r="21" spans="1:7" ht="100.5" customHeight="1">
      <c r="A21" s="10"/>
      <c r="B21" s="10"/>
      <c r="C21" s="320" t="s">
        <v>27</v>
      </c>
      <c r="D21" s="9">
        <v>45385</v>
      </c>
      <c r="E21" s="7" t="s">
        <v>18</v>
      </c>
      <c r="F21" s="7"/>
      <c r="G21" s="8" t="s">
        <v>28</v>
      </c>
    </row>
    <row r="22" spans="1:7" ht="48" customHeight="1">
      <c r="A22" s="10"/>
      <c r="B22" s="10"/>
      <c r="C22" s="320" t="s">
        <v>29</v>
      </c>
      <c r="D22" s="9">
        <v>45392</v>
      </c>
      <c r="E22" s="7" t="s">
        <v>18</v>
      </c>
      <c r="F22" s="7"/>
      <c r="G22" s="8" t="s">
        <v>30</v>
      </c>
    </row>
    <row r="23" spans="1:7" ht="48" customHeight="1">
      <c r="A23" s="10"/>
      <c r="B23" s="10"/>
      <c r="C23" s="320">
        <v>0.12</v>
      </c>
      <c r="D23" s="9">
        <v>45392</v>
      </c>
      <c r="E23" s="7" t="s">
        <v>18</v>
      </c>
      <c r="F23" s="7"/>
      <c r="G23" s="8" t="s">
        <v>31</v>
      </c>
    </row>
    <row r="24" spans="1:7" ht="48" customHeight="1">
      <c r="A24" s="10"/>
      <c r="B24" s="10"/>
      <c r="C24" s="320">
        <v>0.13</v>
      </c>
      <c r="D24" s="9">
        <v>45393</v>
      </c>
      <c r="E24" s="7" t="s">
        <v>18</v>
      </c>
      <c r="F24" s="7"/>
      <c r="G24" s="8" t="s">
        <v>32</v>
      </c>
    </row>
    <row r="25" spans="1:7" ht="48" customHeight="1">
      <c r="A25" s="10"/>
      <c r="B25" s="10"/>
      <c r="C25" s="320">
        <v>0.14000000000000001</v>
      </c>
      <c r="D25" s="9">
        <v>45399</v>
      </c>
      <c r="E25" s="7" t="s">
        <v>18</v>
      </c>
      <c r="F25" s="7"/>
      <c r="G25" s="8" t="s">
        <v>33</v>
      </c>
    </row>
    <row r="26" spans="1:7" ht="48" customHeight="1">
      <c r="A26" s="10"/>
      <c r="B26" s="10"/>
      <c r="C26" s="320">
        <v>0.15</v>
      </c>
      <c r="D26" s="9">
        <v>45405</v>
      </c>
      <c r="E26" s="7" t="s">
        <v>526</v>
      </c>
      <c r="F26" s="7"/>
      <c r="G26" s="8" t="s">
        <v>527</v>
      </c>
    </row>
    <row r="27" spans="1:7" ht="48" customHeight="1">
      <c r="A27" s="10"/>
      <c r="B27" s="10"/>
      <c r="C27" s="320">
        <v>0.16</v>
      </c>
      <c r="D27" s="9">
        <v>45407</v>
      </c>
      <c r="E27" s="7" t="s">
        <v>18</v>
      </c>
      <c r="F27" s="7"/>
      <c r="G27" s="8" t="s">
        <v>532</v>
      </c>
    </row>
    <row r="28" spans="1:7" ht="48" customHeight="1">
      <c r="A28" s="10"/>
      <c r="B28" s="10"/>
      <c r="C28" s="320">
        <v>0.17</v>
      </c>
      <c r="D28" s="9">
        <v>45422</v>
      </c>
      <c r="E28" s="7" t="s">
        <v>18</v>
      </c>
      <c r="F28" s="7"/>
      <c r="G28" s="8" t="s">
        <v>549</v>
      </c>
    </row>
    <row r="29" spans="1:7" ht="48" customHeight="1">
      <c r="A29" s="10"/>
      <c r="B29" s="10"/>
      <c r="C29" s="320">
        <v>0.18</v>
      </c>
      <c r="D29" s="9">
        <v>45560</v>
      </c>
      <c r="E29" s="7" t="s">
        <v>574</v>
      </c>
      <c r="F29" s="7"/>
      <c r="G29" s="8" t="s">
        <v>575</v>
      </c>
    </row>
    <row r="30" spans="1:7" ht="26">
      <c r="A30" s="10"/>
      <c r="B30" s="10"/>
      <c r="C30" s="319">
        <v>0.19</v>
      </c>
      <c r="D30" s="9">
        <v>45579</v>
      </c>
      <c r="E30" s="7" t="s">
        <v>591</v>
      </c>
      <c r="F30" s="7"/>
      <c r="G30" s="8" t="s">
        <v>592</v>
      </c>
    </row>
    <row r="31" spans="1:7">
      <c r="A31" s="10"/>
      <c r="B31" s="10"/>
      <c r="C31" s="319" t="s">
        <v>597</v>
      </c>
      <c r="D31" s="9">
        <v>45600</v>
      </c>
      <c r="E31" s="7" t="s">
        <v>591</v>
      </c>
      <c r="F31" s="7"/>
      <c r="G31" s="8" t="s">
        <v>596</v>
      </c>
    </row>
    <row r="32" spans="1:7">
      <c r="A32" s="10"/>
      <c r="B32" s="10"/>
      <c r="C32" s="7"/>
      <c r="D32" s="9"/>
      <c r="E32" s="7"/>
      <c r="F32" s="7"/>
      <c r="G32" s="8"/>
    </row>
    <row r="33" spans="1:7">
      <c r="A33" s="10"/>
      <c r="B33" s="10"/>
      <c r="C33" s="7"/>
      <c r="D33" s="9"/>
      <c r="E33" s="7"/>
      <c r="F33" s="7"/>
      <c r="G33" s="8"/>
    </row>
    <row r="34" spans="1:7">
      <c r="C34" s="71"/>
      <c r="D34" s="72"/>
      <c r="E34" s="71"/>
      <c r="F34" s="74"/>
      <c r="G34" s="73"/>
    </row>
    <row r="35" spans="1:7">
      <c r="C35" s="65"/>
      <c r="D35" s="85"/>
      <c r="E35" s="65"/>
      <c r="F35" s="65"/>
      <c r="G35" s="65"/>
    </row>
    <row r="36" spans="1:7">
      <c r="C36" s="65"/>
      <c r="D36" s="85"/>
      <c r="E36" s="65"/>
      <c r="F36" s="65"/>
      <c r="G36" s="65"/>
    </row>
    <row r="37" spans="1:7">
      <c r="C37" s="86"/>
      <c r="D37" s="85"/>
      <c r="E37" s="65"/>
      <c r="F37" s="65"/>
      <c r="G37" s="87"/>
    </row>
    <row r="38" spans="1:7">
      <c r="C38" s="86"/>
      <c r="D38" s="85"/>
      <c r="E38" s="65"/>
      <c r="F38" s="65"/>
      <c r="G38" s="87"/>
    </row>
    <row r="39" spans="1:7">
      <c r="C39" s="86"/>
      <c r="D39" s="85"/>
      <c r="E39" s="65"/>
      <c r="F39" s="65"/>
      <c r="G39" s="87"/>
    </row>
    <row r="40" spans="1:7">
      <c r="C40" s="86"/>
      <c r="D40" s="85"/>
      <c r="E40" s="65"/>
      <c r="F40" s="65"/>
      <c r="G40" s="87"/>
    </row>
    <row r="41" spans="1:7" ht="32.25" customHeight="1">
      <c r="C41" s="65"/>
      <c r="D41" s="91"/>
      <c r="E41" s="65"/>
      <c r="F41" s="65"/>
      <c r="G41" s="92"/>
    </row>
    <row r="42" spans="1:7">
      <c r="C42" s="65"/>
      <c r="D42" s="91"/>
      <c r="E42" s="65"/>
      <c r="F42" s="65"/>
      <c r="G42" s="92"/>
    </row>
    <row r="43" spans="1:7">
      <c r="C43" s="65"/>
      <c r="D43" s="91"/>
      <c r="E43" s="65"/>
      <c r="F43" s="65"/>
      <c r="G43" s="92"/>
    </row>
    <row r="44" spans="1:7">
      <c r="C44" s="65"/>
      <c r="D44" s="91"/>
      <c r="E44" s="65"/>
      <c r="F44" s="65"/>
      <c r="G44" s="92"/>
    </row>
    <row r="45" spans="1:7">
      <c r="C45" s="65"/>
      <c r="D45" s="91"/>
      <c r="E45" s="65"/>
      <c r="F45" s="65"/>
      <c r="G45" s="92"/>
    </row>
    <row r="46" spans="1:7">
      <c r="C46" s="86"/>
      <c r="D46" s="91"/>
      <c r="E46" s="65"/>
      <c r="F46" s="65"/>
      <c r="G46" s="92"/>
    </row>
    <row r="47" spans="1:7">
      <c r="C47" s="86"/>
      <c r="D47" s="91"/>
      <c r="E47" s="65"/>
      <c r="F47" s="65"/>
      <c r="G47" s="92"/>
    </row>
    <row r="48" spans="1:7">
      <c r="C48" s="86"/>
      <c r="D48" s="91"/>
      <c r="E48" s="65"/>
      <c r="F48" s="65"/>
      <c r="G48" s="92"/>
    </row>
    <row r="49" spans="3:7">
      <c r="C49" s="86"/>
      <c r="D49" s="91"/>
      <c r="E49" s="65"/>
      <c r="F49" s="65"/>
      <c r="G49" s="92"/>
    </row>
    <row r="50" spans="3:7">
      <c r="C50" s="86"/>
      <c r="D50" s="91"/>
      <c r="E50" s="65"/>
      <c r="F50" s="65"/>
      <c r="G50" s="92"/>
    </row>
    <row r="51" spans="3:7">
      <c r="C51" s="86"/>
      <c r="D51" s="91"/>
      <c r="E51" s="65"/>
      <c r="F51" s="65"/>
      <c r="G51" s="92"/>
    </row>
    <row r="52" spans="3:7">
      <c r="C52" s="86"/>
      <c r="D52" s="91"/>
      <c r="E52" s="65"/>
      <c r="F52" s="65"/>
      <c r="G52" s="92"/>
    </row>
  </sheetData>
  <mergeCells count="5">
    <mergeCell ref="A11:B11"/>
    <mergeCell ref="A1:G1"/>
    <mergeCell ref="A5:B5"/>
    <mergeCell ref="A6:B6"/>
    <mergeCell ref="A9:B9"/>
  </mergeCells>
  <phoneticPr fontId="49" type="noConversion"/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59"/>
  <sheetViews>
    <sheetView zoomScale="115" zoomScaleNormal="115" workbookViewId="0">
      <selection activeCell="C38" sqref="C38"/>
    </sheetView>
  </sheetViews>
  <sheetFormatPr defaultRowHeight="14.5"/>
  <cols>
    <col min="1" max="1" width="5.7265625" customWidth="1"/>
    <col min="2" max="2" width="35.26953125" customWidth="1"/>
    <col min="3" max="4" width="25.54296875" customWidth="1"/>
    <col min="5" max="5" width="17.54296875" customWidth="1"/>
    <col min="6" max="6" width="12.7265625" customWidth="1"/>
    <col min="7" max="7" width="13" customWidth="1"/>
    <col min="8" max="9" width="8.81640625" customWidth="1"/>
    <col min="10" max="10" width="10.453125" customWidth="1"/>
    <col min="12" max="13" width="8.81640625" customWidth="1"/>
    <col min="14" max="14" width="65" customWidth="1"/>
    <col min="15" max="15" width="42.81640625" customWidth="1"/>
    <col min="16" max="16" width="8.81640625" customWidth="1"/>
    <col min="17" max="17" width="11.453125" customWidth="1"/>
    <col min="18" max="18" width="12.81640625" customWidth="1"/>
    <col min="19" max="19" width="12.453125" customWidth="1"/>
    <col min="20" max="20" width="15.7265625" customWidth="1"/>
    <col min="21" max="21" width="18.81640625" customWidth="1"/>
    <col min="22" max="22" width="13.26953125" customWidth="1"/>
    <col min="23" max="23" width="17.453125" customWidth="1"/>
    <col min="24" max="24" width="30.81640625" customWidth="1"/>
  </cols>
  <sheetData>
    <row r="1" spans="1:24">
      <c r="B1" s="88" t="str">
        <f>CONCATENATE(" Revision :  ",Revision!$C$7,"")</f>
        <v xml:space="preserve"> Revision :  0.20</v>
      </c>
      <c r="C1" s="89" t="str">
        <f>CONCATENATE("Date :")</f>
        <v>Date :</v>
      </c>
      <c r="D1" s="90">
        <f>Revision!$C$8</f>
        <v>45600</v>
      </c>
    </row>
    <row r="2" spans="1:24" ht="15" thickBot="1"/>
    <row r="3" spans="1:24" ht="15" thickBot="1">
      <c r="A3" s="28">
        <v>1</v>
      </c>
      <c r="B3" s="30" t="s">
        <v>34</v>
      </c>
      <c r="C3" s="273" t="s">
        <v>35</v>
      </c>
      <c r="D3" s="274"/>
      <c r="E3" s="275"/>
    </row>
    <row r="4" spans="1:24" ht="15" thickBot="1">
      <c r="A4" s="29">
        <v>2</v>
      </c>
      <c r="B4" s="27" t="s">
        <v>36</v>
      </c>
      <c r="C4" s="276">
        <v>32</v>
      </c>
      <c r="D4" s="277"/>
      <c r="E4" s="278"/>
    </row>
    <row r="5" spans="1:24" ht="15" thickBot="1">
      <c r="A5" s="29">
        <v>3</v>
      </c>
      <c r="B5" s="27" t="s">
        <v>37</v>
      </c>
      <c r="C5" s="276" t="s">
        <v>38</v>
      </c>
      <c r="D5" s="277"/>
      <c r="E5" s="278"/>
    </row>
    <row r="6" spans="1:24" ht="15" thickBot="1">
      <c r="A6" s="29">
        <v>4</v>
      </c>
      <c r="B6" s="27" t="s">
        <v>39</v>
      </c>
      <c r="C6" s="94" t="s">
        <v>40</v>
      </c>
      <c r="D6" s="94" t="s">
        <v>41</v>
      </c>
      <c r="E6" s="95"/>
      <c r="N6" t="s">
        <v>42</v>
      </c>
    </row>
    <row r="7" spans="1:24" ht="15" thickBot="1">
      <c r="A7" s="29">
        <v>5</v>
      </c>
      <c r="B7" s="27" t="s">
        <v>43</v>
      </c>
      <c r="C7" s="140">
        <v>1</v>
      </c>
      <c r="D7" s="57" t="s">
        <v>44</v>
      </c>
      <c r="E7" s="58"/>
    </row>
    <row r="8" spans="1:24" ht="15" thickBot="1">
      <c r="A8" s="29">
        <v>6</v>
      </c>
      <c r="B8" s="27" t="s">
        <v>45</v>
      </c>
      <c r="C8" s="141">
        <f>C9-C7</f>
        <v>31</v>
      </c>
      <c r="D8" s="57" t="s">
        <v>44</v>
      </c>
      <c r="E8" s="58"/>
    </row>
    <row r="9" spans="1:24" ht="15" thickBot="1">
      <c r="A9" s="29">
        <v>7</v>
      </c>
      <c r="B9" s="27" t="s">
        <v>46</v>
      </c>
      <c r="C9" s="141">
        <v>32</v>
      </c>
      <c r="D9" s="57" t="s">
        <v>44</v>
      </c>
      <c r="E9" s="58"/>
    </row>
    <row r="10" spans="1:24" ht="15" thickBot="1"/>
    <row r="11" spans="1:24" ht="44" thickBot="1">
      <c r="A11" s="80" t="s">
        <v>47</v>
      </c>
      <c r="B11" s="81" t="s">
        <v>48</v>
      </c>
      <c r="C11" s="81" t="s">
        <v>47</v>
      </c>
      <c r="D11" s="81" t="s">
        <v>49</v>
      </c>
      <c r="E11" s="81" t="s">
        <v>50</v>
      </c>
      <c r="F11" s="81" t="s">
        <v>51</v>
      </c>
      <c r="G11" s="81" t="s">
        <v>52</v>
      </c>
      <c r="H11" s="81" t="s">
        <v>53</v>
      </c>
      <c r="I11" s="81" t="s">
        <v>54</v>
      </c>
      <c r="J11" s="81" t="s">
        <v>55</v>
      </c>
      <c r="K11" s="81" t="s">
        <v>56</v>
      </c>
      <c r="L11" s="81" t="s">
        <v>57</v>
      </c>
      <c r="M11" s="81" t="s">
        <v>58</v>
      </c>
      <c r="N11" s="81" t="s">
        <v>59</v>
      </c>
    </row>
    <row r="12" spans="1:24" ht="14.25" customHeight="1" thickBot="1">
      <c r="A12" s="250" t="s">
        <v>60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2"/>
      <c r="V12" s="264" t="s">
        <v>61</v>
      </c>
      <c r="W12" s="265"/>
      <c r="X12" s="270"/>
    </row>
    <row r="13" spans="1:24" ht="15" customHeight="1" thickBot="1">
      <c r="A13" s="97">
        <v>1</v>
      </c>
      <c r="B13" s="97" t="s">
        <v>62</v>
      </c>
      <c r="C13" s="97" t="s">
        <v>63</v>
      </c>
      <c r="D13" s="97" t="s">
        <v>64</v>
      </c>
      <c r="E13" s="97" t="s">
        <v>65</v>
      </c>
      <c r="F13" s="97">
        <v>6</v>
      </c>
      <c r="G13" s="97" t="s">
        <v>66</v>
      </c>
      <c r="H13" s="97" t="str">
        <f t="shared" ref="H13:H24" si="0">IF(G13="ECC","Yes","No")</f>
        <v>No</v>
      </c>
      <c r="I13" s="97" t="s">
        <v>67</v>
      </c>
      <c r="J13" s="97" t="s">
        <v>67</v>
      </c>
      <c r="K13" s="97">
        <f t="shared" ref="K13:K26" si="1">F13</f>
        <v>6</v>
      </c>
      <c r="L13" s="97">
        <f>IF(C6="LAST",(C9-1)*1024,0)</f>
        <v>31744</v>
      </c>
      <c r="M13" s="97" t="str">
        <f>DEC2HEX(L13,4)</f>
        <v>7C00</v>
      </c>
      <c r="N13" s="100" t="s">
        <v>68</v>
      </c>
      <c r="S13" s="264" t="s">
        <v>69</v>
      </c>
      <c r="T13" s="265"/>
      <c r="U13" s="265"/>
      <c r="V13" s="266"/>
      <c r="W13" s="267"/>
      <c r="X13" s="271"/>
    </row>
    <row r="14" spans="1:24" ht="15" customHeight="1">
      <c r="A14" s="98">
        <v>2</v>
      </c>
      <c r="B14" s="98" t="s">
        <v>62</v>
      </c>
      <c r="C14" s="98" t="s">
        <v>70</v>
      </c>
      <c r="D14" s="98" t="s">
        <v>71</v>
      </c>
      <c r="E14" s="98" t="s">
        <v>65</v>
      </c>
      <c r="F14" s="98">
        <v>1</v>
      </c>
      <c r="G14" s="98" t="s">
        <v>66</v>
      </c>
      <c r="H14" s="98" t="str">
        <f t="shared" si="0"/>
        <v>No</v>
      </c>
      <c r="I14" s="98" t="s">
        <v>67</v>
      </c>
      <c r="J14" s="98" t="s">
        <v>67</v>
      </c>
      <c r="K14" s="98">
        <f t="shared" si="1"/>
        <v>1</v>
      </c>
      <c r="L14" s="98">
        <f>K13+L13</f>
        <v>31750</v>
      </c>
      <c r="M14" s="98" t="str">
        <f>DEC2HEX(L14,4)</f>
        <v>7C06</v>
      </c>
      <c r="N14" s="101" t="s">
        <v>72</v>
      </c>
      <c r="O14" s="96"/>
      <c r="Q14" s="253" t="s">
        <v>73</v>
      </c>
      <c r="R14" s="254"/>
      <c r="S14" s="266"/>
      <c r="T14" s="267"/>
      <c r="U14" s="267"/>
      <c r="V14" s="266"/>
      <c r="W14" s="267"/>
      <c r="X14" s="271"/>
    </row>
    <row r="15" spans="1:24">
      <c r="A15" s="98">
        <v>3</v>
      </c>
      <c r="B15" s="98" t="s">
        <v>62</v>
      </c>
      <c r="C15" s="98" t="s">
        <v>74</v>
      </c>
      <c r="D15" s="98" t="s">
        <v>71</v>
      </c>
      <c r="E15" s="98" t="s">
        <v>65</v>
      </c>
      <c r="F15" s="98">
        <v>1</v>
      </c>
      <c r="G15" s="98" t="s">
        <v>66</v>
      </c>
      <c r="H15" s="98" t="str">
        <f t="shared" si="0"/>
        <v>No</v>
      </c>
      <c r="I15" s="98" t="s">
        <v>67</v>
      </c>
      <c r="J15" s="98" t="s">
        <v>67</v>
      </c>
      <c r="K15" s="98">
        <f t="shared" si="1"/>
        <v>1</v>
      </c>
      <c r="L15" s="98">
        <f>K14+L14</f>
        <v>31751</v>
      </c>
      <c r="M15" s="98" t="str">
        <f>DEC2HEX(L15,4)</f>
        <v>7C07</v>
      </c>
      <c r="N15" s="101" t="s">
        <v>75</v>
      </c>
      <c r="O15" s="96"/>
      <c r="Q15" s="255"/>
      <c r="R15" s="256"/>
      <c r="S15" s="266"/>
      <c r="T15" s="267"/>
      <c r="U15" s="267"/>
      <c r="V15" s="266"/>
      <c r="W15" s="267"/>
      <c r="X15" s="271"/>
    </row>
    <row r="16" spans="1:24">
      <c r="A16" s="98">
        <v>4</v>
      </c>
      <c r="B16" s="98" t="s">
        <v>62</v>
      </c>
      <c r="C16" s="98" t="s">
        <v>76</v>
      </c>
      <c r="D16" s="98" t="s">
        <v>71</v>
      </c>
      <c r="E16" s="98" t="s">
        <v>65</v>
      </c>
      <c r="F16" s="98">
        <v>1</v>
      </c>
      <c r="G16" s="98" t="s">
        <v>66</v>
      </c>
      <c r="H16" s="98" t="str">
        <f t="shared" si="0"/>
        <v>No</v>
      </c>
      <c r="I16" s="98" t="s">
        <v>67</v>
      </c>
      <c r="J16" s="98" t="s">
        <v>67</v>
      </c>
      <c r="K16" s="98">
        <f t="shared" si="1"/>
        <v>1</v>
      </c>
      <c r="L16" s="98">
        <f t="shared" ref="L16:L22" si="2">K15+L15</f>
        <v>31752</v>
      </c>
      <c r="M16" s="98" t="str">
        <f t="shared" ref="M16:M22" si="3">DEC2HEX(L16,4)</f>
        <v>7C08</v>
      </c>
      <c r="N16" s="101" t="s">
        <v>77</v>
      </c>
      <c r="O16" s="96"/>
      <c r="Q16" s="255"/>
      <c r="R16" s="256"/>
      <c r="S16" s="266"/>
      <c r="T16" s="267"/>
      <c r="U16" s="267"/>
      <c r="V16" s="266"/>
      <c r="W16" s="267"/>
      <c r="X16" s="271"/>
    </row>
    <row r="17" spans="1:29">
      <c r="A17" s="99">
        <v>5</v>
      </c>
      <c r="B17" s="99" t="s">
        <v>62</v>
      </c>
      <c r="C17" s="99" t="s">
        <v>78</v>
      </c>
      <c r="D17" s="99" t="s">
        <v>71</v>
      </c>
      <c r="E17" s="99" t="s">
        <v>65</v>
      </c>
      <c r="F17" s="99">
        <v>1</v>
      </c>
      <c r="G17" s="99" t="s">
        <v>66</v>
      </c>
      <c r="H17" s="99" t="str">
        <f t="shared" si="0"/>
        <v>No</v>
      </c>
      <c r="I17" s="99" t="s">
        <v>67</v>
      </c>
      <c r="J17" s="99" t="s">
        <v>67</v>
      </c>
      <c r="K17" s="99">
        <f t="shared" si="1"/>
        <v>1</v>
      </c>
      <c r="L17" s="99">
        <f t="shared" si="2"/>
        <v>31753</v>
      </c>
      <c r="M17" s="99" t="str">
        <f t="shared" si="3"/>
        <v>7C09</v>
      </c>
      <c r="N17" s="101" t="s">
        <v>79</v>
      </c>
      <c r="O17" s="96"/>
      <c r="Q17" s="255"/>
      <c r="R17" s="256"/>
      <c r="S17" s="266"/>
      <c r="T17" s="267"/>
      <c r="U17" s="267"/>
      <c r="V17" s="266"/>
      <c r="W17" s="267"/>
      <c r="X17" s="271"/>
    </row>
    <row r="18" spans="1:29" ht="15" thickBot="1">
      <c r="A18" s="98">
        <v>6</v>
      </c>
      <c r="B18" s="98" t="s">
        <v>62</v>
      </c>
      <c r="C18" s="98" t="s">
        <v>80</v>
      </c>
      <c r="D18" s="98" t="s">
        <v>81</v>
      </c>
      <c r="E18" s="98" t="s">
        <v>65</v>
      </c>
      <c r="F18" s="98">
        <v>2</v>
      </c>
      <c r="G18" s="98" t="s">
        <v>66</v>
      </c>
      <c r="H18" s="98" t="str">
        <f t="shared" si="0"/>
        <v>No</v>
      </c>
      <c r="I18" s="98" t="s">
        <v>67</v>
      </c>
      <c r="J18" s="98" t="s">
        <v>67</v>
      </c>
      <c r="K18" s="98">
        <f t="shared" si="1"/>
        <v>2</v>
      </c>
      <c r="L18" s="98">
        <f t="shared" si="2"/>
        <v>31754</v>
      </c>
      <c r="M18" s="98" t="str">
        <f t="shared" si="3"/>
        <v>7C0A</v>
      </c>
      <c r="N18" s="101" t="s">
        <v>82</v>
      </c>
      <c r="O18" s="96"/>
      <c r="Q18" s="257"/>
      <c r="R18" s="258"/>
      <c r="S18" s="268"/>
      <c r="T18" s="269"/>
      <c r="U18" s="269"/>
      <c r="V18" s="268"/>
      <c r="W18" s="269"/>
      <c r="X18" s="272"/>
    </row>
    <row r="19" spans="1:29" ht="15" thickBot="1">
      <c r="A19" s="102">
        <v>8</v>
      </c>
      <c r="B19" s="102" t="s">
        <v>83</v>
      </c>
      <c r="C19" s="102" t="s">
        <v>84</v>
      </c>
      <c r="D19" s="102" t="s">
        <v>85</v>
      </c>
      <c r="E19" s="102" t="s">
        <v>86</v>
      </c>
      <c r="F19" s="102">
        <v>1</v>
      </c>
      <c r="G19" s="102" t="s">
        <v>66</v>
      </c>
      <c r="H19" s="102" t="str">
        <f t="shared" si="0"/>
        <v>No</v>
      </c>
      <c r="I19" s="102" t="s">
        <v>67</v>
      </c>
      <c r="J19" s="102" t="s">
        <v>67</v>
      </c>
      <c r="K19" s="102">
        <f t="shared" si="1"/>
        <v>1</v>
      </c>
      <c r="L19" s="102">
        <f>K18+L18</f>
        <v>31756</v>
      </c>
      <c r="M19" s="102" t="str">
        <f t="shared" si="3"/>
        <v>7C0C</v>
      </c>
      <c r="N19" s="165" t="s">
        <v>87</v>
      </c>
      <c r="O19" s="96"/>
      <c r="P19" s="131"/>
      <c r="Q19" s="119" t="s">
        <v>88</v>
      </c>
      <c r="R19" s="120" t="s">
        <v>89</v>
      </c>
      <c r="S19" s="120" t="s">
        <v>90</v>
      </c>
      <c r="T19" s="120" t="s">
        <v>91</v>
      </c>
      <c r="U19" s="120" t="s">
        <v>92</v>
      </c>
      <c r="V19" s="120" t="s">
        <v>93</v>
      </c>
      <c r="W19" s="120" t="s">
        <v>94</v>
      </c>
      <c r="X19" s="119" t="s">
        <v>95</v>
      </c>
    </row>
    <row r="20" spans="1:29" ht="15" thickBot="1">
      <c r="A20" s="166">
        <v>9</v>
      </c>
      <c r="B20" s="166" t="s">
        <v>96</v>
      </c>
      <c r="C20" s="166" t="s">
        <v>84</v>
      </c>
      <c r="D20" s="166" t="s">
        <v>97</v>
      </c>
      <c r="E20" s="166" t="s">
        <v>86</v>
      </c>
      <c r="F20" s="166">
        <v>1</v>
      </c>
      <c r="G20" s="166" t="s">
        <v>66</v>
      </c>
      <c r="H20" s="166" t="str">
        <f t="shared" si="0"/>
        <v>No</v>
      </c>
      <c r="I20" s="166" t="s">
        <v>67</v>
      </c>
      <c r="J20" s="166" t="s">
        <v>67</v>
      </c>
      <c r="K20" s="166">
        <f t="shared" si="1"/>
        <v>1</v>
      </c>
      <c r="L20" s="166">
        <f t="shared" si="2"/>
        <v>31757</v>
      </c>
      <c r="M20" s="166" t="str">
        <f t="shared" si="3"/>
        <v>7C0D</v>
      </c>
      <c r="N20" s="167" t="s">
        <v>98</v>
      </c>
      <c r="O20" s="96"/>
      <c r="P20" s="132" t="str">
        <f>M19</f>
        <v>7C0C</v>
      </c>
      <c r="Q20" s="121" t="s">
        <v>99</v>
      </c>
      <c r="R20" s="84" t="s">
        <v>100</v>
      </c>
      <c r="S20" s="84" t="s">
        <v>101</v>
      </c>
      <c r="T20" s="84" t="s">
        <v>102</v>
      </c>
      <c r="U20" s="84" t="s">
        <v>103</v>
      </c>
      <c r="V20" s="134" t="s">
        <v>104</v>
      </c>
      <c r="W20" s="134" t="s">
        <v>105</v>
      </c>
      <c r="X20" s="135" t="s">
        <v>106</v>
      </c>
    </row>
    <row r="21" spans="1:29">
      <c r="A21" s="102">
        <v>10</v>
      </c>
      <c r="B21" s="102" t="s">
        <v>96</v>
      </c>
      <c r="C21" s="102" t="s">
        <v>107</v>
      </c>
      <c r="D21" s="102" t="s">
        <v>97</v>
      </c>
      <c r="E21" s="102" t="s">
        <v>86</v>
      </c>
      <c r="F21" s="102">
        <v>1</v>
      </c>
      <c r="G21" s="102" t="s">
        <v>66</v>
      </c>
      <c r="H21" s="102" t="str">
        <f t="shared" si="0"/>
        <v>No</v>
      </c>
      <c r="I21" s="102" t="s">
        <v>67</v>
      </c>
      <c r="J21" s="102" t="s">
        <v>67</v>
      </c>
      <c r="K21" s="102">
        <f t="shared" si="1"/>
        <v>1</v>
      </c>
      <c r="L21" s="102">
        <f t="shared" si="2"/>
        <v>31758</v>
      </c>
      <c r="M21" s="102" t="str">
        <f t="shared" si="3"/>
        <v>7C0E</v>
      </c>
      <c r="N21" s="151" t="s">
        <v>98</v>
      </c>
      <c r="O21" s="96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</row>
    <row r="22" spans="1:29" ht="15" thickBot="1">
      <c r="A22" s="103">
        <v>11</v>
      </c>
      <c r="B22" s="103" t="s">
        <v>96</v>
      </c>
      <c r="C22" s="103" t="s">
        <v>107</v>
      </c>
      <c r="D22" s="103" t="s">
        <v>97</v>
      </c>
      <c r="E22" s="103" t="s">
        <v>86</v>
      </c>
      <c r="F22" s="103">
        <v>1</v>
      </c>
      <c r="G22" s="103" t="s">
        <v>66</v>
      </c>
      <c r="H22" s="103" t="str">
        <f t="shared" si="0"/>
        <v>No</v>
      </c>
      <c r="I22" s="103" t="s">
        <v>67</v>
      </c>
      <c r="J22" s="103" t="s">
        <v>67</v>
      </c>
      <c r="K22" s="103">
        <f t="shared" si="1"/>
        <v>1</v>
      </c>
      <c r="L22" s="103">
        <f t="shared" si="2"/>
        <v>31759</v>
      </c>
      <c r="M22" s="103" t="str">
        <f t="shared" si="3"/>
        <v>7C0F</v>
      </c>
      <c r="N22" s="152" t="s">
        <v>98</v>
      </c>
      <c r="O22" s="96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</row>
    <row r="23" spans="1:29" ht="15" thickBot="1">
      <c r="A23" s="260" t="s">
        <v>108</v>
      </c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</row>
    <row r="24" spans="1:29">
      <c r="A24" s="104">
        <v>12</v>
      </c>
      <c r="B24" s="104" t="s">
        <v>109</v>
      </c>
      <c r="C24" s="104" t="s">
        <v>110</v>
      </c>
      <c r="D24" s="104" t="s">
        <v>111</v>
      </c>
      <c r="E24" s="104" t="s">
        <v>86</v>
      </c>
      <c r="F24" s="104">
        <v>4</v>
      </c>
      <c r="G24" s="104" t="s">
        <v>66</v>
      </c>
      <c r="H24" s="104" t="str">
        <f t="shared" si="0"/>
        <v>No</v>
      </c>
      <c r="I24" s="104" t="s">
        <v>67</v>
      </c>
      <c r="J24" s="104" t="s">
        <v>67</v>
      </c>
      <c r="K24" s="104">
        <f t="shared" si="1"/>
        <v>4</v>
      </c>
      <c r="L24" s="104">
        <f>K22+L22</f>
        <v>31760</v>
      </c>
      <c r="M24" s="104" t="str">
        <f t="shared" ref="M24:M33" si="4">DEC2HEX(L24,4)</f>
        <v>7C10</v>
      </c>
      <c r="N24" s="107" t="s">
        <v>112</v>
      </c>
      <c r="O24" s="259" t="s">
        <v>113</v>
      </c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</row>
    <row r="25" spans="1:29">
      <c r="A25" s="105">
        <v>13</v>
      </c>
      <c r="B25" s="105" t="s">
        <v>109</v>
      </c>
      <c r="C25" s="105" t="s">
        <v>114</v>
      </c>
      <c r="D25" s="139" t="s">
        <v>115</v>
      </c>
      <c r="E25" s="105" t="s">
        <v>86</v>
      </c>
      <c r="F25" s="105">
        <v>10</v>
      </c>
      <c r="G25" s="105" t="s">
        <v>66</v>
      </c>
      <c r="H25" s="105" t="s">
        <v>67</v>
      </c>
      <c r="I25" s="105" t="s">
        <v>67</v>
      </c>
      <c r="J25" s="105" t="s">
        <v>67</v>
      </c>
      <c r="K25" s="105">
        <f t="shared" si="1"/>
        <v>10</v>
      </c>
      <c r="L25" s="105">
        <f t="shared" ref="L25:L33" si="5">K24+L24</f>
        <v>31764</v>
      </c>
      <c r="M25" s="105" t="str">
        <f t="shared" si="4"/>
        <v>7C14</v>
      </c>
      <c r="N25" s="108" t="s">
        <v>116</v>
      </c>
      <c r="O25" s="259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</row>
    <row r="26" spans="1:29" ht="15" thickBot="1">
      <c r="A26" s="106">
        <v>14</v>
      </c>
      <c r="B26" s="106" t="s">
        <v>117</v>
      </c>
      <c r="C26" s="106" t="s">
        <v>118</v>
      </c>
      <c r="D26" s="106" t="s">
        <v>119</v>
      </c>
      <c r="E26" s="106" t="s">
        <v>65</v>
      </c>
      <c r="F26" s="106">
        <v>2</v>
      </c>
      <c r="G26" s="106" t="s">
        <v>66</v>
      </c>
      <c r="H26" s="106" t="str">
        <f t="shared" ref="H26:H33" si="6">IF(G26="ECC","Yes","No")</f>
        <v>No</v>
      </c>
      <c r="I26" s="106" t="s">
        <v>67</v>
      </c>
      <c r="J26" s="106" t="s">
        <v>67</v>
      </c>
      <c r="K26" s="106">
        <f t="shared" si="1"/>
        <v>2</v>
      </c>
      <c r="L26" s="106">
        <f t="shared" si="5"/>
        <v>31774</v>
      </c>
      <c r="M26" s="106" t="str">
        <f t="shared" si="4"/>
        <v>7C1E</v>
      </c>
      <c r="N26" s="109" t="s">
        <v>120</v>
      </c>
      <c r="O26" s="259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</row>
    <row r="27" spans="1:29" ht="15" customHeight="1">
      <c r="A27" s="105">
        <v>15</v>
      </c>
      <c r="B27" s="104" t="s">
        <v>117</v>
      </c>
      <c r="C27" s="104" t="s">
        <v>121</v>
      </c>
      <c r="D27" s="104" t="s">
        <v>122</v>
      </c>
      <c r="E27" s="104" t="s">
        <v>86</v>
      </c>
      <c r="F27" s="104">
        <v>2</v>
      </c>
      <c r="G27" s="104" t="s">
        <v>66</v>
      </c>
      <c r="H27" s="104" t="str">
        <f t="shared" si="6"/>
        <v>No</v>
      </c>
      <c r="I27" s="104" t="s">
        <v>123</v>
      </c>
      <c r="J27" s="104" t="s">
        <v>67</v>
      </c>
      <c r="K27" s="104">
        <f t="shared" ref="K27:K32" si="7">F27*IF(G27="Redundant",2,1)</f>
        <v>2</v>
      </c>
      <c r="L27" s="104">
        <f t="shared" si="5"/>
        <v>31776</v>
      </c>
      <c r="M27" s="104" t="str">
        <f t="shared" si="4"/>
        <v>7C20</v>
      </c>
      <c r="N27" s="107" t="s">
        <v>124</v>
      </c>
      <c r="O27" s="263" t="s">
        <v>125</v>
      </c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</row>
    <row r="28" spans="1:29">
      <c r="A28" s="105">
        <v>16</v>
      </c>
      <c r="B28" s="105" t="s">
        <v>98</v>
      </c>
      <c r="C28" s="105" t="s">
        <v>126</v>
      </c>
      <c r="D28" s="105" t="s">
        <v>97</v>
      </c>
      <c r="E28" s="105" t="s">
        <v>86</v>
      </c>
      <c r="F28" s="105">
        <v>1</v>
      </c>
      <c r="G28" s="105" t="s">
        <v>66</v>
      </c>
      <c r="H28" s="105" t="str">
        <f t="shared" si="6"/>
        <v>No</v>
      </c>
      <c r="I28" s="105" t="s">
        <v>123</v>
      </c>
      <c r="J28" s="105" t="s">
        <v>67</v>
      </c>
      <c r="K28" s="105">
        <f t="shared" si="7"/>
        <v>1</v>
      </c>
      <c r="L28" s="105">
        <f t="shared" si="5"/>
        <v>31778</v>
      </c>
      <c r="M28" s="105" t="str">
        <f t="shared" si="4"/>
        <v>7C22</v>
      </c>
      <c r="N28" s="108" t="s">
        <v>127</v>
      </c>
      <c r="O28" s="263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</row>
    <row r="29" spans="1:29">
      <c r="A29" s="105">
        <v>17</v>
      </c>
      <c r="B29" s="105" t="s">
        <v>109</v>
      </c>
      <c r="C29" s="105" t="s">
        <v>128</v>
      </c>
      <c r="D29" s="105" t="s">
        <v>129</v>
      </c>
      <c r="E29" s="105" t="s">
        <v>86</v>
      </c>
      <c r="F29" s="105">
        <v>1</v>
      </c>
      <c r="G29" s="105" t="s">
        <v>66</v>
      </c>
      <c r="H29" s="105" t="str">
        <f t="shared" si="6"/>
        <v>No</v>
      </c>
      <c r="I29" s="105" t="s">
        <v>123</v>
      </c>
      <c r="J29" s="105" t="s">
        <v>67</v>
      </c>
      <c r="K29" s="105">
        <f t="shared" si="7"/>
        <v>1</v>
      </c>
      <c r="L29" s="105">
        <f t="shared" si="5"/>
        <v>31779</v>
      </c>
      <c r="M29" s="105" t="str">
        <f t="shared" si="4"/>
        <v>7C23</v>
      </c>
      <c r="N29" s="108" t="s">
        <v>130</v>
      </c>
      <c r="O29" s="263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</row>
    <row r="30" spans="1:29">
      <c r="A30" s="105">
        <v>18</v>
      </c>
      <c r="B30" s="105" t="s">
        <v>109</v>
      </c>
      <c r="C30" s="105" t="s">
        <v>131</v>
      </c>
      <c r="D30" s="105" t="s">
        <v>132</v>
      </c>
      <c r="E30" s="105" t="s">
        <v>65</v>
      </c>
      <c r="F30" s="105">
        <v>5</v>
      </c>
      <c r="G30" s="105" t="s">
        <v>66</v>
      </c>
      <c r="H30" s="105" t="str">
        <f t="shared" si="6"/>
        <v>No</v>
      </c>
      <c r="I30" s="105" t="s">
        <v>123</v>
      </c>
      <c r="J30" s="105" t="s">
        <v>67</v>
      </c>
      <c r="K30" s="105">
        <f t="shared" si="7"/>
        <v>5</v>
      </c>
      <c r="L30" s="105">
        <f t="shared" si="5"/>
        <v>31780</v>
      </c>
      <c r="M30" s="105" t="str">
        <f t="shared" si="4"/>
        <v>7C24</v>
      </c>
      <c r="N30" s="108" t="s">
        <v>133</v>
      </c>
      <c r="O30" s="263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</row>
    <row r="31" spans="1:29" ht="15" thickBot="1">
      <c r="A31" s="110">
        <v>19</v>
      </c>
      <c r="B31" s="110" t="s">
        <v>109</v>
      </c>
      <c r="C31" s="110" t="s">
        <v>134</v>
      </c>
      <c r="D31" s="110" t="s">
        <v>135</v>
      </c>
      <c r="E31" s="110" t="s">
        <v>65</v>
      </c>
      <c r="F31" s="110">
        <v>287</v>
      </c>
      <c r="G31" s="110" t="s">
        <v>66</v>
      </c>
      <c r="H31" s="110" t="str">
        <f t="shared" si="6"/>
        <v>No</v>
      </c>
      <c r="I31" s="110" t="s">
        <v>123</v>
      </c>
      <c r="J31" s="110" t="s">
        <v>123</v>
      </c>
      <c r="K31" s="110">
        <f t="shared" si="7"/>
        <v>287</v>
      </c>
      <c r="L31" s="110">
        <f t="shared" si="5"/>
        <v>31785</v>
      </c>
      <c r="M31" s="110" t="str">
        <f t="shared" si="4"/>
        <v>7C29</v>
      </c>
      <c r="N31" s="111" t="s">
        <v>136</v>
      </c>
      <c r="O31" s="263"/>
      <c r="P31" s="142"/>
      <c r="Q31" s="142"/>
    </row>
    <row r="32" spans="1:29" ht="15" thickBot="1">
      <c r="A32" s="105">
        <v>14</v>
      </c>
      <c r="B32" s="104" t="s">
        <v>109</v>
      </c>
      <c r="C32" s="104" t="s">
        <v>126</v>
      </c>
      <c r="D32" s="104" t="s">
        <v>137</v>
      </c>
      <c r="E32" s="104" t="s">
        <v>86</v>
      </c>
      <c r="F32" s="104">
        <v>2</v>
      </c>
      <c r="G32" s="104" t="s">
        <v>66</v>
      </c>
      <c r="H32" s="104" t="str">
        <f t="shared" si="6"/>
        <v>No</v>
      </c>
      <c r="I32" s="104" t="s">
        <v>123</v>
      </c>
      <c r="J32" s="104" t="s">
        <v>67</v>
      </c>
      <c r="K32" s="104">
        <f t="shared" si="7"/>
        <v>2</v>
      </c>
      <c r="L32" s="104">
        <f t="shared" si="5"/>
        <v>32072</v>
      </c>
      <c r="M32" s="104" t="str">
        <f t="shared" si="4"/>
        <v>7D48</v>
      </c>
      <c r="N32" s="108" t="s">
        <v>138</v>
      </c>
    </row>
    <row r="33" spans="1:15" ht="15" thickBot="1">
      <c r="A33" s="105">
        <v>18</v>
      </c>
      <c r="B33" s="105" t="s">
        <v>109</v>
      </c>
      <c r="C33" s="105" t="s">
        <v>139</v>
      </c>
      <c r="D33" s="118" t="s">
        <v>140</v>
      </c>
      <c r="E33" s="118" t="s">
        <v>65</v>
      </c>
      <c r="F33" s="104">
        <v>2</v>
      </c>
      <c r="G33" s="104" t="s">
        <v>66</v>
      </c>
      <c r="H33" s="104" t="str">
        <f t="shared" si="6"/>
        <v>No</v>
      </c>
      <c r="I33" s="104" t="s">
        <v>123</v>
      </c>
      <c r="J33" s="104" t="s">
        <v>67</v>
      </c>
      <c r="K33" s="104">
        <f>F33*IF(G33="Redundant",2,1)</f>
        <v>2</v>
      </c>
      <c r="L33" s="104">
        <f t="shared" si="5"/>
        <v>32074</v>
      </c>
      <c r="M33" s="104" t="str">
        <f t="shared" si="4"/>
        <v>7D4A</v>
      </c>
      <c r="N33" s="109" t="s">
        <v>141</v>
      </c>
    </row>
    <row r="34" spans="1:15" ht="15" thickBot="1">
      <c r="A34" s="250" t="s">
        <v>142</v>
      </c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2"/>
    </row>
    <row r="35" spans="1:15">
      <c r="A35" s="116">
        <v>19</v>
      </c>
      <c r="B35" s="116" t="s">
        <v>109</v>
      </c>
      <c r="C35" s="116" t="s">
        <v>560</v>
      </c>
      <c r="D35" s="116" t="s">
        <v>143</v>
      </c>
      <c r="E35" s="116" t="s">
        <v>65</v>
      </c>
      <c r="F35" s="116">
        <v>1</v>
      </c>
      <c r="G35" s="116" t="s">
        <v>66</v>
      </c>
      <c r="H35" s="116" t="s">
        <v>67</v>
      </c>
      <c r="I35" s="116" t="s">
        <v>67</v>
      </c>
      <c r="J35" s="116" t="s">
        <v>67</v>
      </c>
      <c r="K35" s="116">
        <f>F35</f>
        <v>1</v>
      </c>
      <c r="L35" s="116">
        <f>K33+L33</f>
        <v>32076</v>
      </c>
      <c r="M35" s="116" t="str">
        <f t="shared" ref="M35:M40" si="8">DEC2HEX(L35,4)</f>
        <v>7D4C</v>
      </c>
      <c r="N35" s="117" t="s">
        <v>144</v>
      </c>
    </row>
    <row r="36" spans="1:15">
      <c r="A36" s="116">
        <v>20</v>
      </c>
      <c r="B36" s="116" t="s">
        <v>109</v>
      </c>
      <c r="C36" s="116" t="s">
        <v>550</v>
      </c>
      <c r="D36" s="116" t="s">
        <v>145</v>
      </c>
      <c r="E36" s="116" t="s">
        <v>65</v>
      </c>
      <c r="F36" s="116">
        <v>1</v>
      </c>
      <c r="G36" s="116" t="s">
        <v>66</v>
      </c>
      <c r="H36" s="116" t="s">
        <v>67</v>
      </c>
      <c r="I36" s="116" t="s">
        <v>67</v>
      </c>
      <c r="J36" s="116" t="s">
        <v>67</v>
      </c>
      <c r="K36" s="116">
        <v>1</v>
      </c>
      <c r="L36" s="116">
        <f>K35+L35</f>
        <v>32077</v>
      </c>
      <c r="M36" s="116" t="str">
        <f t="shared" si="8"/>
        <v>7D4D</v>
      </c>
      <c r="N36" s="117" t="s">
        <v>536</v>
      </c>
    </row>
    <row r="37" spans="1:15">
      <c r="A37" s="116">
        <v>21</v>
      </c>
      <c r="B37" s="116" t="s">
        <v>109</v>
      </c>
      <c r="C37" s="116" t="s">
        <v>535</v>
      </c>
      <c r="D37" s="116" t="s">
        <v>145</v>
      </c>
      <c r="E37" s="116" t="s">
        <v>65</v>
      </c>
      <c r="F37" s="116">
        <v>2</v>
      </c>
      <c r="G37" s="116" t="s">
        <v>66</v>
      </c>
      <c r="H37" s="116" t="s">
        <v>67</v>
      </c>
      <c r="I37" s="116" t="s">
        <v>67</v>
      </c>
      <c r="J37" s="116" t="s">
        <v>67</v>
      </c>
      <c r="K37" s="116">
        <v>2</v>
      </c>
      <c r="L37" s="116">
        <f t="shared" ref="L37:L38" si="9">K36+L36</f>
        <v>32078</v>
      </c>
      <c r="M37" s="116" t="str">
        <f t="shared" si="8"/>
        <v>7D4E</v>
      </c>
      <c r="N37" s="117" t="s">
        <v>146</v>
      </c>
    </row>
    <row r="38" spans="1:15">
      <c r="A38" s="116">
        <v>22</v>
      </c>
      <c r="B38" s="116" t="s">
        <v>109</v>
      </c>
      <c r="C38" s="116" t="s">
        <v>561</v>
      </c>
      <c r="D38" s="116" t="s">
        <v>147</v>
      </c>
      <c r="E38" s="116" t="s">
        <v>65</v>
      </c>
      <c r="F38" s="116">
        <v>4</v>
      </c>
      <c r="G38" s="116" t="s">
        <v>66</v>
      </c>
      <c r="H38" s="116" t="s">
        <v>67</v>
      </c>
      <c r="I38" s="116" t="s">
        <v>67</v>
      </c>
      <c r="J38" s="116" t="s">
        <v>67</v>
      </c>
      <c r="K38" s="116">
        <f>F38</f>
        <v>4</v>
      </c>
      <c r="L38" s="116">
        <f t="shared" si="9"/>
        <v>32080</v>
      </c>
      <c r="M38" s="116" t="str">
        <f t="shared" si="8"/>
        <v>7D50</v>
      </c>
      <c r="N38" s="117" t="s">
        <v>148</v>
      </c>
    </row>
    <row r="39" spans="1:15">
      <c r="A39" s="116">
        <v>23</v>
      </c>
      <c r="B39" s="116" t="s">
        <v>109</v>
      </c>
      <c r="C39" s="116" t="s">
        <v>149</v>
      </c>
      <c r="D39" s="116" t="s">
        <v>150</v>
      </c>
      <c r="E39" s="116" t="s">
        <v>65</v>
      </c>
      <c r="F39" s="116">
        <v>14</v>
      </c>
      <c r="G39" s="116" t="s">
        <v>66</v>
      </c>
      <c r="H39" s="116" t="s">
        <v>67</v>
      </c>
      <c r="I39" s="116" t="s">
        <v>67</v>
      </c>
      <c r="J39" s="116" t="s">
        <v>67</v>
      </c>
      <c r="K39" s="116">
        <f>F39</f>
        <v>14</v>
      </c>
      <c r="L39" s="116">
        <f>K38+L38</f>
        <v>32084</v>
      </c>
      <c r="M39" s="116" t="str">
        <f t="shared" si="8"/>
        <v>7D54</v>
      </c>
      <c r="N39" s="117" t="s">
        <v>151</v>
      </c>
    </row>
    <row r="40" spans="1:15" ht="15" thickBot="1">
      <c r="A40" s="116">
        <v>24</v>
      </c>
      <c r="B40" s="116" t="s">
        <v>109</v>
      </c>
      <c r="C40" s="116" t="s">
        <v>152</v>
      </c>
      <c r="D40" s="116" t="s">
        <v>153</v>
      </c>
      <c r="E40" s="116" t="s">
        <v>65</v>
      </c>
      <c r="F40" s="116">
        <v>2</v>
      </c>
      <c r="G40" s="116" t="s">
        <v>66</v>
      </c>
      <c r="H40" s="116" t="s">
        <v>67</v>
      </c>
      <c r="I40" s="116" t="s">
        <v>67</v>
      </c>
      <c r="J40" s="116" t="s">
        <v>67</v>
      </c>
      <c r="K40" s="116">
        <f>F40</f>
        <v>2</v>
      </c>
      <c r="L40" s="116">
        <f>K39+L39</f>
        <v>32098</v>
      </c>
      <c r="M40" s="116" t="str">
        <f t="shared" si="8"/>
        <v>7D62</v>
      </c>
      <c r="N40" s="117" t="s">
        <v>154</v>
      </c>
    </row>
    <row r="41" spans="1:15" ht="15" thickBot="1">
      <c r="A41" s="250" t="s">
        <v>155</v>
      </c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2"/>
    </row>
    <row r="42" spans="1:15">
      <c r="A42" s="112">
        <v>25</v>
      </c>
      <c r="B42" s="112" t="s">
        <v>109</v>
      </c>
      <c r="C42" s="112" t="s">
        <v>156</v>
      </c>
      <c r="D42" s="112" t="s">
        <v>157</v>
      </c>
      <c r="E42" s="112" t="s">
        <v>65</v>
      </c>
      <c r="F42" s="112">
        <v>4</v>
      </c>
      <c r="G42" s="112" t="s">
        <v>66</v>
      </c>
      <c r="H42" s="112" t="s">
        <v>67</v>
      </c>
      <c r="I42" s="112" t="s">
        <v>67</v>
      </c>
      <c r="J42" s="112" t="s">
        <v>67</v>
      </c>
      <c r="K42" s="112">
        <f t="shared" ref="K42:K49" si="10">F42</f>
        <v>4</v>
      </c>
      <c r="L42" s="113">
        <f>K40+L40</f>
        <v>32100</v>
      </c>
      <c r="M42" s="114" t="str">
        <f t="shared" ref="M42:M51" si="11">DEC2HEX(L42,4)</f>
        <v>7D64</v>
      </c>
      <c r="N42" s="115"/>
    </row>
    <row r="43" spans="1:15">
      <c r="A43" s="112">
        <v>26</v>
      </c>
      <c r="B43" s="112" t="s">
        <v>109</v>
      </c>
      <c r="C43" s="112" t="s">
        <v>158</v>
      </c>
      <c r="D43" s="112" t="s">
        <v>157</v>
      </c>
      <c r="E43" s="112" t="s">
        <v>65</v>
      </c>
      <c r="F43" s="112">
        <v>4</v>
      </c>
      <c r="G43" s="112" t="s">
        <v>66</v>
      </c>
      <c r="H43" s="112" t="s">
        <v>67</v>
      </c>
      <c r="I43" s="112" t="s">
        <v>67</v>
      </c>
      <c r="J43" s="112" t="s">
        <v>67</v>
      </c>
      <c r="K43" s="112">
        <f t="shared" si="10"/>
        <v>4</v>
      </c>
      <c r="L43" s="113">
        <f>K42+L42</f>
        <v>32104</v>
      </c>
      <c r="M43" s="114" t="str">
        <f t="shared" si="11"/>
        <v>7D68</v>
      </c>
      <c r="N43" s="115"/>
    </row>
    <row r="44" spans="1:15">
      <c r="A44" s="112">
        <v>27</v>
      </c>
      <c r="B44" s="112" t="s">
        <v>109</v>
      </c>
      <c r="C44" s="112" t="s">
        <v>159</v>
      </c>
      <c r="D44" s="112" t="s">
        <v>157</v>
      </c>
      <c r="E44" s="112" t="s">
        <v>65</v>
      </c>
      <c r="F44" s="112">
        <v>4</v>
      </c>
      <c r="G44" s="112" t="s">
        <v>66</v>
      </c>
      <c r="H44" s="112" t="s">
        <v>67</v>
      </c>
      <c r="I44" s="112" t="s">
        <v>67</v>
      </c>
      <c r="J44" s="112" t="s">
        <v>67</v>
      </c>
      <c r="K44" s="112">
        <f t="shared" si="10"/>
        <v>4</v>
      </c>
      <c r="L44" s="113">
        <f t="shared" ref="L44:L49" si="12">K43+L43</f>
        <v>32108</v>
      </c>
      <c r="M44" s="114" t="str">
        <f t="shared" si="11"/>
        <v>7D6C</v>
      </c>
      <c r="N44" s="115"/>
    </row>
    <row r="45" spans="1:15">
      <c r="A45" s="112">
        <v>28</v>
      </c>
      <c r="B45" s="112" t="s">
        <v>109</v>
      </c>
      <c r="C45" s="112" t="s">
        <v>160</v>
      </c>
      <c r="D45" s="112" t="s">
        <v>157</v>
      </c>
      <c r="E45" s="112" t="s">
        <v>65</v>
      </c>
      <c r="F45" s="112">
        <v>4</v>
      </c>
      <c r="G45" s="112" t="s">
        <v>66</v>
      </c>
      <c r="H45" s="112" t="s">
        <v>67</v>
      </c>
      <c r="I45" s="112" t="s">
        <v>67</v>
      </c>
      <c r="J45" s="112" t="s">
        <v>67</v>
      </c>
      <c r="K45" s="112">
        <f t="shared" si="10"/>
        <v>4</v>
      </c>
      <c r="L45" s="113">
        <f t="shared" si="12"/>
        <v>32112</v>
      </c>
      <c r="M45" s="114" t="str">
        <f t="shared" si="11"/>
        <v>7D70</v>
      </c>
      <c r="N45" s="115"/>
    </row>
    <row r="46" spans="1:15">
      <c r="A46" s="112">
        <v>29</v>
      </c>
      <c r="B46" s="112" t="s">
        <v>109</v>
      </c>
      <c r="C46" s="112" t="s">
        <v>161</v>
      </c>
      <c r="D46" s="112" t="s">
        <v>157</v>
      </c>
      <c r="E46" s="112" t="s">
        <v>65</v>
      </c>
      <c r="F46" s="112">
        <v>4</v>
      </c>
      <c r="G46" s="112" t="s">
        <v>66</v>
      </c>
      <c r="H46" s="112" t="s">
        <v>67</v>
      </c>
      <c r="I46" s="112" t="s">
        <v>67</v>
      </c>
      <c r="J46" s="112" t="s">
        <v>67</v>
      </c>
      <c r="K46" s="112">
        <f t="shared" si="10"/>
        <v>4</v>
      </c>
      <c r="L46" s="113">
        <f t="shared" si="12"/>
        <v>32116</v>
      </c>
      <c r="M46" s="114" t="str">
        <f t="shared" si="11"/>
        <v>7D74</v>
      </c>
      <c r="N46" s="115"/>
      <c r="O46">
        <f>32*8</f>
        <v>256</v>
      </c>
    </row>
    <row r="47" spans="1:15">
      <c r="A47" s="112">
        <v>30</v>
      </c>
      <c r="B47" s="112" t="s">
        <v>109</v>
      </c>
      <c r="C47" s="112" t="s">
        <v>162</v>
      </c>
      <c r="D47" s="112" t="s">
        <v>157</v>
      </c>
      <c r="E47" s="112" t="s">
        <v>65</v>
      </c>
      <c r="F47" s="112">
        <v>4</v>
      </c>
      <c r="G47" s="112" t="s">
        <v>66</v>
      </c>
      <c r="H47" s="112" t="s">
        <v>67</v>
      </c>
      <c r="I47" s="112" t="s">
        <v>67</v>
      </c>
      <c r="J47" s="112" t="s">
        <v>67</v>
      </c>
      <c r="K47" s="112">
        <f t="shared" si="10"/>
        <v>4</v>
      </c>
      <c r="L47" s="113">
        <f t="shared" si="12"/>
        <v>32120</v>
      </c>
      <c r="M47" s="114" t="str">
        <f t="shared" si="11"/>
        <v>7D78</v>
      </c>
      <c r="N47" s="115"/>
    </row>
    <row r="48" spans="1:15">
      <c r="A48" s="112">
        <v>31</v>
      </c>
      <c r="B48" s="112" t="s">
        <v>109</v>
      </c>
      <c r="C48" s="112" t="s">
        <v>163</v>
      </c>
      <c r="D48" s="112" t="s">
        <v>157</v>
      </c>
      <c r="E48" s="112" t="s">
        <v>65</v>
      </c>
      <c r="F48" s="112">
        <v>4</v>
      </c>
      <c r="G48" s="112" t="s">
        <v>66</v>
      </c>
      <c r="H48" s="112" t="s">
        <v>67</v>
      </c>
      <c r="I48" s="112" t="s">
        <v>67</v>
      </c>
      <c r="J48" s="112" t="s">
        <v>67</v>
      </c>
      <c r="K48" s="112">
        <f t="shared" si="10"/>
        <v>4</v>
      </c>
      <c r="L48" s="113">
        <f t="shared" si="12"/>
        <v>32124</v>
      </c>
      <c r="M48" s="114" t="str">
        <f t="shared" si="11"/>
        <v>7D7C</v>
      </c>
      <c r="N48" s="115"/>
    </row>
    <row r="49" spans="1:14" ht="15" thickBot="1">
      <c r="A49" s="112">
        <v>32</v>
      </c>
      <c r="B49" s="112" t="s">
        <v>109</v>
      </c>
      <c r="C49" s="112" t="s">
        <v>164</v>
      </c>
      <c r="D49" s="112" t="s">
        <v>157</v>
      </c>
      <c r="E49" s="112" t="s">
        <v>65</v>
      </c>
      <c r="F49" s="112">
        <v>4</v>
      </c>
      <c r="G49" s="112" t="s">
        <v>66</v>
      </c>
      <c r="H49" s="112" t="s">
        <v>67</v>
      </c>
      <c r="I49" s="112" t="s">
        <v>67</v>
      </c>
      <c r="J49" s="112" t="s">
        <v>67</v>
      </c>
      <c r="K49" s="112">
        <f t="shared" si="10"/>
        <v>4</v>
      </c>
      <c r="L49" s="113">
        <f t="shared" si="12"/>
        <v>32128</v>
      </c>
      <c r="M49" s="114" t="str">
        <f t="shared" si="11"/>
        <v>7D80</v>
      </c>
      <c r="N49" s="115"/>
    </row>
    <row r="50" spans="1:14" ht="15" thickBot="1">
      <c r="A50" s="20"/>
      <c r="B50" s="82" t="s">
        <v>165</v>
      </c>
      <c r="C50" s="82"/>
      <c r="D50" s="82"/>
      <c r="E50" s="82"/>
      <c r="F50" s="83">
        <f>$C$7*1024-SUM(K13:K49)</f>
        <v>636</v>
      </c>
      <c r="G50" s="23" t="s">
        <v>66</v>
      </c>
      <c r="H50" s="23" t="str">
        <f>IF(G50="ECC","Yes","No")</f>
        <v>No</v>
      </c>
      <c r="I50" s="23" t="s">
        <v>67</v>
      </c>
      <c r="J50" s="23"/>
      <c r="K50" s="23">
        <f>F50*IF(G50="Redundant",2,1)</f>
        <v>636</v>
      </c>
      <c r="L50" s="76">
        <f>K49+L49</f>
        <v>32132</v>
      </c>
      <c r="M50" s="77" t="str">
        <f t="shared" si="11"/>
        <v>7D84</v>
      </c>
      <c r="N50" s="82" t="s">
        <v>151</v>
      </c>
    </row>
    <row r="51" spans="1:14" ht="15" thickBot="1">
      <c r="A51" s="20"/>
      <c r="B51" s="22" t="s">
        <v>166</v>
      </c>
      <c r="C51" s="22"/>
      <c r="D51" s="22"/>
      <c r="E51" s="22"/>
      <c r="F51" s="23">
        <f>$C$9*1024</f>
        <v>32768</v>
      </c>
      <c r="G51" s="23"/>
      <c r="H51" s="23"/>
      <c r="I51" s="23"/>
      <c r="J51" s="23"/>
      <c r="K51" s="23">
        <f>SUM(K13:K50)</f>
        <v>1024</v>
      </c>
      <c r="L51" s="76">
        <f>K50+L50</f>
        <v>32768</v>
      </c>
      <c r="M51" s="77" t="str">
        <f t="shared" si="11"/>
        <v>8000</v>
      </c>
      <c r="N51" s="23"/>
    </row>
    <row r="53" spans="1:14">
      <c r="B53" s="78"/>
      <c r="C53" s="78"/>
      <c r="D53" s="78"/>
      <c r="E53" s="78"/>
      <c r="L53" t="s">
        <v>42</v>
      </c>
    </row>
    <row r="54" spans="1:14">
      <c r="H54" s="79"/>
      <c r="I54" s="79"/>
      <c r="J54" s="79"/>
      <c r="K54" s="79"/>
    </row>
    <row r="59" spans="1:14">
      <c r="N59">
        <f>64-52</f>
        <v>12</v>
      </c>
    </row>
  </sheetData>
  <mergeCells count="12">
    <mergeCell ref="S13:U18"/>
    <mergeCell ref="V12:X18"/>
    <mergeCell ref="C3:E3"/>
    <mergeCell ref="C4:E4"/>
    <mergeCell ref="C5:E5"/>
    <mergeCell ref="A34:N34"/>
    <mergeCell ref="A41:N41"/>
    <mergeCell ref="Q14:R18"/>
    <mergeCell ref="O24:O26"/>
    <mergeCell ref="A12:N12"/>
    <mergeCell ref="A23:N23"/>
    <mergeCell ref="O27:O31"/>
  </mergeCells>
  <phoneticPr fontId="49" type="noConversion"/>
  <dataValidations disablePrompts="1" count="1">
    <dataValidation type="list" allowBlank="1" showInputMessage="1" showErrorMessage="1" sqref="C6" xr:uid="{00000000-0002-0000-0100-000000000000}">
      <formula1>"FIRST,LAST"</formula1>
    </dataValidation>
  </dataValidations>
  <pageMargins left="0.7" right="0.7" top="0.75" bottom="0.75" header="0.3" footer="0.3"/>
  <pageSetup orientation="landscape" r:id="rId1"/>
  <ignoredErrors>
    <ignoredError sqref="L3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7"/>
  <sheetViews>
    <sheetView zoomScale="90" zoomScaleNormal="90" workbookViewId="0">
      <pane xSplit="8" ySplit="8" topLeftCell="I28" activePane="bottomRight" state="frozenSplit"/>
      <selection pane="topRight" activeCell="G1" sqref="G1"/>
      <selection pane="bottomLeft" activeCell="A8" sqref="A8"/>
      <selection pane="bottomRight" activeCell="I32" sqref="I32"/>
    </sheetView>
  </sheetViews>
  <sheetFormatPr defaultRowHeight="14.5"/>
  <cols>
    <col min="1" max="1" width="11.453125" customWidth="1"/>
    <col min="2" max="2" width="9.1796875" style="93"/>
    <col min="3" max="3" width="9.54296875" style="150" customWidth="1"/>
    <col min="4" max="4" width="8.453125" customWidth="1"/>
    <col min="5" max="5" width="8.453125" style="172" customWidth="1"/>
    <col min="6" max="7" width="18.453125" customWidth="1"/>
    <col min="8" max="8" width="29.26953125" customWidth="1"/>
    <col min="9" max="9" width="65.7265625" customWidth="1"/>
    <col min="10" max="10" width="54.81640625" customWidth="1"/>
    <col min="11" max="11" width="21.453125" style="44" customWidth="1"/>
    <col min="12" max="12" width="16.453125" style="44" customWidth="1"/>
    <col min="13" max="13" width="27.1796875" customWidth="1"/>
    <col min="14" max="14" width="73.81640625" customWidth="1"/>
  </cols>
  <sheetData>
    <row r="2" spans="1:12" ht="15.5">
      <c r="B2" s="147" t="s">
        <v>167</v>
      </c>
    </row>
    <row r="3" spans="1:12" ht="15.5">
      <c r="B3" s="147" t="s">
        <v>168</v>
      </c>
    </row>
    <row r="4" spans="1:12" ht="15.5">
      <c r="A4" s="148"/>
      <c r="B4" s="149" t="s">
        <v>169</v>
      </c>
    </row>
    <row r="5" spans="1:12" ht="15.5">
      <c r="A5" s="148"/>
      <c r="B5" s="149" t="s">
        <v>170</v>
      </c>
      <c r="H5" s="170"/>
    </row>
    <row r="8" spans="1:12" s="222" customFormat="1" ht="48" customHeight="1" thickBot="1">
      <c r="A8" s="219" t="s">
        <v>171</v>
      </c>
      <c r="B8" s="219" t="s">
        <v>172</v>
      </c>
      <c r="C8" s="220" t="s">
        <v>173</v>
      </c>
      <c r="D8" s="219" t="s">
        <v>174</v>
      </c>
      <c r="E8" s="219" t="s">
        <v>175</v>
      </c>
      <c r="F8" s="219" t="s">
        <v>176</v>
      </c>
      <c r="G8" s="219" t="s">
        <v>177</v>
      </c>
      <c r="H8" s="219" t="s">
        <v>178</v>
      </c>
      <c r="I8" s="219" t="s">
        <v>179</v>
      </c>
      <c r="J8" s="221" t="s">
        <v>59</v>
      </c>
      <c r="K8" s="219" t="s">
        <v>180</v>
      </c>
      <c r="L8" s="219" t="s">
        <v>181</v>
      </c>
    </row>
    <row r="9" spans="1:12" ht="15" thickBot="1">
      <c r="A9" s="182" t="str">
        <f>Mapping!M42</f>
        <v>7D64</v>
      </c>
      <c r="B9" s="182">
        <v>0</v>
      </c>
      <c r="C9" s="168" t="s">
        <v>182</v>
      </c>
      <c r="D9" s="156" t="s">
        <v>183</v>
      </c>
      <c r="E9" s="156" t="s">
        <v>183</v>
      </c>
      <c r="F9" s="279" t="s">
        <v>184</v>
      </c>
      <c r="G9" s="279" t="s">
        <v>185</v>
      </c>
      <c r="H9" s="157" t="s">
        <v>186</v>
      </c>
      <c r="I9" s="155" t="s">
        <v>187</v>
      </c>
      <c r="J9" s="155"/>
      <c r="K9" s="159"/>
      <c r="L9" s="159"/>
    </row>
    <row r="10" spans="1:12" ht="15" thickBot="1">
      <c r="A10" s="182" t="str">
        <f>DEC2HEX(HEX2DEC(A9)+2)</f>
        <v>7D66</v>
      </c>
      <c r="B10" s="182">
        <f>B9+2</f>
        <v>2</v>
      </c>
      <c r="C10" s="168" t="s">
        <v>188</v>
      </c>
      <c r="D10" s="156" t="s">
        <v>189</v>
      </c>
      <c r="E10" s="156" t="s">
        <v>190</v>
      </c>
      <c r="F10" s="280"/>
      <c r="G10" s="280"/>
      <c r="H10" s="157" t="s">
        <v>191</v>
      </c>
      <c r="I10" s="226" t="s">
        <v>192</v>
      </c>
      <c r="J10" s="226"/>
      <c r="K10" s="159"/>
      <c r="L10" s="159"/>
    </row>
    <row r="11" spans="1:12" ht="15" thickBot="1">
      <c r="A11" s="182" t="str">
        <f>DEC2HEX(HEX2DEC(A10)+1)</f>
        <v>7D67</v>
      </c>
      <c r="B11" s="182">
        <f>B10+1</f>
        <v>3</v>
      </c>
      <c r="C11" s="168" t="s">
        <v>188</v>
      </c>
      <c r="D11" s="156" t="s">
        <v>193</v>
      </c>
      <c r="E11" s="156" t="s">
        <v>194</v>
      </c>
      <c r="F11" s="280"/>
      <c r="G11" s="281"/>
      <c r="H11" s="160" t="s">
        <v>195</v>
      </c>
      <c r="I11" s="226" t="str">
        <f>CONCATENATE("Calculated to be  ",HEX2DEC(A59)-HEX2DEC(A9))</f>
        <v>Calculated to be  48</v>
      </c>
      <c r="J11" s="226"/>
      <c r="K11" s="159"/>
      <c r="L11" s="159"/>
    </row>
    <row r="12" spans="1:12" ht="39.5" thickBot="1">
      <c r="A12" s="308" t="str">
        <f>DEC2HEX(HEX2DEC(A11)+1)</f>
        <v>7D68</v>
      </c>
      <c r="B12" s="308">
        <f>B11+1</f>
        <v>4</v>
      </c>
      <c r="C12" s="184" t="s">
        <v>196</v>
      </c>
      <c r="D12" s="173">
        <v>0</v>
      </c>
      <c r="E12" s="173">
        <v>0</v>
      </c>
      <c r="F12" s="280"/>
      <c r="G12" s="279" t="s">
        <v>559</v>
      </c>
      <c r="H12" s="162" t="s">
        <v>557</v>
      </c>
      <c r="I12" s="227" t="s">
        <v>538</v>
      </c>
      <c r="J12" s="227" t="s">
        <v>198</v>
      </c>
      <c r="K12" s="162" t="s">
        <v>123</v>
      </c>
      <c r="L12" s="162" t="s">
        <v>67</v>
      </c>
    </row>
    <row r="13" spans="1:12" ht="15" thickBot="1">
      <c r="A13" s="309"/>
      <c r="B13" s="309"/>
      <c r="C13" s="184" t="s">
        <v>196</v>
      </c>
      <c r="D13" s="173">
        <v>1</v>
      </c>
      <c r="E13" s="173">
        <v>1</v>
      </c>
      <c r="F13" s="280"/>
      <c r="G13" s="280"/>
      <c r="H13" s="159" t="s">
        <v>529</v>
      </c>
      <c r="I13" s="226" t="s">
        <v>151</v>
      </c>
      <c r="J13" s="226" t="s">
        <v>528</v>
      </c>
      <c r="K13" s="159" t="s">
        <v>123</v>
      </c>
      <c r="L13" s="159" t="s">
        <v>67</v>
      </c>
    </row>
    <row r="14" spans="1:12" ht="15" thickBot="1">
      <c r="A14" s="309"/>
      <c r="B14" s="309"/>
      <c r="C14" s="185" t="s">
        <v>196</v>
      </c>
      <c r="D14" s="174">
        <v>2</v>
      </c>
      <c r="E14" s="174">
        <v>2</v>
      </c>
      <c r="F14" s="280"/>
      <c r="G14" s="280"/>
      <c r="H14" s="159" t="s">
        <v>530</v>
      </c>
      <c r="I14" s="226" t="s">
        <v>151</v>
      </c>
      <c r="J14" s="226" t="s">
        <v>533</v>
      </c>
      <c r="K14" s="159" t="s">
        <v>123</v>
      </c>
      <c r="L14" s="159" t="s">
        <v>67</v>
      </c>
    </row>
    <row r="15" spans="1:12" ht="52.5" thickBot="1">
      <c r="A15" s="309"/>
      <c r="B15" s="309"/>
      <c r="C15" s="168" t="s">
        <v>200</v>
      </c>
      <c r="D15" s="156" t="s">
        <v>201</v>
      </c>
      <c r="E15" s="156" t="s">
        <v>201</v>
      </c>
      <c r="F15" s="280"/>
      <c r="G15" s="280"/>
      <c r="H15" s="159" t="s">
        <v>202</v>
      </c>
      <c r="I15" s="226" t="s">
        <v>562</v>
      </c>
      <c r="J15" s="226" t="s">
        <v>581</v>
      </c>
      <c r="K15" s="159" t="s">
        <v>123</v>
      </c>
      <c r="L15" s="159" t="s">
        <v>67</v>
      </c>
    </row>
    <row r="16" spans="1:12" ht="26.5" thickBot="1">
      <c r="A16" s="309"/>
      <c r="B16" s="309"/>
      <c r="C16" s="168" t="s">
        <v>196</v>
      </c>
      <c r="D16" s="156" t="s">
        <v>203</v>
      </c>
      <c r="E16" s="156" t="s">
        <v>203</v>
      </c>
      <c r="F16" s="280"/>
      <c r="G16" s="280"/>
      <c r="H16" s="162" t="s">
        <v>204</v>
      </c>
      <c r="I16" s="228" t="s">
        <v>205</v>
      </c>
      <c r="J16" s="229" t="s">
        <v>206</v>
      </c>
      <c r="K16" s="159" t="s">
        <v>123</v>
      </c>
      <c r="L16" s="159" t="s">
        <v>67</v>
      </c>
    </row>
    <row r="17" spans="1:12" ht="26.5" thickBot="1">
      <c r="A17" s="309"/>
      <c r="B17" s="309"/>
      <c r="C17" s="168" t="s">
        <v>196</v>
      </c>
      <c r="D17" s="156" t="s">
        <v>207</v>
      </c>
      <c r="E17" s="156" t="s">
        <v>207</v>
      </c>
      <c r="F17" s="280"/>
      <c r="G17" s="280"/>
      <c r="H17" s="162" t="s">
        <v>208</v>
      </c>
      <c r="I17" s="240" t="s">
        <v>569</v>
      </c>
      <c r="J17" s="169" t="s">
        <v>537</v>
      </c>
      <c r="K17" s="159" t="s">
        <v>123</v>
      </c>
      <c r="L17" s="159" t="s">
        <v>67</v>
      </c>
    </row>
    <row r="18" spans="1:12" ht="15" thickBot="1">
      <c r="A18" s="310"/>
      <c r="B18" s="310"/>
      <c r="C18" s="168" t="s">
        <v>196</v>
      </c>
      <c r="D18" s="156" t="s">
        <v>210</v>
      </c>
      <c r="E18" s="156" t="s">
        <v>210</v>
      </c>
      <c r="F18" s="280"/>
      <c r="G18" s="280"/>
      <c r="H18" s="159" t="s">
        <v>211</v>
      </c>
      <c r="I18" s="155" t="s">
        <v>212</v>
      </c>
      <c r="J18" s="155" t="s">
        <v>213</v>
      </c>
      <c r="K18" s="159" t="s">
        <v>123</v>
      </c>
      <c r="L18" s="159" t="s">
        <v>67</v>
      </c>
    </row>
    <row r="19" spans="1:12" ht="15" thickBot="1">
      <c r="A19" s="298" t="str">
        <f>DEC2HEX(HEX2DEC(A12)+1)</f>
        <v>7D69</v>
      </c>
      <c r="B19" s="298">
        <f>B12+1</f>
        <v>5</v>
      </c>
      <c r="C19" s="178" t="s">
        <v>210</v>
      </c>
      <c r="D19" s="175" t="s">
        <v>214</v>
      </c>
      <c r="E19" s="175" t="s">
        <v>214</v>
      </c>
      <c r="F19" s="280"/>
      <c r="G19" s="280"/>
      <c r="H19" s="159" t="s">
        <v>577</v>
      </c>
      <c r="I19" s="230" t="s">
        <v>531</v>
      </c>
      <c r="J19" s="226" t="s">
        <v>209</v>
      </c>
      <c r="K19" s="159" t="s">
        <v>123</v>
      </c>
      <c r="L19" s="159" t="s">
        <v>67</v>
      </c>
    </row>
    <row r="20" spans="1:12" ht="26.5" thickBot="1">
      <c r="A20" s="298"/>
      <c r="B20" s="298"/>
      <c r="C20" s="178" t="s">
        <v>196</v>
      </c>
      <c r="D20" s="161" t="s">
        <v>215</v>
      </c>
      <c r="E20" s="161" t="s">
        <v>215</v>
      </c>
      <c r="F20" s="280"/>
      <c r="G20" s="281"/>
      <c r="H20" s="164" t="s">
        <v>216</v>
      </c>
      <c r="I20" s="231" t="s">
        <v>578</v>
      </c>
      <c r="J20" s="232" t="s">
        <v>209</v>
      </c>
      <c r="K20" s="164" t="s">
        <v>123</v>
      </c>
      <c r="L20" s="164" t="s">
        <v>67</v>
      </c>
    </row>
    <row r="21" spans="1:12" ht="15" thickBot="1">
      <c r="A21" s="180" t="str">
        <f>DEC2HEX(HEX2DEC(A19)+1)</f>
        <v>7D6A</v>
      </c>
      <c r="B21" s="180">
        <f>B19+1</f>
        <v>6</v>
      </c>
      <c r="C21" s="178" t="s">
        <v>188</v>
      </c>
      <c r="D21" s="161" t="s">
        <v>189</v>
      </c>
      <c r="E21" s="161" t="s">
        <v>190</v>
      </c>
      <c r="F21" s="280"/>
      <c r="G21" s="279" t="s">
        <v>217</v>
      </c>
      <c r="H21" s="162" t="s">
        <v>558</v>
      </c>
      <c r="I21" s="228" t="s">
        <v>218</v>
      </c>
      <c r="J21" s="229" t="s">
        <v>534</v>
      </c>
      <c r="K21" s="186" t="s">
        <v>123</v>
      </c>
      <c r="L21" s="187" t="s">
        <v>67</v>
      </c>
    </row>
    <row r="22" spans="1:12" ht="104.5" thickBot="1">
      <c r="A22" s="308" t="str">
        <f>DEC2HEX(HEX2DEC(A21)+1)</f>
        <v>7D6B</v>
      </c>
      <c r="B22" s="308">
        <f>B21+1</f>
        <v>7</v>
      </c>
      <c r="C22" s="178" t="s">
        <v>207</v>
      </c>
      <c r="D22" s="176" t="s">
        <v>219</v>
      </c>
      <c r="E22" s="176" t="s">
        <v>220</v>
      </c>
      <c r="F22" s="280"/>
      <c r="G22" s="280"/>
      <c r="H22" s="153" t="s">
        <v>551</v>
      </c>
      <c r="I22" s="233" t="s">
        <v>539</v>
      </c>
      <c r="J22" s="227" t="s">
        <v>222</v>
      </c>
      <c r="K22" s="162" t="s">
        <v>123</v>
      </c>
      <c r="L22" s="162" t="s">
        <v>67</v>
      </c>
    </row>
    <row r="23" spans="1:12" ht="65.5" thickBot="1">
      <c r="A23" s="309"/>
      <c r="B23" s="309"/>
      <c r="C23" s="239" t="s">
        <v>568</v>
      </c>
      <c r="D23" s="236" t="s">
        <v>563</v>
      </c>
      <c r="E23" s="236" t="s">
        <v>564</v>
      </c>
      <c r="F23" s="280"/>
      <c r="G23" s="280"/>
      <c r="H23" s="237" t="s">
        <v>580</v>
      </c>
      <c r="I23" s="238" t="s">
        <v>573</v>
      </c>
      <c r="J23" s="225" t="s">
        <v>222</v>
      </c>
      <c r="K23" s="159" t="s">
        <v>123</v>
      </c>
      <c r="L23" s="159" t="s">
        <v>67</v>
      </c>
    </row>
    <row r="24" spans="1:12" ht="117.5" thickBot="1">
      <c r="A24" s="308" t="str">
        <f>DEC2HEX(HEX2DEC(A22)+1)</f>
        <v>7D6C</v>
      </c>
      <c r="B24" s="308">
        <f>B22+1</f>
        <v>8</v>
      </c>
      <c r="C24" s="178" t="s">
        <v>207</v>
      </c>
      <c r="D24" s="176" t="s">
        <v>224</v>
      </c>
      <c r="E24" s="176" t="s">
        <v>224</v>
      </c>
      <c r="F24" s="280"/>
      <c r="G24" s="285" t="s">
        <v>225</v>
      </c>
      <c r="H24" s="144" t="s">
        <v>226</v>
      </c>
      <c r="I24" s="233" t="s">
        <v>540</v>
      </c>
      <c r="J24" s="227" t="s">
        <v>222</v>
      </c>
      <c r="K24" s="162" t="s">
        <v>123</v>
      </c>
      <c r="L24" s="162" t="s">
        <v>67</v>
      </c>
    </row>
    <row r="25" spans="1:12" s="170" customFormat="1" ht="65.5" thickBot="1">
      <c r="A25" s="310"/>
      <c r="B25" s="310"/>
      <c r="C25" s="179" t="s">
        <v>200</v>
      </c>
      <c r="D25" s="177" t="s">
        <v>227</v>
      </c>
      <c r="E25" s="177" t="s">
        <v>227</v>
      </c>
      <c r="F25" s="280"/>
      <c r="G25" s="286"/>
      <c r="H25" s="182" t="s">
        <v>228</v>
      </c>
      <c r="I25" s="188" t="s">
        <v>590</v>
      </c>
      <c r="J25" s="155" t="s">
        <v>229</v>
      </c>
      <c r="K25" s="159"/>
      <c r="L25" s="159"/>
    </row>
    <row r="26" spans="1:12" ht="15" thickBot="1">
      <c r="A26" s="299" t="str">
        <f>DEC2HEX(HEX2DEC(A24)+1)</f>
        <v>7D6D</v>
      </c>
      <c r="B26" s="299">
        <f>B24+1</f>
        <v>9</v>
      </c>
      <c r="C26" s="179" t="s">
        <v>196</v>
      </c>
      <c r="D26" s="177" t="s">
        <v>188</v>
      </c>
      <c r="E26" s="177" t="s">
        <v>188</v>
      </c>
      <c r="F26" s="280"/>
      <c r="G26" s="286"/>
      <c r="H26" s="182" t="s">
        <v>552</v>
      </c>
      <c r="I26" s="155" t="s">
        <v>230</v>
      </c>
      <c r="J26" s="155"/>
      <c r="K26" s="159"/>
      <c r="L26" s="159"/>
    </row>
    <row r="27" spans="1:12" ht="15" thickBot="1">
      <c r="A27" s="300"/>
      <c r="B27" s="300"/>
      <c r="C27" s="179" t="s">
        <v>196</v>
      </c>
      <c r="D27" s="177" t="s">
        <v>231</v>
      </c>
      <c r="E27" s="177" t="s">
        <v>231</v>
      </c>
      <c r="F27" s="280"/>
      <c r="G27" s="286"/>
      <c r="H27" s="182" t="s">
        <v>232</v>
      </c>
      <c r="I27" s="155" t="s">
        <v>233</v>
      </c>
      <c r="J27" s="235" t="s">
        <v>570</v>
      </c>
      <c r="K27" s="159"/>
      <c r="L27" s="159"/>
    </row>
    <row r="28" spans="1:12" ht="15" thickBot="1">
      <c r="A28" s="301"/>
      <c r="B28" s="301"/>
      <c r="C28" s="179" t="s">
        <v>196</v>
      </c>
      <c r="D28" s="177" t="s">
        <v>234</v>
      </c>
      <c r="E28" s="177" t="s">
        <v>234</v>
      </c>
      <c r="F28" s="280"/>
      <c r="G28" s="286"/>
      <c r="H28" s="182" t="s">
        <v>235</v>
      </c>
      <c r="I28" s="155" t="s">
        <v>236</v>
      </c>
      <c r="J28" s="235" t="s">
        <v>541</v>
      </c>
      <c r="K28" s="159"/>
      <c r="L28" s="159"/>
    </row>
    <row r="29" spans="1:12" ht="52.5" thickBot="1">
      <c r="A29" s="301"/>
      <c r="B29" s="301"/>
      <c r="C29" s="179" t="s">
        <v>196</v>
      </c>
      <c r="D29" s="177" t="s">
        <v>237</v>
      </c>
      <c r="E29" s="177" t="s">
        <v>237</v>
      </c>
      <c r="F29" s="280"/>
      <c r="G29" s="286"/>
      <c r="H29" s="182" t="s">
        <v>238</v>
      </c>
      <c r="I29" s="155" t="s">
        <v>239</v>
      </c>
      <c r="J29" s="235" t="s">
        <v>542</v>
      </c>
      <c r="K29" s="159"/>
      <c r="L29" s="159"/>
    </row>
    <row r="30" spans="1:12" ht="26.5" thickBot="1">
      <c r="A30" s="301"/>
      <c r="B30" s="301"/>
      <c r="C30" s="179" t="s">
        <v>200</v>
      </c>
      <c r="D30" s="177" t="s">
        <v>240</v>
      </c>
      <c r="E30" s="177" t="s">
        <v>240</v>
      </c>
      <c r="F30" s="280"/>
      <c r="G30" s="286"/>
      <c r="H30" s="182" t="s">
        <v>241</v>
      </c>
      <c r="I30" s="155" t="s">
        <v>576</v>
      </c>
      <c r="J30" s="238" t="s">
        <v>579</v>
      </c>
      <c r="K30" s="159"/>
      <c r="L30" s="159"/>
    </row>
    <row r="31" spans="1:12" ht="26.5" thickBot="1">
      <c r="A31" s="302"/>
      <c r="B31" s="302"/>
      <c r="C31" s="179" t="s">
        <v>242</v>
      </c>
      <c r="D31" s="177" t="s">
        <v>243</v>
      </c>
      <c r="E31" s="177" t="s">
        <v>243</v>
      </c>
      <c r="F31" s="280"/>
      <c r="G31" s="287"/>
      <c r="H31" s="216" t="s">
        <v>244</v>
      </c>
      <c r="I31" s="205" t="s">
        <v>245</v>
      </c>
      <c r="J31" s="235" t="s">
        <v>543</v>
      </c>
      <c r="K31" s="159"/>
      <c r="L31" s="159"/>
    </row>
    <row r="32" spans="1:12" ht="117.5" thickBot="1">
      <c r="A32" s="181" t="str">
        <f>DEC2HEX(HEX2DEC(A26)+1)</f>
        <v>7D6E</v>
      </c>
      <c r="B32" s="190">
        <f>B26+1</f>
        <v>10</v>
      </c>
      <c r="C32" s="168" t="s">
        <v>188</v>
      </c>
      <c r="D32" s="177" t="s">
        <v>189</v>
      </c>
      <c r="E32" s="177" t="s">
        <v>190</v>
      </c>
      <c r="F32" s="280"/>
      <c r="G32" s="285" t="s">
        <v>246</v>
      </c>
      <c r="H32" s="153" t="s">
        <v>593</v>
      </c>
      <c r="I32" s="234" t="s">
        <v>594</v>
      </c>
      <c r="J32" s="171" t="s">
        <v>595</v>
      </c>
      <c r="K32" s="159"/>
      <c r="L32" s="159"/>
    </row>
    <row r="33" spans="1:12" ht="52.5" thickBot="1">
      <c r="A33" s="191" t="str">
        <f>DEC2HEX(HEX2DEC(A32)+1)</f>
        <v>7D6F</v>
      </c>
      <c r="B33" s="190">
        <f>B32+1</f>
        <v>11</v>
      </c>
      <c r="C33" s="168" t="s">
        <v>188</v>
      </c>
      <c r="D33" s="177" t="s">
        <v>193</v>
      </c>
      <c r="E33" s="177" t="s">
        <v>194</v>
      </c>
      <c r="F33" s="280"/>
      <c r="G33" s="287"/>
      <c r="H33" s="153" t="s">
        <v>247</v>
      </c>
      <c r="I33" s="154" t="s">
        <v>248</v>
      </c>
      <c r="J33" s="235" t="s">
        <v>544</v>
      </c>
      <c r="K33" s="159"/>
      <c r="L33" s="159"/>
    </row>
    <row r="34" spans="1:12" ht="52.5" thickBot="1">
      <c r="A34" s="191" t="str">
        <f>DEC2HEX(HEX2DEC(A33)+1)</f>
        <v>7D70</v>
      </c>
      <c r="B34" s="190">
        <f>B33+1</f>
        <v>12</v>
      </c>
      <c r="C34" s="168" t="s">
        <v>188</v>
      </c>
      <c r="D34" s="177" t="s">
        <v>189</v>
      </c>
      <c r="E34" s="177" t="s">
        <v>190</v>
      </c>
      <c r="F34" s="280"/>
      <c r="G34" s="285" t="s">
        <v>250</v>
      </c>
      <c r="H34" s="153" t="s">
        <v>553</v>
      </c>
      <c r="I34" s="154" t="s">
        <v>251</v>
      </c>
      <c r="J34" s="155" t="s">
        <v>249</v>
      </c>
      <c r="K34" s="159"/>
      <c r="L34" s="159"/>
    </row>
    <row r="35" spans="1:12" ht="52.5" thickBot="1">
      <c r="A35" s="191" t="str">
        <f>DEC2HEX(HEX2DEC(A34)+1)</f>
        <v>7D71</v>
      </c>
      <c r="B35" s="190">
        <f>B34+1</f>
        <v>13</v>
      </c>
      <c r="C35" s="168" t="s">
        <v>188</v>
      </c>
      <c r="D35" s="177" t="s">
        <v>193</v>
      </c>
      <c r="E35" s="177" t="s">
        <v>194</v>
      </c>
      <c r="F35" s="280"/>
      <c r="G35" s="287"/>
      <c r="H35" s="153" t="s">
        <v>252</v>
      </c>
      <c r="I35" s="154" t="s">
        <v>253</v>
      </c>
      <c r="J35" s="155" t="s">
        <v>249</v>
      </c>
      <c r="K35" s="159"/>
      <c r="L35" s="159"/>
    </row>
    <row r="36" spans="1:12" ht="26.5" thickBot="1">
      <c r="A36" s="191" t="str">
        <f>DEC2HEX(HEX2DEC(A35)+1)</f>
        <v>7D72</v>
      </c>
      <c r="B36" s="190">
        <f>B35+1</f>
        <v>14</v>
      </c>
      <c r="C36" s="168" t="s">
        <v>182</v>
      </c>
      <c r="D36" s="177" t="s">
        <v>183</v>
      </c>
      <c r="E36" s="177" t="s">
        <v>183</v>
      </c>
      <c r="F36" s="280"/>
      <c r="G36" s="176" t="s">
        <v>254</v>
      </c>
      <c r="H36" s="153" t="s">
        <v>255</v>
      </c>
      <c r="I36" s="154" t="s">
        <v>256</v>
      </c>
      <c r="J36" s="155" t="s">
        <v>249</v>
      </c>
      <c r="K36" s="159"/>
      <c r="L36" s="159"/>
    </row>
    <row r="37" spans="1:12" ht="26.5" thickBot="1">
      <c r="A37" s="191" t="str">
        <f>DEC2HEX(HEX2DEC(A36)+2)</f>
        <v>7D74</v>
      </c>
      <c r="B37" s="190">
        <f>B36+2</f>
        <v>16</v>
      </c>
      <c r="C37" s="168" t="s">
        <v>182</v>
      </c>
      <c r="D37" s="177" t="s">
        <v>257</v>
      </c>
      <c r="E37" s="177" t="s">
        <v>183</v>
      </c>
      <c r="F37" s="280"/>
      <c r="G37" s="176" t="s">
        <v>258</v>
      </c>
      <c r="H37" s="153" t="s">
        <v>259</v>
      </c>
      <c r="I37" s="154" t="s">
        <v>256</v>
      </c>
      <c r="J37" s="155" t="s">
        <v>249</v>
      </c>
      <c r="K37" s="159"/>
      <c r="L37" s="159"/>
    </row>
    <row r="38" spans="1:12" ht="115.5" customHeight="1" thickBot="1">
      <c r="A38" s="191" t="str">
        <f>DEC2HEX(HEX2DEC(A37)+2)</f>
        <v>7D76</v>
      </c>
      <c r="B38" s="190">
        <f>B37+2</f>
        <v>18</v>
      </c>
      <c r="C38" s="168" t="s">
        <v>182</v>
      </c>
      <c r="D38" s="177" t="s">
        <v>257</v>
      </c>
      <c r="E38" s="177" t="s">
        <v>183</v>
      </c>
      <c r="F38" s="280"/>
      <c r="G38" s="176" t="s">
        <v>260</v>
      </c>
      <c r="H38" s="153" t="s">
        <v>261</v>
      </c>
      <c r="I38" s="154" t="s">
        <v>262</v>
      </c>
      <c r="J38" s="235" t="s">
        <v>546</v>
      </c>
      <c r="K38" s="159"/>
      <c r="L38" s="159"/>
    </row>
    <row r="39" spans="1:12" ht="78.5" thickBot="1">
      <c r="A39" s="191" t="str">
        <f>DEC2HEX(HEX2DEC(A38)+2)</f>
        <v>7D78</v>
      </c>
      <c r="B39" s="190">
        <f>B38+2</f>
        <v>20</v>
      </c>
      <c r="C39" s="168" t="s">
        <v>182</v>
      </c>
      <c r="D39" s="177" t="s">
        <v>183</v>
      </c>
      <c r="E39" s="177" t="s">
        <v>183</v>
      </c>
      <c r="F39" s="280"/>
      <c r="G39" s="176" t="s">
        <v>264</v>
      </c>
      <c r="H39" s="153" t="s">
        <v>265</v>
      </c>
      <c r="I39" s="154" t="s">
        <v>266</v>
      </c>
      <c r="J39" s="155" t="s">
        <v>545</v>
      </c>
      <c r="K39" s="159"/>
      <c r="L39" s="159"/>
    </row>
    <row r="40" spans="1:12" ht="26.5" thickBot="1">
      <c r="A40" s="191" t="str">
        <f t="shared" ref="A40:A47" si="0">DEC2HEX(HEX2DEC(A39)+2)</f>
        <v>7D7A</v>
      </c>
      <c r="B40" s="190">
        <f t="shared" ref="B40:B46" si="1">B39+2</f>
        <v>22</v>
      </c>
      <c r="C40" s="168" t="s">
        <v>182</v>
      </c>
      <c r="D40" s="177" t="s">
        <v>257</v>
      </c>
      <c r="E40" s="177" t="s">
        <v>183</v>
      </c>
      <c r="F40" s="280"/>
      <c r="G40" s="176" t="s">
        <v>267</v>
      </c>
      <c r="H40" s="153" t="s">
        <v>268</v>
      </c>
      <c r="I40" s="154" t="s">
        <v>269</v>
      </c>
      <c r="J40" s="155" t="s">
        <v>263</v>
      </c>
      <c r="K40" s="159"/>
      <c r="L40" s="159"/>
    </row>
    <row r="41" spans="1:12" ht="26.5" thickBot="1">
      <c r="A41" s="191" t="str">
        <f t="shared" si="0"/>
        <v>7D7C</v>
      </c>
      <c r="B41" s="190">
        <f t="shared" si="1"/>
        <v>24</v>
      </c>
      <c r="C41" s="168" t="s">
        <v>182</v>
      </c>
      <c r="D41" s="177" t="s">
        <v>183</v>
      </c>
      <c r="E41" s="177" t="s">
        <v>183</v>
      </c>
      <c r="F41" s="280"/>
      <c r="G41" s="176" t="s">
        <v>589</v>
      </c>
      <c r="H41" s="153" t="s">
        <v>270</v>
      </c>
      <c r="I41" s="154" t="s">
        <v>271</v>
      </c>
      <c r="J41" s="155" t="s">
        <v>263</v>
      </c>
      <c r="K41" s="159"/>
      <c r="L41" s="159"/>
    </row>
    <row r="42" spans="1:12" ht="52.5" thickBot="1">
      <c r="A42" s="191" t="str">
        <f t="shared" si="0"/>
        <v>7D7E</v>
      </c>
      <c r="B42" s="190">
        <f t="shared" si="1"/>
        <v>26</v>
      </c>
      <c r="C42" s="168" t="s">
        <v>182</v>
      </c>
      <c r="D42" s="177" t="s">
        <v>257</v>
      </c>
      <c r="E42" s="177" t="s">
        <v>183</v>
      </c>
      <c r="F42" s="280"/>
      <c r="G42" s="176" t="s">
        <v>272</v>
      </c>
      <c r="H42" s="153" t="s">
        <v>273</v>
      </c>
      <c r="I42" s="154" t="s">
        <v>274</v>
      </c>
      <c r="J42" s="155" t="s">
        <v>547</v>
      </c>
      <c r="K42" s="159"/>
      <c r="L42" s="159"/>
    </row>
    <row r="43" spans="1:12" ht="26.5" thickBot="1">
      <c r="A43" s="191" t="str">
        <f t="shared" si="0"/>
        <v>7D80</v>
      </c>
      <c r="B43" s="190">
        <f t="shared" si="1"/>
        <v>28</v>
      </c>
      <c r="C43" s="168" t="s">
        <v>182</v>
      </c>
      <c r="D43" s="177" t="s">
        <v>183</v>
      </c>
      <c r="E43" s="177" t="s">
        <v>183</v>
      </c>
      <c r="F43" s="280"/>
      <c r="G43" s="176" t="s">
        <v>275</v>
      </c>
      <c r="H43" s="153" t="s">
        <v>276</v>
      </c>
      <c r="I43" s="154" t="s">
        <v>277</v>
      </c>
      <c r="J43" s="155" t="s">
        <v>263</v>
      </c>
      <c r="K43" s="159"/>
      <c r="L43" s="159"/>
    </row>
    <row r="44" spans="1:12" ht="26.5" thickBot="1">
      <c r="A44" s="191" t="str">
        <f t="shared" si="0"/>
        <v>7D82</v>
      </c>
      <c r="B44" s="190">
        <f t="shared" si="1"/>
        <v>30</v>
      </c>
      <c r="C44" s="168" t="s">
        <v>182</v>
      </c>
      <c r="D44" s="177" t="s">
        <v>257</v>
      </c>
      <c r="E44" s="177" t="s">
        <v>183</v>
      </c>
      <c r="F44" s="280"/>
      <c r="G44" s="176" t="s">
        <v>278</v>
      </c>
      <c r="H44" s="153" t="s">
        <v>279</v>
      </c>
      <c r="I44" s="154" t="s">
        <v>280</v>
      </c>
      <c r="J44" s="155" t="s">
        <v>263</v>
      </c>
      <c r="K44" s="159"/>
      <c r="L44" s="159"/>
    </row>
    <row r="45" spans="1:12" ht="26.5" thickBot="1">
      <c r="A45" s="191" t="str">
        <f t="shared" si="0"/>
        <v>7D84</v>
      </c>
      <c r="B45" s="190">
        <f t="shared" si="1"/>
        <v>32</v>
      </c>
      <c r="C45" s="168" t="s">
        <v>182</v>
      </c>
      <c r="D45" s="177" t="s">
        <v>183</v>
      </c>
      <c r="E45" s="177" t="s">
        <v>183</v>
      </c>
      <c r="F45" s="280"/>
      <c r="G45" s="176" t="s">
        <v>281</v>
      </c>
      <c r="H45" s="153" t="s">
        <v>282</v>
      </c>
      <c r="I45" s="154" t="s">
        <v>283</v>
      </c>
      <c r="J45" s="155" t="s">
        <v>263</v>
      </c>
      <c r="K45" s="159"/>
      <c r="L45" s="159"/>
    </row>
    <row r="46" spans="1:12" ht="52.5" thickBot="1">
      <c r="A46" s="191" t="str">
        <f t="shared" si="0"/>
        <v>7D86</v>
      </c>
      <c r="B46" s="190">
        <f t="shared" si="1"/>
        <v>34</v>
      </c>
      <c r="C46" s="168" t="s">
        <v>182</v>
      </c>
      <c r="D46" s="177" t="s">
        <v>257</v>
      </c>
      <c r="E46" s="177" t="s">
        <v>183</v>
      </c>
      <c r="F46" s="280"/>
      <c r="G46" s="176" t="s">
        <v>284</v>
      </c>
      <c r="H46" s="153" t="s">
        <v>285</v>
      </c>
      <c r="I46" s="154" t="s">
        <v>286</v>
      </c>
      <c r="J46" s="155" t="s">
        <v>548</v>
      </c>
      <c r="K46" s="159"/>
      <c r="L46" s="159"/>
    </row>
    <row r="47" spans="1:12" ht="65.5" thickBot="1">
      <c r="A47" s="191" t="str">
        <f t="shared" si="0"/>
        <v>7D88</v>
      </c>
      <c r="B47" s="190">
        <f>B46+2</f>
        <v>36</v>
      </c>
      <c r="C47" s="168" t="s">
        <v>188</v>
      </c>
      <c r="D47" s="177" t="s">
        <v>190</v>
      </c>
      <c r="E47" s="177" t="s">
        <v>190</v>
      </c>
      <c r="F47" s="280"/>
      <c r="G47" s="285" t="s">
        <v>556</v>
      </c>
      <c r="H47" s="153" t="s">
        <v>554</v>
      </c>
      <c r="I47" s="154" t="s">
        <v>287</v>
      </c>
      <c r="J47" s="155" t="s">
        <v>249</v>
      </c>
      <c r="K47" s="159"/>
      <c r="L47" s="159"/>
    </row>
    <row r="48" spans="1:12" ht="91.5" thickBot="1">
      <c r="A48" s="191" t="str">
        <f>DEC2HEX(HEX2DEC(A47)+1)</f>
        <v>7D89</v>
      </c>
      <c r="B48" s="190">
        <f t="shared" ref="B48:B57" si="2">B47+1</f>
        <v>37</v>
      </c>
      <c r="C48" s="168" t="s">
        <v>188</v>
      </c>
      <c r="D48" s="177" t="s">
        <v>194</v>
      </c>
      <c r="E48" s="177" t="s">
        <v>194</v>
      </c>
      <c r="F48" s="280"/>
      <c r="G48" s="287"/>
      <c r="H48" s="153" t="s">
        <v>288</v>
      </c>
      <c r="I48" s="154" t="s">
        <v>289</v>
      </c>
      <c r="J48" s="155" t="s">
        <v>249</v>
      </c>
      <c r="K48" s="159"/>
      <c r="L48" s="159"/>
    </row>
    <row r="49" spans="1:12" ht="15" thickBot="1">
      <c r="A49" s="191" t="str">
        <f>DEC2HEX(HEX2DEC(A48)+1)</f>
        <v>7D8A</v>
      </c>
      <c r="B49" s="190">
        <f t="shared" si="2"/>
        <v>38</v>
      </c>
      <c r="C49" s="168" t="s">
        <v>188</v>
      </c>
      <c r="D49" s="177" t="s">
        <v>189</v>
      </c>
      <c r="E49" s="177" t="s">
        <v>190</v>
      </c>
      <c r="F49" s="280"/>
      <c r="G49" s="285" t="s">
        <v>290</v>
      </c>
      <c r="H49" s="153" t="s">
        <v>291</v>
      </c>
      <c r="I49" s="154" t="s">
        <v>292</v>
      </c>
      <c r="J49" s="155" t="s">
        <v>293</v>
      </c>
      <c r="K49" s="159"/>
      <c r="L49" s="159"/>
    </row>
    <row r="50" spans="1:12" ht="15" thickBot="1">
      <c r="A50" s="191" t="str">
        <f>DEC2HEX(HEX2DEC(A49)+1)</f>
        <v>7D8B</v>
      </c>
      <c r="B50" s="190">
        <f t="shared" si="2"/>
        <v>39</v>
      </c>
      <c r="C50" s="168" t="s">
        <v>188</v>
      </c>
      <c r="D50" s="177" t="s">
        <v>193</v>
      </c>
      <c r="E50" s="177" t="s">
        <v>194</v>
      </c>
      <c r="F50" s="280"/>
      <c r="G50" s="287"/>
      <c r="H50" s="153" t="s">
        <v>294</v>
      </c>
      <c r="I50" s="154" t="s">
        <v>295</v>
      </c>
      <c r="J50" s="155" t="s">
        <v>565</v>
      </c>
      <c r="K50" s="159"/>
      <c r="L50" s="159"/>
    </row>
    <row r="51" spans="1:12" ht="15" thickBot="1">
      <c r="A51" s="191" t="str">
        <f>DEC2HEX(HEX2DEC(A50)+1)</f>
        <v>7D8C</v>
      </c>
      <c r="B51" s="190">
        <f t="shared" si="2"/>
        <v>40</v>
      </c>
      <c r="C51" s="168" t="s">
        <v>188</v>
      </c>
      <c r="D51" s="177" t="s">
        <v>190</v>
      </c>
      <c r="E51" s="177" t="s">
        <v>190</v>
      </c>
      <c r="F51" s="280"/>
      <c r="G51" s="285" t="s">
        <v>296</v>
      </c>
      <c r="H51" s="153" t="s">
        <v>297</v>
      </c>
      <c r="I51" s="154" t="s">
        <v>298</v>
      </c>
      <c r="J51" s="155" t="s">
        <v>566</v>
      </c>
      <c r="K51" s="159"/>
      <c r="L51" s="159"/>
    </row>
    <row r="52" spans="1:12" ht="15" thickBot="1">
      <c r="A52" s="191" t="str">
        <f t="shared" ref="A52:A57" si="3">DEC2HEX(HEX2DEC(A51)+1)</f>
        <v>7D8D</v>
      </c>
      <c r="B52" s="190">
        <f t="shared" si="2"/>
        <v>41</v>
      </c>
      <c r="C52" s="168" t="s">
        <v>188</v>
      </c>
      <c r="D52" s="177" t="s">
        <v>194</v>
      </c>
      <c r="E52" s="177" t="s">
        <v>194</v>
      </c>
      <c r="F52" s="280"/>
      <c r="G52" s="287"/>
      <c r="H52" s="153" t="s">
        <v>299</v>
      </c>
      <c r="I52" s="154" t="s">
        <v>300</v>
      </c>
      <c r="J52" s="155" t="s">
        <v>301</v>
      </c>
      <c r="K52" s="159"/>
      <c r="L52" s="159"/>
    </row>
    <row r="53" spans="1:12" ht="15" thickBot="1">
      <c r="A53" s="191" t="str">
        <f t="shared" si="3"/>
        <v>7D8E</v>
      </c>
      <c r="B53" s="190">
        <f t="shared" si="2"/>
        <v>42</v>
      </c>
      <c r="C53" s="168" t="s">
        <v>188</v>
      </c>
      <c r="D53" s="177" t="s">
        <v>189</v>
      </c>
      <c r="E53" s="177" t="s">
        <v>190</v>
      </c>
      <c r="F53" s="280"/>
      <c r="G53" s="285" t="s">
        <v>302</v>
      </c>
      <c r="H53" s="153" t="s">
        <v>303</v>
      </c>
      <c r="I53" s="154" t="s">
        <v>304</v>
      </c>
      <c r="J53" s="155" t="s">
        <v>305</v>
      </c>
      <c r="K53" s="159"/>
      <c r="L53" s="159"/>
    </row>
    <row r="54" spans="1:12" ht="15" thickBot="1">
      <c r="A54" s="191" t="str">
        <f t="shared" si="3"/>
        <v>7D8F</v>
      </c>
      <c r="B54" s="190">
        <f t="shared" si="2"/>
        <v>43</v>
      </c>
      <c r="C54" s="168" t="s">
        <v>188</v>
      </c>
      <c r="D54" s="177" t="s">
        <v>193</v>
      </c>
      <c r="E54" s="177" t="s">
        <v>194</v>
      </c>
      <c r="F54" s="280"/>
      <c r="G54" s="287"/>
      <c r="H54" s="153" t="s">
        <v>306</v>
      </c>
      <c r="I54" s="154" t="s">
        <v>307</v>
      </c>
      <c r="J54" s="155" t="s">
        <v>308</v>
      </c>
      <c r="K54" s="159"/>
      <c r="L54" s="159"/>
    </row>
    <row r="55" spans="1:12" ht="15" thickBot="1">
      <c r="A55" s="191" t="str">
        <f t="shared" si="3"/>
        <v>7D90</v>
      </c>
      <c r="B55" s="190">
        <f t="shared" si="2"/>
        <v>44</v>
      </c>
      <c r="C55" s="168" t="s">
        <v>188</v>
      </c>
      <c r="D55" s="177" t="s">
        <v>190</v>
      </c>
      <c r="E55" s="177" t="s">
        <v>190</v>
      </c>
      <c r="F55" s="280"/>
      <c r="G55" s="285" t="s">
        <v>309</v>
      </c>
      <c r="H55" s="153" t="s">
        <v>310</v>
      </c>
      <c r="I55" s="154" t="s">
        <v>311</v>
      </c>
      <c r="J55" s="155" t="s">
        <v>312</v>
      </c>
      <c r="K55" s="159"/>
      <c r="L55" s="159"/>
    </row>
    <row r="56" spans="1:12" ht="15" thickBot="1">
      <c r="A56" s="191" t="str">
        <f t="shared" si="3"/>
        <v>7D91</v>
      </c>
      <c r="B56" s="190">
        <f t="shared" si="2"/>
        <v>45</v>
      </c>
      <c r="C56" s="168" t="s">
        <v>188</v>
      </c>
      <c r="D56" s="177" t="s">
        <v>194</v>
      </c>
      <c r="E56" s="177" t="s">
        <v>194</v>
      </c>
      <c r="F56" s="280"/>
      <c r="G56" s="287"/>
      <c r="H56" s="153" t="s">
        <v>313</v>
      </c>
      <c r="I56" s="154" t="s">
        <v>314</v>
      </c>
      <c r="J56" s="155" t="s">
        <v>567</v>
      </c>
      <c r="K56" s="159"/>
      <c r="L56" s="159"/>
    </row>
    <row r="57" spans="1:12" ht="15" thickBot="1">
      <c r="A57" s="191" t="str">
        <f t="shared" si="3"/>
        <v>7D92</v>
      </c>
      <c r="B57" s="190">
        <f t="shared" si="2"/>
        <v>46</v>
      </c>
      <c r="C57" s="168" t="s">
        <v>182</v>
      </c>
      <c r="D57" s="177" t="s">
        <v>257</v>
      </c>
      <c r="E57" s="177" t="s">
        <v>183</v>
      </c>
      <c r="F57" s="281"/>
      <c r="G57" s="189" t="s">
        <v>315</v>
      </c>
      <c r="H57" s="176" t="s">
        <v>316</v>
      </c>
      <c r="I57" s="154" t="str">
        <f>CONCATENATE("CRC from byte ",B9," to ",B57-1)</f>
        <v>CRC from byte 0 to 45</v>
      </c>
      <c r="J57" s="155"/>
      <c r="K57" s="159"/>
      <c r="L57" s="159"/>
    </row>
    <row r="58" spans="1:12" s="222" customFormat="1" ht="26.5" thickBot="1">
      <c r="A58" s="219" t="s">
        <v>171</v>
      </c>
      <c r="B58" s="219" t="s">
        <v>172</v>
      </c>
      <c r="C58" s="220" t="s">
        <v>173</v>
      </c>
      <c r="D58" s="219" t="s">
        <v>317</v>
      </c>
      <c r="E58" s="219" t="s">
        <v>317</v>
      </c>
      <c r="F58" s="219" t="s">
        <v>176</v>
      </c>
      <c r="G58" s="219" t="s">
        <v>177</v>
      </c>
      <c r="H58" s="219" t="s">
        <v>178</v>
      </c>
      <c r="I58" s="219" t="s">
        <v>179</v>
      </c>
      <c r="J58" s="221" t="s">
        <v>59</v>
      </c>
      <c r="K58" s="219" t="s">
        <v>180</v>
      </c>
      <c r="L58" s="219" t="s">
        <v>181</v>
      </c>
    </row>
    <row r="59" spans="1:12" ht="15" thickBot="1">
      <c r="A59" s="197" t="str">
        <f>DEC2HEX(HEX2DEC(A57)+2)</f>
        <v>7D94</v>
      </c>
      <c r="B59" s="198">
        <f>B57+(C57/8)</f>
        <v>48</v>
      </c>
      <c r="C59" s="202" t="s">
        <v>182</v>
      </c>
      <c r="D59" s="203" t="s">
        <v>183</v>
      </c>
      <c r="E59" s="203" t="s">
        <v>183</v>
      </c>
      <c r="F59" s="304" t="s">
        <v>318</v>
      </c>
      <c r="G59" s="304" t="s">
        <v>319</v>
      </c>
      <c r="H59" s="204" t="s">
        <v>186</v>
      </c>
      <c r="I59" s="205" t="s">
        <v>320</v>
      </c>
      <c r="J59" s="279" t="s">
        <v>321</v>
      </c>
      <c r="K59" s="159" t="s">
        <v>123</v>
      </c>
      <c r="L59" s="162" t="s">
        <v>67</v>
      </c>
    </row>
    <row r="60" spans="1:12" ht="15" thickBot="1">
      <c r="A60" s="197" t="str">
        <f>DEC2HEX(HEX2DEC(A59)+2)</f>
        <v>7D96</v>
      </c>
      <c r="B60" s="198">
        <f>B59+(C59/8)</f>
        <v>50</v>
      </c>
      <c r="C60" s="202" t="s">
        <v>188</v>
      </c>
      <c r="D60" s="203" t="s">
        <v>189</v>
      </c>
      <c r="E60" s="203" t="s">
        <v>190</v>
      </c>
      <c r="F60" s="305"/>
      <c r="G60" s="305"/>
      <c r="H60" s="204" t="s">
        <v>191</v>
      </c>
      <c r="I60" s="205" t="s">
        <v>192</v>
      </c>
      <c r="J60" s="280"/>
      <c r="K60" s="159" t="s">
        <v>123</v>
      </c>
      <c r="L60" s="162" t="s">
        <v>67</v>
      </c>
    </row>
    <row r="61" spans="1:12" ht="15" thickBot="1">
      <c r="A61" s="197" t="str">
        <f>DEC2HEX(HEX2DEC(A60)+1)</f>
        <v>7D97</v>
      </c>
      <c r="B61" s="198">
        <f>B60+(C60/8)</f>
        <v>51</v>
      </c>
      <c r="C61" s="202" t="s">
        <v>188</v>
      </c>
      <c r="D61" s="203" t="s">
        <v>193</v>
      </c>
      <c r="E61" s="203" t="s">
        <v>194</v>
      </c>
      <c r="F61" s="305"/>
      <c r="G61" s="306"/>
      <c r="H61" s="206" t="s">
        <v>195</v>
      </c>
      <c r="I61" s="205" t="str">
        <f>CONCATENATE("Calculated to be  ",HEX2DEC(A80)-HEX2DEC(A59))</f>
        <v>Calculated to be  28</v>
      </c>
      <c r="J61" s="280"/>
      <c r="K61" s="159" t="s">
        <v>123</v>
      </c>
      <c r="L61" s="162" t="s">
        <v>67</v>
      </c>
    </row>
    <row r="62" spans="1:12" ht="15" thickBot="1">
      <c r="A62" s="197" t="str">
        <f>DEC2HEX(HEX2DEC(A61)+1)</f>
        <v>7D98</v>
      </c>
      <c r="B62" s="198">
        <f>B61+(C61/8)</f>
        <v>52</v>
      </c>
      <c r="C62" s="207" t="s">
        <v>182</v>
      </c>
      <c r="D62" s="208" t="s">
        <v>183</v>
      </c>
      <c r="E62" s="208" t="s">
        <v>183</v>
      </c>
      <c r="F62" s="305"/>
      <c r="G62" s="244" t="s">
        <v>328</v>
      </c>
      <c r="H62" s="209" t="s">
        <v>322</v>
      </c>
      <c r="I62" s="210" t="s">
        <v>323</v>
      </c>
      <c r="J62" s="280"/>
      <c r="K62" s="159" t="s">
        <v>123</v>
      </c>
      <c r="L62" s="162" t="s">
        <v>67</v>
      </c>
    </row>
    <row r="63" spans="1:12" ht="15" thickBot="1">
      <c r="A63" s="197" t="str">
        <f>DEC2HEX(HEX2DEC(A62)+2)</f>
        <v>7D9A</v>
      </c>
      <c r="B63" s="198">
        <f t="shared" ref="B63:B78" si="4">B62+(C62/8)</f>
        <v>54</v>
      </c>
      <c r="C63" s="207" t="s">
        <v>188</v>
      </c>
      <c r="D63" s="211" t="s">
        <v>190</v>
      </c>
      <c r="E63" s="211" t="s">
        <v>190</v>
      </c>
      <c r="F63" s="305"/>
      <c r="G63" s="290" t="s">
        <v>331</v>
      </c>
      <c r="H63" s="209" t="s">
        <v>324</v>
      </c>
      <c r="I63" s="210" t="s">
        <v>325</v>
      </c>
      <c r="J63" s="280"/>
      <c r="K63" s="159" t="s">
        <v>123</v>
      </c>
      <c r="L63" s="162" t="s">
        <v>67</v>
      </c>
    </row>
    <row r="64" spans="1:12" ht="15" thickBot="1">
      <c r="A64" s="197" t="str">
        <f>DEC2HEX(HEX2DEC(A63)+1)</f>
        <v>7D9B</v>
      </c>
      <c r="B64" s="198">
        <f t="shared" si="4"/>
        <v>55</v>
      </c>
      <c r="C64" s="207" t="s">
        <v>188</v>
      </c>
      <c r="D64" s="211" t="s">
        <v>194</v>
      </c>
      <c r="E64" s="211" t="s">
        <v>194</v>
      </c>
      <c r="F64" s="305"/>
      <c r="G64" s="291"/>
      <c r="H64" s="212" t="s">
        <v>326</v>
      </c>
      <c r="I64" s="210" t="s">
        <v>327</v>
      </c>
      <c r="J64" s="280"/>
      <c r="K64" s="159" t="s">
        <v>123</v>
      </c>
      <c r="L64" s="162" t="s">
        <v>67</v>
      </c>
    </row>
    <row r="65" spans="1:12" ht="15" thickBot="1">
      <c r="A65" s="197" t="str">
        <f t="shared" ref="A65:A78" si="5">DEC2HEX(HEX2DEC(A64)+1)</f>
        <v>7D9C</v>
      </c>
      <c r="B65" s="198">
        <f t="shared" si="4"/>
        <v>56</v>
      </c>
      <c r="C65" s="207" t="s">
        <v>182</v>
      </c>
      <c r="D65" s="208" t="s">
        <v>183</v>
      </c>
      <c r="E65" s="208" t="s">
        <v>183</v>
      </c>
      <c r="F65" s="305"/>
      <c r="G65" s="244" t="s">
        <v>334</v>
      </c>
      <c r="H65" s="212" t="s">
        <v>329</v>
      </c>
      <c r="I65" s="210" t="s">
        <v>330</v>
      </c>
      <c r="J65" s="280"/>
      <c r="K65" s="159" t="s">
        <v>123</v>
      </c>
      <c r="L65" s="162" t="s">
        <v>67</v>
      </c>
    </row>
    <row r="66" spans="1:12" ht="15" thickBot="1">
      <c r="A66" s="197" t="str">
        <f>DEC2HEX(HEX2DEC(A65)+2)</f>
        <v>7D9E</v>
      </c>
      <c r="B66" s="198">
        <f t="shared" si="4"/>
        <v>58</v>
      </c>
      <c r="C66" s="207" t="s">
        <v>182</v>
      </c>
      <c r="D66" s="208" t="s">
        <v>257</v>
      </c>
      <c r="E66" s="208" t="s">
        <v>183</v>
      </c>
      <c r="F66" s="305"/>
      <c r="G66" s="244" t="s">
        <v>339</v>
      </c>
      <c r="H66" s="212" t="s">
        <v>332</v>
      </c>
      <c r="I66" s="210" t="s">
        <v>333</v>
      </c>
      <c r="J66" s="280"/>
      <c r="K66" s="159" t="s">
        <v>123</v>
      </c>
      <c r="L66" s="162" t="s">
        <v>67</v>
      </c>
    </row>
    <row r="67" spans="1:12" ht="15" thickBot="1">
      <c r="A67" s="197" t="str">
        <f>DEC2HEX(HEX2DEC(A66)+2)</f>
        <v>7DA0</v>
      </c>
      <c r="B67" s="198">
        <f t="shared" si="4"/>
        <v>60</v>
      </c>
      <c r="C67" s="207" t="s">
        <v>188</v>
      </c>
      <c r="D67" s="211" t="s">
        <v>190</v>
      </c>
      <c r="E67" s="211" t="s">
        <v>190</v>
      </c>
      <c r="F67" s="305"/>
      <c r="G67" s="290" t="s">
        <v>342</v>
      </c>
      <c r="H67" s="212" t="s">
        <v>335</v>
      </c>
      <c r="I67" s="210" t="s">
        <v>336</v>
      </c>
      <c r="J67" s="280"/>
      <c r="K67" s="159" t="s">
        <v>123</v>
      </c>
      <c r="L67" s="162" t="s">
        <v>67</v>
      </c>
    </row>
    <row r="68" spans="1:12" ht="15" thickBot="1">
      <c r="A68" s="197" t="str">
        <f t="shared" si="5"/>
        <v>7DA1</v>
      </c>
      <c r="B68" s="198">
        <f t="shared" si="4"/>
        <v>61</v>
      </c>
      <c r="C68" s="207" t="s">
        <v>188</v>
      </c>
      <c r="D68" s="211" t="s">
        <v>194</v>
      </c>
      <c r="E68" s="211" t="s">
        <v>194</v>
      </c>
      <c r="F68" s="305"/>
      <c r="G68" s="291"/>
      <c r="H68" s="212" t="s">
        <v>337</v>
      </c>
      <c r="I68" s="210" t="s">
        <v>338</v>
      </c>
      <c r="J68" s="280"/>
      <c r="K68" s="159" t="s">
        <v>123</v>
      </c>
      <c r="L68" s="162" t="s">
        <v>67</v>
      </c>
    </row>
    <row r="69" spans="1:12" ht="15" thickBot="1">
      <c r="A69" s="197" t="str">
        <f t="shared" si="5"/>
        <v>7DA2</v>
      </c>
      <c r="B69" s="198">
        <f t="shared" si="4"/>
        <v>62</v>
      </c>
      <c r="C69" s="207" t="s">
        <v>182</v>
      </c>
      <c r="D69" s="211" t="s">
        <v>257</v>
      </c>
      <c r="E69" s="208" t="s">
        <v>183</v>
      </c>
      <c r="F69" s="305"/>
      <c r="G69" s="244" t="s">
        <v>345</v>
      </c>
      <c r="H69" s="212" t="s">
        <v>340</v>
      </c>
      <c r="I69" s="213" t="s">
        <v>341</v>
      </c>
      <c r="J69" s="280"/>
      <c r="K69" s="159" t="s">
        <v>123</v>
      </c>
      <c r="L69" s="162" t="s">
        <v>67</v>
      </c>
    </row>
    <row r="70" spans="1:12" ht="15" thickBot="1">
      <c r="A70" s="197" t="str">
        <f>DEC2HEX(HEX2DEC(A69)+2)</f>
        <v>7DA4</v>
      </c>
      <c r="B70" s="198">
        <f t="shared" si="4"/>
        <v>64</v>
      </c>
      <c r="C70" s="207" t="s">
        <v>182</v>
      </c>
      <c r="D70" s="214" t="s">
        <v>183</v>
      </c>
      <c r="E70" s="208" t="s">
        <v>183</v>
      </c>
      <c r="F70" s="305"/>
      <c r="G70" s="245" t="s">
        <v>348</v>
      </c>
      <c r="H70" s="212" t="s">
        <v>343</v>
      </c>
      <c r="I70" s="213" t="s">
        <v>344</v>
      </c>
      <c r="J70" s="280"/>
      <c r="K70" s="159" t="s">
        <v>123</v>
      </c>
      <c r="L70" s="162" t="s">
        <v>67</v>
      </c>
    </row>
    <row r="71" spans="1:12" ht="15" thickBot="1">
      <c r="A71" s="197" t="str">
        <f>DEC2HEX(HEX2DEC(A70)+2)</f>
        <v>7DA6</v>
      </c>
      <c r="B71" s="198">
        <f t="shared" si="4"/>
        <v>66</v>
      </c>
      <c r="C71" s="207" t="s">
        <v>182</v>
      </c>
      <c r="D71" s="214" t="s">
        <v>257</v>
      </c>
      <c r="E71" s="208" t="s">
        <v>183</v>
      </c>
      <c r="F71" s="305"/>
      <c r="G71" s="244" t="s">
        <v>353</v>
      </c>
      <c r="H71" s="212" t="s">
        <v>346</v>
      </c>
      <c r="I71" s="213" t="s">
        <v>347</v>
      </c>
      <c r="J71" s="280"/>
      <c r="K71" s="159" t="s">
        <v>123</v>
      </c>
      <c r="L71" s="162" t="s">
        <v>67</v>
      </c>
    </row>
    <row r="72" spans="1:12" ht="15" thickBot="1">
      <c r="A72" s="197" t="str">
        <f>DEC2HEX(HEX2DEC(A71)+2)</f>
        <v>7DA8</v>
      </c>
      <c r="B72" s="198">
        <f t="shared" si="4"/>
        <v>68</v>
      </c>
      <c r="C72" s="207" t="s">
        <v>188</v>
      </c>
      <c r="D72" s="214" t="s">
        <v>190</v>
      </c>
      <c r="E72" s="214" t="s">
        <v>190</v>
      </c>
      <c r="F72" s="305"/>
      <c r="G72" s="307" t="s">
        <v>586</v>
      </c>
      <c r="H72" s="212" t="s">
        <v>349</v>
      </c>
      <c r="I72" s="210" t="s">
        <v>350</v>
      </c>
      <c r="J72" s="280"/>
      <c r="K72" s="159" t="s">
        <v>123</v>
      </c>
      <c r="L72" s="162" t="s">
        <v>67</v>
      </c>
    </row>
    <row r="73" spans="1:12" ht="15" thickBot="1">
      <c r="A73" s="197" t="str">
        <f t="shared" si="5"/>
        <v>7DA9</v>
      </c>
      <c r="B73" s="198">
        <f t="shared" si="4"/>
        <v>69</v>
      </c>
      <c r="C73" s="202" t="s">
        <v>188</v>
      </c>
      <c r="D73" s="203" t="s">
        <v>194</v>
      </c>
      <c r="E73" s="203" t="s">
        <v>194</v>
      </c>
      <c r="F73" s="305"/>
      <c r="G73" s="289"/>
      <c r="H73" s="215" t="s">
        <v>351</v>
      </c>
      <c r="I73" s="210" t="s">
        <v>352</v>
      </c>
      <c r="J73" s="280"/>
      <c r="K73" s="159" t="s">
        <v>123</v>
      </c>
      <c r="L73" s="159" t="s">
        <v>67</v>
      </c>
    </row>
    <row r="74" spans="1:12" ht="15" thickBot="1">
      <c r="A74" s="197" t="str">
        <f t="shared" si="5"/>
        <v>7DAA</v>
      </c>
      <c r="B74" s="198">
        <f t="shared" si="4"/>
        <v>70</v>
      </c>
      <c r="C74" s="207" t="s">
        <v>188</v>
      </c>
      <c r="D74" s="214" t="s">
        <v>190</v>
      </c>
      <c r="E74" s="214" t="s">
        <v>190</v>
      </c>
      <c r="F74" s="305"/>
      <c r="G74" s="288" t="s">
        <v>587</v>
      </c>
      <c r="H74" s="212" t="s">
        <v>354</v>
      </c>
      <c r="I74" s="210" t="s">
        <v>355</v>
      </c>
      <c r="J74" s="280"/>
      <c r="K74" s="159" t="s">
        <v>123</v>
      </c>
      <c r="L74" s="162" t="s">
        <v>67</v>
      </c>
    </row>
    <row r="75" spans="1:12" ht="15" thickBot="1">
      <c r="A75" s="197" t="str">
        <f t="shared" si="5"/>
        <v>7DAB</v>
      </c>
      <c r="B75" s="198">
        <f t="shared" si="4"/>
        <v>71</v>
      </c>
      <c r="C75" s="202" t="s">
        <v>188</v>
      </c>
      <c r="D75" s="203" t="s">
        <v>194</v>
      </c>
      <c r="E75" s="203" t="s">
        <v>194</v>
      </c>
      <c r="F75" s="305"/>
      <c r="G75" s="289"/>
      <c r="H75" s="215" t="s">
        <v>356</v>
      </c>
      <c r="I75" s="210" t="s">
        <v>357</v>
      </c>
      <c r="J75" s="280"/>
      <c r="K75" s="159" t="s">
        <v>123</v>
      </c>
      <c r="L75" s="159" t="s">
        <v>67</v>
      </c>
    </row>
    <row r="76" spans="1:12" ht="26.5" thickBot="1">
      <c r="A76" s="197" t="str">
        <f t="shared" si="5"/>
        <v>7DAC</v>
      </c>
      <c r="B76" s="198">
        <f t="shared" si="4"/>
        <v>72</v>
      </c>
      <c r="C76" s="202" t="s">
        <v>188</v>
      </c>
      <c r="D76" s="203" t="s">
        <v>189</v>
      </c>
      <c r="E76" s="214" t="s">
        <v>190</v>
      </c>
      <c r="F76" s="305"/>
      <c r="G76" s="303" t="s">
        <v>588</v>
      </c>
      <c r="H76" s="215" t="s">
        <v>555</v>
      </c>
      <c r="I76" s="210" t="s">
        <v>571</v>
      </c>
      <c r="J76" s="280"/>
      <c r="K76" s="159" t="s">
        <v>123</v>
      </c>
      <c r="L76" s="159" t="s">
        <v>67</v>
      </c>
    </row>
    <row r="77" spans="1:12" ht="26.5" thickBot="1">
      <c r="A77" s="197" t="str">
        <f t="shared" si="5"/>
        <v>7DAD</v>
      </c>
      <c r="B77" s="198">
        <f t="shared" si="4"/>
        <v>73</v>
      </c>
      <c r="C77" s="202" t="s">
        <v>188</v>
      </c>
      <c r="D77" s="203" t="s">
        <v>193</v>
      </c>
      <c r="E77" s="203" t="s">
        <v>194</v>
      </c>
      <c r="F77" s="305"/>
      <c r="G77" s="289"/>
      <c r="H77" s="215" t="s">
        <v>358</v>
      </c>
      <c r="I77" s="210" t="s">
        <v>572</v>
      </c>
      <c r="J77" s="280"/>
      <c r="K77" s="159" t="s">
        <v>123</v>
      </c>
      <c r="L77" s="159" t="s">
        <v>67</v>
      </c>
    </row>
    <row r="78" spans="1:12" ht="15" thickBot="1">
      <c r="A78" s="197" t="str">
        <f t="shared" si="5"/>
        <v>7DAE</v>
      </c>
      <c r="B78" s="198">
        <f t="shared" si="4"/>
        <v>74</v>
      </c>
      <c r="C78" s="207" t="s">
        <v>182</v>
      </c>
      <c r="D78" s="214" t="s">
        <v>183</v>
      </c>
      <c r="E78" s="214" t="s">
        <v>183</v>
      </c>
      <c r="F78" s="306"/>
      <c r="G78" s="216" t="s">
        <v>359</v>
      </c>
      <c r="H78" s="212" t="s">
        <v>316</v>
      </c>
      <c r="I78" s="210" t="str">
        <f>CONCATENATE("CRC from byte ",B59," to ",B78-1)</f>
        <v>CRC from byte 48 to 73</v>
      </c>
      <c r="J78" s="281"/>
      <c r="K78" s="159" t="s">
        <v>123</v>
      </c>
      <c r="L78" s="162" t="s">
        <v>67</v>
      </c>
    </row>
    <row r="79" spans="1:12" s="222" customFormat="1" ht="26.5" thickBot="1">
      <c r="A79" s="219" t="s">
        <v>171</v>
      </c>
      <c r="B79" s="219" t="s">
        <v>172</v>
      </c>
      <c r="C79" s="220" t="s">
        <v>173</v>
      </c>
      <c r="D79" s="219" t="s">
        <v>317</v>
      </c>
      <c r="E79" s="219" t="s">
        <v>317</v>
      </c>
      <c r="F79" s="223" t="s">
        <v>360</v>
      </c>
      <c r="G79" s="223" t="s">
        <v>360</v>
      </c>
      <c r="H79" s="219" t="s">
        <v>178</v>
      </c>
      <c r="I79" s="219" t="s">
        <v>179</v>
      </c>
      <c r="J79" s="224" t="s">
        <v>59</v>
      </c>
      <c r="K79" s="219" t="s">
        <v>180</v>
      </c>
      <c r="L79" s="219" t="s">
        <v>181</v>
      </c>
    </row>
    <row r="80" spans="1:12" ht="15" thickBot="1">
      <c r="A80" s="191" t="str">
        <f>DEC2HEX(HEX2DEC(A78)+2)</f>
        <v>7DB0</v>
      </c>
      <c r="B80" s="192">
        <f>B78+(C78/8)</f>
        <v>76</v>
      </c>
      <c r="C80" s="168" t="s">
        <v>182</v>
      </c>
      <c r="D80" s="156" t="s">
        <v>183</v>
      </c>
      <c r="E80" s="156" t="s">
        <v>183</v>
      </c>
      <c r="F80" s="279" t="s">
        <v>361</v>
      </c>
      <c r="G80" s="292" t="s">
        <v>362</v>
      </c>
      <c r="H80" s="157" t="s">
        <v>186</v>
      </c>
      <c r="I80" s="158" t="s">
        <v>363</v>
      </c>
      <c r="J80" s="282" t="s">
        <v>364</v>
      </c>
      <c r="K80" s="159" t="s">
        <v>123</v>
      </c>
      <c r="L80" s="162" t="s">
        <v>67</v>
      </c>
    </row>
    <row r="81" spans="1:12" ht="15" thickBot="1">
      <c r="A81" s="191" t="str">
        <f>DEC2HEX(HEX2DEC(A80)+2)</f>
        <v>7DB2</v>
      </c>
      <c r="B81" s="192">
        <f t="shared" ref="B81:B105" si="6">B80+(C80/8)</f>
        <v>78</v>
      </c>
      <c r="C81" s="168" t="s">
        <v>188</v>
      </c>
      <c r="D81" s="156" t="s">
        <v>189</v>
      </c>
      <c r="E81" s="156" t="s">
        <v>190</v>
      </c>
      <c r="F81" s="280"/>
      <c r="G81" s="293"/>
      <c r="H81" s="157" t="s">
        <v>191</v>
      </c>
      <c r="I81" s="158" t="s">
        <v>192</v>
      </c>
      <c r="J81" s="283"/>
      <c r="K81" s="159" t="s">
        <v>123</v>
      </c>
      <c r="L81" s="162" t="s">
        <v>67</v>
      </c>
    </row>
    <row r="82" spans="1:12" ht="15" thickBot="1">
      <c r="A82" s="191" t="str">
        <f>DEC2HEX(HEX2DEC(A81)+1)</f>
        <v>7DB3</v>
      </c>
      <c r="B82" s="192">
        <f t="shared" si="6"/>
        <v>79</v>
      </c>
      <c r="C82" s="168" t="s">
        <v>188</v>
      </c>
      <c r="D82" s="156" t="s">
        <v>193</v>
      </c>
      <c r="E82" s="156" t="s">
        <v>194</v>
      </c>
      <c r="F82" s="280"/>
      <c r="G82" s="294"/>
      <c r="H82" s="160" t="s">
        <v>195</v>
      </c>
      <c r="I82" s="201" t="str">
        <f>CONCATENATE("Calculated to be  ",HEX2DEC(A106)-HEX2DEC(A80))</f>
        <v>Calculated to be  50</v>
      </c>
      <c r="J82" s="283"/>
      <c r="K82" s="159" t="s">
        <v>123</v>
      </c>
      <c r="L82" s="162" t="s">
        <v>67</v>
      </c>
    </row>
    <row r="83" spans="1:12" ht="15" thickBot="1">
      <c r="A83" s="191" t="str">
        <f>DEC2HEX(HEX2DEC(A82)+1)</f>
        <v>7DB4</v>
      </c>
      <c r="B83" s="192">
        <f t="shared" si="6"/>
        <v>80</v>
      </c>
      <c r="C83" s="178" t="s">
        <v>182</v>
      </c>
      <c r="D83" s="161" t="s">
        <v>183</v>
      </c>
      <c r="E83" s="161" t="s">
        <v>183</v>
      </c>
      <c r="F83" s="280"/>
      <c r="G83" s="241" t="s">
        <v>367</v>
      </c>
      <c r="H83" s="162" t="s">
        <v>365</v>
      </c>
      <c r="I83" s="163" t="s">
        <v>366</v>
      </c>
      <c r="J83" s="283"/>
      <c r="K83" s="159" t="s">
        <v>123</v>
      </c>
      <c r="L83" s="162" t="s">
        <v>67</v>
      </c>
    </row>
    <row r="84" spans="1:12" ht="15" thickBot="1">
      <c r="A84" s="191" t="str">
        <f>DEC2HEX(HEX2DEC(A83)+2)</f>
        <v>7DB6</v>
      </c>
      <c r="B84" s="192">
        <f t="shared" si="6"/>
        <v>82</v>
      </c>
      <c r="C84" s="178" t="s">
        <v>182</v>
      </c>
      <c r="D84" s="161" t="s">
        <v>257</v>
      </c>
      <c r="E84" s="161" t="s">
        <v>183</v>
      </c>
      <c r="F84" s="280"/>
      <c r="G84" s="241" t="s">
        <v>370</v>
      </c>
      <c r="H84" s="162" t="s">
        <v>365</v>
      </c>
      <c r="I84" s="163" t="s">
        <v>366</v>
      </c>
      <c r="J84" s="283"/>
      <c r="K84" s="159" t="s">
        <v>123</v>
      </c>
      <c r="L84" s="162" t="s">
        <v>67</v>
      </c>
    </row>
    <row r="85" spans="1:12" ht="15" thickBot="1">
      <c r="A85" s="191" t="str">
        <f t="shared" ref="A85:A106" si="7">DEC2HEX(HEX2DEC(A84)+2)</f>
        <v>7DB8</v>
      </c>
      <c r="B85" s="192">
        <f t="shared" si="6"/>
        <v>84</v>
      </c>
      <c r="C85" s="178" t="s">
        <v>182</v>
      </c>
      <c r="D85" s="161" t="s">
        <v>183</v>
      </c>
      <c r="E85" s="161" t="s">
        <v>183</v>
      </c>
      <c r="F85" s="280"/>
      <c r="G85" s="241" t="s">
        <v>371</v>
      </c>
      <c r="H85" s="162" t="s">
        <v>368</v>
      </c>
      <c r="I85" s="163" t="s">
        <v>369</v>
      </c>
      <c r="J85" s="283"/>
      <c r="K85" s="159" t="s">
        <v>123</v>
      </c>
      <c r="L85" s="162" t="s">
        <v>67</v>
      </c>
    </row>
    <row r="86" spans="1:12" ht="15" thickBot="1">
      <c r="A86" s="191" t="str">
        <f t="shared" si="7"/>
        <v>7DBA</v>
      </c>
      <c r="B86" s="192">
        <f t="shared" si="6"/>
        <v>86</v>
      </c>
      <c r="C86" s="178" t="s">
        <v>182</v>
      </c>
      <c r="D86" s="161" t="s">
        <v>257</v>
      </c>
      <c r="E86" s="161" t="s">
        <v>183</v>
      </c>
      <c r="F86" s="280"/>
      <c r="G86" s="241" t="s">
        <v>583</v>
      </c>
      <c r="H86" s="162" t="s">
        <v>368</v>
      </c>
      <c r="I86" s="163" t="s">
        <v>369</v>
      </c>
      <c r="J86" s="283"/>
      <c r="K86" s="159" t="s">
        <v>123</v>
      </c>
      <c r="L86" s="162" t="s">
        <v>67</v>
      </c>
    </row>
    <row r="87" spans="1:12" ht="15" thickBot="1">
      <c r="A87" s="191" t="str">
        <f t="shared" si="7"/>
        <v>7DBC</v>
      </c>
      <c r="B87" s="192">
        <f t="shared" si="6"/>
        <v>88</v>
      </c>
      <c r="C87" s="178" t="s">
        <v>182</v>
      </c>
      <c r="D87" s="161" t="s">
        <v>183</v>
      </c>
      <c r="E87" s="161" t="s">
        <v>183</v>
      </c>
      <c r="F87" s="280"/>
      <c r="G87" s="241" t="s">
        <v>374</v>
      </c>
      <c r="H87" s="162" t="s">
        <v>372</v>
      </c>
      <c r="I87" s="163" t="s">
        <v>373</v>
      </c>
      <c r="J87" s="283"/>
      <c r="K87" s="159" t="s">
        <v>123</v>
      </c>
      <c r="L87" s="162" t="s">
        <v>67</v>
      </c>
    </row>
    <row r="88" spans="1:12" ht="15" thickBot="1">
      <c r="A88" s="191" t="str">
        <f t="shared" si="7"/>
        <v>7DBE</v>
      </c>
      <c r="B88" s="192">
        <f t="shared" si="6"/>
        <v>90</v>
      </c>
      <c r="C88" s="178" t="s">
        <v>182</v>
      </c>
      <c r="D88" s="161" t="s">
        <v>257</v>
      </c>
      <c r="E88" s="161" t="s">
        <v>183</v>
      </c>
      <c r="F88" s="280"/>
      <c r="G88" s="241" t="s">
        <v>377</v>
      </c>
      <c r="H88" s="162" t="s">
        <v>372</v>
      </c>
      <c r="I88" s="163" t="s">
        <v>373</v>
      </c>
      <c r="J88" s="283"/>
      <c r="K88" s="159" t="s">
        <v>123</v>
      </c>
      <c r="L88" s="162" t="s">
        <v>67</v>
      </c>
    </row>
    <row r="89" spans="1:12" ht="15" thickBot="1">
      <c r="A89" s="191" t="str">
        <f t="shared" si="7"/>
        <v>7DC0</v>
      </c>
      <c r="B89" s="192">
        <f t="shared" si="6"/>
        <v>92</v>
      </c>
      <c r="C89" s="178" t="s">
        <v>182</v>
      </c>
      <c r="D89" s="161" t="s">
        <v>183</v>
      </c>
      <c r="E89" s="161" t="s">
        <v>183</v>
      </c>
      <c r="F89" s="280"/>
      <c r="G89" s="241" t="s">
        <v>378</v>
      </c>
      <c r="H89" s="162" t="s">
        <v>375</v>
      </c>
      <c r="I89" s="163" t="s">
        <v>376</v>
      </c>
      <c r="J89" s="283"/>
      <c r="K89" s="159" t="s">
        <v>123</v>
      </c>
      <c r="L89" s="162" t="s">
        <v>67</v>
      </c>
    </row>
    <row r="90" spans="1:12" ht="15" thickBot="1">
      <c r="A90" s="191" t="str">
        <f t="shared" si="7"/>
        <v>7DC2</v>
      </c>
      <c r="B90" s="192">
        <f t="shared" si="6"/>
        <v>94</v>
      </c>
      <c r="C90" s="178" t="s">
        <v>182</v>
      </c>
      <c r="D90" s="161" t="s">
        <v>257</v>
      </c>
      <c r="E90" s="161" t="s">
        <v>183</v>
      </c>
      <c r="F90" s="280"/>
      <c r="G90" s="241" t="s">
        <v>381</v>
      </c>
      <c r="H90" s="162" t="s">
        <v>375</v>
      </c>
      <c r="I90" s="163" t="s">
        <v>376</v>
      </c>
      <c r="J90" s="283"/>
      <c r="K90" s="159" t="s">
        <v>123</v>
      </c>
      <c r="L90" s="162" t="s">
        <v>67</v>
      </c>
    </row>
    <row r="91" spans="1:12" ht="15" thickBot="1">
      <c r="A91" s="191" t="str">
        <f t="shared" si="7"/>
        <v>7DC4</v>
      </c>
      <c r="B91" s="192">
        <f t="shared" si="6"/>
        <v>96</v>
      </c>
      <c r="C91" s="178" t="s">
        <v>182</v>
      </c>
      <c r="D91" s="161" t="s">
        <v>183</v>
      </c>
      <c r="E91" s="161" t="s">
        <v>183</v>
      </c>
      <c r="F91" s="280"/>
      <c r="G91" s="241" t="s">
        <v>384</v>
      </c>
      <c r="H91" s="162" t="s">
        <v>379</v>
      </c>
      <c r="I91" s="163" t="s">
        <v>380</v>
      </c>
      <c r="J91" s="283"/>
      <c r="K91" s="159" t="s">
        <v>123</v>
      </c>
      <c r="L91" s="162" t="s">
        <v>67</v>
      </c>
    </row>
    <row r="92" spans="1:12" ht="15" thickBot="1">
      <c r="A92" s="191" t="str">
        <f t="shared" si="7"/>
        <v>7DC6</v>
      </c>
      <c r="B92" s="192">
        <f t="shared" si="6"/>
        <v>98</v>
      </c>
      <c r="C92" s="178" t="s">
        <v>182</v>
      </c>
      <c r="D92" s="161" t="s">
        <v>257</v>
      </c>
      <c r="E92" s="161" t="s">
        <v>183</v>
      </c>
      <c r="F92" s="280"/>
      <c r="G92" s="241" t="s">
        <v>385</v>
      </c>
      <c r="H92" s="162" t="s">
        <v>379</v>
      </c>
      <c r="I92" s="163" t="s">
        <v>380</v>
      </c>
      <c r="J92" s="283"/>
      <c r="K92" s="159" t="s">
        <v>123</v>
      </c>
      <c r="L92" s="162" t="s">
        <v>67</v>
      </c>
    </row>
    <row r="93" spans="1:12" ht="15" thickBot="1">
      <c r="A93" s="191" t="str">
        <f t="shared" si="7"/>
        <v>7DC8</v>
      </c>
      <c r="B93" s="192">
        <f t="shared" si="6"/>
        <v>100</v>
      </c>
      <c r="C93" s="178" t="s">
        <v>182</v>
      </c>
      <c r="D93" s="161" t="s">
        <v>183</v>
      </c>
      <c r="E93" s="161" t="s">
        <v>183</v>
      </c>
      <c r="F93" s="280"/>
      <c r="G93" s="241" t="s">
        <v>387</v>
      </c>
      <c r="H93" s="162" t="s">
        <v>382</v>
      </c>
      <c r="I93" s="163" t="s">
        <v>383</v>
      </c>
      <c r="J93" s="283"/>
      <c r="K93" s="159" t="s">
        <v>123</v>
      </c>
      <c r="L93" s="162" t="s">
        <v>67</v>
      </c>
    </row>
    <row r="94" spans="1:12" ht="15" thickBot="1">
      <c r="A94" s="191" t="str">
        <f t="shared" si="7"/>
        <v>7DCA</v>
      </c>
      <c r="B94" s="192">
        <f t="shared" si="6"/>
        <v>102</v>
      </c>
      <c r="C94" s="178" t="s">
        <v>182</v>
      </c>
      <c r="D94" s="161" t="s">
        <v>257</v>
      </c>
      <c r="E94" s="161" t="s">
        <v>183</v>
      </c>
      <c r="F94" s="280"/>
      <c r="G94" s="241" t="s">
        <v>388</v>
      </c>
      <c r="H94" s="162" t="s">
        <v>382</v>
      </c>
      <c r="I94" s="163" t="s">
        <v>383</v>
      </c>
      <c r="J94" s="283"/>
      <c r="K94" s="159" t="s">
        <v>123</v>
      </c>
      <c r="L94" s="162" t="s">
        <v>67</v>
      </c>
    </row>
    <row r="95" spans="1:12" ht="15" thickBot="1">
      <c r="A95" s="191" t="str">
        <f t="shared" si="7"/>
        <v>7DCC</v>
      </c>
      <c r="B95" s="192">
        <f t="shared" si="6"/>
        <v>104</v>
      </c>
      <c r="C95" s="178" t="s">
        <v>182</v>
      </c>
      <c r="D95" s="161" t="s">
        <v>183</v>
      </c>
      <c r="E95" s="161" t="s">
        <v>183</v>
      </c>
      <c r="F95" s="280"/>
      <c r="G95" s="241" t="s">
        <v>390</v>
      </c>
      <c r="H95" s="162" t="s">
        <v>386</v>
      </c>
      <c r="I95" s="163" t="s">
        <v>151</v>
      </c>
      <c r="J95" s="283"/>
      <c r="K95" s="159" t="s">
        <v>123</v>
      </c>
      <c r="L95" s="162" t="s">
        <v>67</v>
      </c>
    </row>
    <row r="96" spans="1:12" ht="15" thickBot="1">
      <c r="A96" s="191" t="str">
        <f t="shared" si="7"/>
        <v>7DCE</v>
      </c>
      <c r="B96" s="192">
        <f t="shared" si="6"/>
        <v>106</v>
      </c>
      <c r="C96" s="178" t="s">
        <v>182</v>
      </c>
      <c r="D96" s="161" t="s">
        <v>257</v>
      </c>
      <c r="E96" s="161" t="s">
        <v>183</v>
      </c>
      <c r="F96" s="280"/>
      <c r="G96" s="242" t="s">
        <v>391</v>
      </c>
      <c r="H96" s="162" t="s">
        <v>386</v>
      </c>
      <c r="I96" s="163" t="s">
        <v>151</v>
      </c>
      <c r="J96" s="283"/>
      <c r="K96" s="159" t="s">
        <v>123</v>
      </c>
      <c r="L96" s="162" t="s">
        <v>67</v>
      </c>
    </row>
    <row r="97" spans="1:12" ht="15" thickBot="1">
      <c r="A97" s="191" t="str">
        <f t="shared" si="7"/>
        <v>7DD0</v>
      </c>
      <c r="B97" s="192">
        <f t="shared" si="6"/>
        <v>108</v>
      </c>
      <c r="C97" s="178" t="s">
        <v>182</v>
      </c>
      <c r="D97" s="161" t="s">
        <v>183</v>
      </c>
      <c r="E97" s="161" t="s">
        <v>183</v>
      </c>
      <c r="F97" s="280"/>
      <c r="G97" s="242" t="s">
        <v>394</v>
      </c>
      <c r="H97" s="162" t="s">
        <v>389</v>
      </c>
      <c r="I97" s="163" t="s">
        <v>151</v>
      </c>
      <c r="J97" s="283"/>
      <c r="K97" s="159" t="s">
        <v>123</v>
      </c>
      <c r="L97" s="162" t="s">
        <v>67</v>
      </c>
    </row>
    <row r="98" spans="1:12" ht="15" thickBot="1">
      <c r="A98" s="191" t="str">
        <f t="shared" si="7"/>
        <v>7DD2</v>
      </c>
      <c r="B98" s="192">
        <f t="shared" si="6"/>
        <v>110</v>
      </c>
      <c r="C98" s="178" t="s">
        <v>182</v>
      </c>
      <c r="D98" s="161" t="s">
        <v>257</v>
      </c>
      <c r="E98" s="161" t="s">
        <v>183</v>
      </c>
      <c r="F98" s="280"/>
      <c r="G98" s="242" t="s">
        <v>396</v>
      </c>
      <c r="H98" s="162" t="s">
        <v>389</v>
      </c>
      <c r="I98" s="163" t="s">
        <v>151</v>
      </c>
      <c r="J98" s="283"/>
      <c r="K98" s="159" t="s">
        <v>123</v>
      </c>
      <c r="L98" s="162" t="s">
        <v>67</v>
      </c>
    </row>
    <row r="99" spans="1:12" ht="91.5" thickBot="1">
      <c r="A99" s="191" t="str">
        <f t="shared" si="7"/>
        <v>7DD4</v>
      </c>
      <c r="B99" s="192">
        <f t="shared" si="6"/>
        <v>112</v>
      </c>
      <c r="C99" s="178" t="s">
        <v>182</v>
      </c>
      <c r="D99" s="161" t="s">
        <v>183</v>
      </c>
      <c r="E99" s="161" t="s">
        <v>183</v>
      </c>
      <c r="F99" s="280"/>
      <c r="G99" s="242" t="s">
        <v>399</v>
      </c>
      <c r="H99" s="162" t="s">
        <v>392</v>
      </c>
      <c r="I99" s="163" t="s">
        <v>393</v>
      </c>
      <c r="J99" s="283"/>
      <c r="K99" s="159" t="s">
        <v>123</v>
      </c>
      <c r="L99" s="162" t="s">
        <v>67</v>
      </c>
    </row>
    <row r="100" spans="1:12" ht="26.5" thickBot="1">
      <c r="A100" s="191" t="str">
        <f t="shared" si="7"/>
        <v>7DD6</v>
      </c>
      <c r="B100" s="192">
        <f t="shared" si="6"/>
        <v>114</v>
      </c>
      <c r="C100" s="178" t="s">
        <v>182</v>
      </c>
      <c r="D100" s="161" t="s">
        <v>257</v>
      </c>
      <c r="E100" s="161" t="s">
        <v>183</v>
      </c>
      <c r="F100" s="280"/>
      <c r="G100" s="242" t="s">
        <v>400</v>
      </c>
      <c r="H100" s="162" t="s">
        <v>392</v>
      </c>
      <c r="I100" s="163" t="s">
        <v>395</v>
      </c>
      <c r="J100" s="283"/>
      <c r="K100" s="159" t="s">
        <v>123</v>
      </c>
      <c r="L100" s="162" t="s">
        <v>67</v>
      </c>
    </row>
    <row r="101" spans="1:12" ht="15" thickBot="1">
      <c r="A101" s="191" t="str">
        <f t="shared" si="7"/>
        <v>7DD8</v>
      </c>
      <c r="B101" s="192">
        <f t="shared" si="6"/>
        <v>116</v>
      </c>
      <c r="C101" s="178" t="s">
        <v>182</v>
      </c>
      <c r="D101" s="243" t="s">
        <v>183</v>
      </c>
      <c r="E101" s="161" t="s">
        <v>183</v>
      </c>
      <c r="F101" s="280"/>
      <c r="G101" s="242" t="s">
        <v>403</v>
      </c>
      <c r="H101" s="162" t="s">
        <v>397</v>
      </c>
      <c r="I101" s="163" t="s">
        <v>398</v>
      </c>
      <c r="J101" s="283"/>
      <c r="K101" s="159" t="s">
        <v>123</v>
      </c>
      <c r="L101" s="162" t="s">
        <v>67</v>
      </c>
    </row>
    <row r="102" spans="1:12" ht="15" thickBot="1">
      <c r="A102" s="191" t="str">
        <f t="shared" si="7"/>
        <v>7DDA</v>
      </c>
      <c r="B102" s="192">
        <f t="shared" si="6"/>
        <v>118</v>
      </c>
      <c r="C102" s="178" t="s">
        <v>182</v>
      </c>
      <c r="D102" s="243" t="s">
        <v>257</v>
      </c>
      <c r="E102" s="161" t="s">
        <v>183</v>
      </c>
      <c r="F102" s="280"/>
      <c r="G102" s="242" t="s">
        <v>582</v>
      </c>
      <c r="H102" s="162" t="s">
        <v>397</v>
      </c>
      <c r="I102" s="163" t="s">
        <v>398</v>
      </c>
      <c r="J102" s="283"/>
      <c r="K102" s="159" t="s">
        <v>123</v>
      </c>
      <c r="L102" s="162" t="s">
        <v>67</v>
      </c>
    </row>
    <row r="103" spans="1:12" ht="15" thickBot="1">
      <c r="A103" s="191" t="str">
        <f t="shared" si="7"/>
        <v>7DDC</v>
      </c>
      <c r="B103" s="192">
        <f t="shared" si="6"/>
        <v>120</v>
      </c>
      <c r="C103" s="178" t="s">
        <v>182</v>
      </c>
      <c r="D103" s="243" t="s">
        <v>183</v>
      </c>
      <c r="E103" s="161" t="s">
        <v>183</v>
      </c>
      <c r="F103" s="280"/>
      <c r="G103" s="242" t="s">
        <v>584</v>
      </c>
      <c r="H103" s="164" t="s">
        <v>401</v>
      </c>
      <c r="I103" s="163" t="s">
        <v>402</v>
      </c>
      <c r="J103" s="283"/>
      <c r="K103" s="159" t="s">
        <v>123</v>
      </c>
      <c r="L103" s="162" t="s">
        <v>67</v>
      </c>
    </row>
    <row r="104" spans="1:12" ht="15" thickBot="1">
      <c r="A104" s="191" t="str">
        <f t="shared" si="7"/>
        <v>7DDE</v>
      </c>
      <c r="B104" s="192">
        <f t="shared" si="6"/>
        <v>122</v>
      </c>
      <c r="C104" s="178" t="s">
        <v>182</v>
      </c>
      <c r="D104" s="243" t="s">
        <v>257</v>
      </c>
      <c r="E104" s="161" t="s">
        <v>183</v>
      </c>
      <c r="F104" s="280"/>
      <c r="G104" s="242" t="s">
        <v>585</v>
      </c>
      <c r="H104" s="164" t="s">
        <v>401</v>
      </c>
      <c r="I104" s="163" t="s">
        <v>402</v>
      </c>
      <c r="J104" s="283"/>
      <c r="K104" s="159" t="s">
        <v>123</v>
      </c>
      <c r="L104" s="162" t="s">
        <v>67</v>
      </c>
    </row>
    <row r="105" spans="1:12" ht="15" thickBot="1">
      <c r="A105" s="191" t="str">
        <f t="shared" si="7"/>
        <v>7DE0</v>
      </c>
      <c r="B105" s="192">
        <f t="shared" si="6"/>
        <v>124</v>
      </c>
      <c r="C105" s="193" t="s">
        <v>182</v>
      </c>
      <c r="D105" s="194" t="s">
        <v>183</v>
      </c>
      <c r="E105" s="194" t="s">
        <v>183</v>
      </c>
      <c r="F105" s="281"/>
      <c r="G105" s="153" t="s">
        <v>404</v>
      </c>
      <c r="H105" s="153" t="s">
        <v>316</v>
      </c>
      <c r="I105" s="154" t="str">
        <f>CONCATENATE("CRC from byte ",B80," to ",B105-1)</f>
        <v>CRC from byte 76 to 123</v>
      </c>
      <c r="J105" s="284"/>
      <c r="K105" s="159" t="s">
        <v>123</v>
      </c>
      <c r="L105" s="162" t="s">
        <v>67</v>
      </c>
    </row>
    <row r="106" spans="1:12" ht="15" thickBot="1">
      <c r="A106" s="197" t="str">
        <f t="shared" si="7"/>
        <v>7DE2</v>
      </c>
      <c r="B106" s="198"/>
      <c r="C106" s="193"/>
      <c r="D106" s="194"/>
      <c r="E106" s="194"/>
      <c r="F106" s="183"/>
      <c r="G106" s="153"/>
      <c r="H106" s="153"/>
      <c r="I106" s="154"/>
      <c r="J106" s="183"/>
      <c r="K106" s="159" t="s">
        <v>123</v>
      </c>
      <c r="L106" s="162" t="s">
        <v>67</v>
      </c>
    </row>
    <row r="107" spans="1:12">
      <c r="A107" s="199" t="str">
        <f>DEC2HEX(HEX2DEC(Mapping!M51)-1)</f>
        <v>7FFF</v>
      </c>
      <c r="B107" s="200">
        <f>HEX2DEC(A107)-HEX2DEC(A106)+1</f>
        <v>542</v>
      </c>
      <c r="C107" s="195"/>
      <c r="D107" s="295" t="s">
        <v>405</v>
      </c>
      <c r="E107" s="296"/>
      <c r="F107" s="296"/>
      <c r="G107" s="297"/>
      <c r="H107" s="172"/>
      <c r="I107" s="172"/>
      <c r="J107" s="172"/>
      <c r="K107" s="196"/>
      <c r="L107" s="196"/>
    </row>
  </sheetData>
  <mergeCells count="34">
    <mergeCell ref="B12:B18"/>
    <mergeCell ref="A24:A25"/>
    <mergeCell ref="B24:B25"/>
    <mergeCell ref="F80:F105"/>
    <mergeCell ref="F9:F57"/>
    <mergeCell ref="A12:A18"/>
    <mergeCell ref="A22:A23"/>
    <mergeCell ref="F59:F78"/>
    <mergeCell ref="D107:G107"/>
    <mergeCell ref="A19:A20"/>
    <mergeCell ref="B19:B20"/>
    <mergeCell ref="A26:A31"/>
    <mergeCell ref="B26:B31"/>
    <mergeCell ref="G76:G77"/>
    <mergeCell ref="G59:G61"/>
    <mergeCell ref="G67:G68"/>
    <mergeCell ref="G72:G73"/>
    <mergeCell ref="B22:B23"/>
    <mergeCell ref="J59:J78"/>
    <mergeCell ref="J80:J105"/>
    <mergeCell ref="G9:G11"/>
    <mergeCell ref="G12:G20"/>
    <mergeCell ref="G21:G23"/>
    <mergeCell ref="G24:G31"/>
    <mergeCell ref="G32:G33"/>
    <mergeCell ref="G34:G35"/>
    <mergeCell ref="G47:G48"/>
    <mergeCell ref="G49:G50"/>
    <mergeCell ref="G51:G52"/>
    <mergeCell ref="G53:G54"/>
    <mergeCell ref="G55:G56"/>
    <mergeCell ref="G74:G75"/>
    <mergeCell ref="G63:G64"/>
    <mergeCell ref="G80:G82"/>
  </mergeCells>
  <phoneticPr fontId="7" type="noConversion"/>
  <pageMargins left="0.7" right="0.7" top="0.75" bottom="0.75" header="0.3" footer="0.3"/>
  <pageSetup orientation="portrait" r:id="rId1"/>
  <ignoredErrors>
    <ignoredError sqref="D16:D18 D20 C59:C61 A62:C62 C80:C105 E16:E20 C63:C78 C31:C57 D26:E27 C9:C22 D28:E28 C29:E29 C28 C30 C24:C27" numberStoredAsText="1"/>
    <ignoredError sqref="A37:B37 A63:A6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L42"/>
  <sheetViews>
    <sheetView workbookViewId="0">
      <selection activeCell="R8" sqref="R8"/>
    </sheetView>
  </sheetViews>
  <sheetFormatPr defaultRowHeight="14.5"/>
  <cols>
    <col min="7" max="7" width="26.453125" customWidth="1"/>
  </cols>
  <sheetData>
    <row r="8" spans="6:7" ht="15" thickBot="1">
      <c r="F8" s="143" t="s">
        <v>317</v>
      </c>
      <c r="G8" s="143" t="s">
        <v>406</v>
      </c>
    </row>
    <row r="9" spans="6:7" ht="15" thickBot="1">
      <c r="F9" s="144">
        <v>0</v>
      </c>
      <c r="G9" s="144" t="s">
        <v>197</v>
      </c>
    </row>
    <row r="10" spans="6:7" ht="15" thickBot="1">
      <c r="F10" s="144">
        <v>1</v>
      </c>
      <c r="G10" s="146" t="s">
        <v>199</v>
      </c>
    </row>
    <row r="11" spans="6:7" ht="15" thickBot="1">
      <c r="F11" s="146">
        <v>2</v>
      </c>
      <c r="G11" s="146" t="s">
        <v>407</v>
      </c>
    </row>
    <row r="12" spans="6:7" ht="15" thickBot="1">
      <c r="F12" s="145" t="s">
        <v>201</v>
      </c>
      <c r="G12" s="146" t="s">
        <v>202</v>
      </c>
    </row>
    <row r="13" spans="6:7" ht="15" thickBot="1">
      <c r="F13" s="145" t="s">
        <v>203</v>
      </c>
      <c r="G13" s="144" t="s">
        <v>216</v>
      </c>
    </row>
    <row r="14" spans="6:7" ht="15" thickBot="1">
      <c r="F14" s="145" t="s">
        <v>207</v>
      </c>
      <c r="G14" s="144" t="s">
        <v>208</v>
      </c>
    </row>
    <row r="15" spans="6:7" ht="15" thickBot="1">
      <c r="F15" s="145" t="s">
        <v>210</v>
      </c>
      <c r="G15" s="146" t="s">
        <v>408</v>
      </c>
    </row>
    <row r="16" spans="6:7" ht="15" thickBot="1">
      <c r="G16" s="144" t="s">
        <v>221</v>
      </c>
    </row>
    <row r="17" spans="3:12" ht="15" thickBot="1">
      <c r="G17" s="144" t="s">
        <v>226</v>
      </c>
    </row>
    <row r="22" spans="3:12" ht="15" thickBot="1"/>
    <row r="23" spans="3:12" ht="15" thickBot="1">
      <c r="J23" s="264" t="s">
        <v>61</v>
      </c>
      <c r="K23" s="265"/>
      <c r="L23" s="270"/>
    </row>
    <row r="24" spans="3:12" ht="15" thickBot="1">
      <c r="G24" s="264" t="s">
        <v>69</v>
      </c>
      <c r="H24" s="265"/>
      <c r="I24" s="265"/>
      <c r="J24" s="266"/>
      <c r="K24" s="267"/>
      <c r="L24" s="271"/>
    </row>
    <row r="25" spans="3:12">
      <c r="C25" s="96"/>
      <c r="E25" s="253" t="s">
        <v>73</v>
      </c>
      <c r="F25" s="254"/>
      <c r="G25" s="266"/>
      <c r="H25" s="267"/>
      <c r="I25" s="267"/>
      <c r="J25" s="266"/>
      <c r="K25" s="267"/>
      <c r="L25" s="271"/>
    </row>
    <row r="26" spans="3:12">
      <c r="C26" s="96"/>
      <c r="E26" s="255"/>
      <c r="F26" s="256"/>
      <c r="G26" s="266"/>
      <c r="H26" s="267"/>
      <c r="I26" s="267"/>
      <c r="J26" s="266"/>
      <c r="K26" s="267"/>
      <c r="L26" s="271"/>
    </row>
    <row r="27" spans="3:12">
      <c r="C27" s="96"/>
      <c r="E27" s="255"/>
      <c r="F27" s="256"/>
      <c r="G27" s="266"/>
      <c r="H27" s="267"/>
      <c r="I27" s="267"/>
      <c r="J27" s="266"/>
      <c r="K27" s="267"/>
      <c r="L27" s="271"/>
    </row>
    <row r="28" spans="3:12">
      <c r="C28" s="96"/>
      <c r="E28" s="255"/>
      <c r="F28" s="256"/>
      <c r="G28" s="266"/>
      <c r="H28" s="267"/>
      <c r="I28" s="267"/>
      <c r="J28" s="266"/>
      <c r="K28" s="267"/>
      <c r="L28" s="271"/>
    </row>
    <row r="29" spans="3:12" ht="15" thickBot="1">
      <c r="C29" s="96"/>
      <c r="E29" s="257"/>
      <c r="F29" s="258"/>
      <c r="G29" s="268"/>
      <c r="H29" s="269"/>
      <c r="I29" s="269"/>
      <c r="J29" s="268"/>
      <c r="K29" s="269"/>
      <c r="L29" s="272"/>
    </row>
    <row r="30" spans="3:12" ht="15" thickBot="1">
      <c r="C30" s="96" t="s">
        <v>409</v>
      </c>
      <c r="D30" s="131"/>
      <c r="E30" s="119" t="s">
        <v>88</v>
      </c>
      <c r="F30" s="120" t="s">
        <v>89</v>
      </c>
      <c r="G30" s="120" t="s">
        <v>90</v>
      </c>
      <c r="H30" s="120" t="s">
        <v>91</v>
      </c>
      <c r="I30" s="120" t="s">
        <v>92</v>
      </c>
      <c r="J30" s="120" t="s">
        <v>93</v>
      </c>
      <c r="K30" s="120" t="s">
        <v>94</v>
      </c>
      <c r="L30" s="119" t="s">
        <v>95</v>
      </c>
    </row>
    <row r="31" spans="3:12" ht="15" thickBot="1">
      <c r="C31" s="96" t="s">
        <v>409</v>
      </c>
      <c r="D31" s="132">
        <f>A30</f>
        <v>0</v>
      </c>
      <c r="E31" s="121" t="s">
        <v>99</v>
      </c>
      <c r="F31" s="84" t="s">
        <v>100</v>
      </c>
      <c r="G31" s="84" t="s">
        <v>101</v>
      </c>
      <c r="H31" s="84" t="s">
        <v>102</v>
      </c>
      <c r="I31" s="84" t="s">
        <v>103</v>
      </c>
      <c r="J31" s="134" t="s">
        <v>104</v>
      </c>
      <c r="K31" s="134" t="s">
        <v>105</v>
      </c>
      <c r="L31" s="135" t="s">
        <v>106</v>
      </c>
    </row>
    <row r="32" spans="3:12">
      <c r="C32" s="96" t="s">
        <v>410</v>
      </c>
      <c r="D32" s="132">
        <f>A31</f>
        <v>0</v>
      </c>
      <c r="E32" s="12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3" t="s">
        <v>411</v>
      </c>
    </row>
    <row r="33" spans="3:12">
      <c r="C33" s="96" t="s">
        <v>410</v>
      </c>
      <c r="D33" s="132">
        <f>A32</f>
        <v>0</v>
      </c>
      <c r="E33" s="124" t="s">
        <v>412</v>
      </c>
      <c r="F33" s="125" t="s">
        <v>413</v>
      </c>
      <c r="G33" s="125" t="s">
        <v>414</v>
      </c>
      <c r="H33" s="125" t="s">
        <v>415</v>
      </c>
      <c r="I33" s="125" t="s">
        <v>416</v>
      </c>
      <c r="J33" s="125" t="s">
        <v>417</v>
      </c>
      <c r="K33" s="125">
        <v>1</v>
      </c>
      <c r="L33" s="126" t="s">
        <v>418</v>
      </c>
    </row>
    <row r="34" spans="3:12">
      <c r="G34" s="137" t="s">
        <v>419</v>
      </c>
      <c r="H34" s="137"/>
      <c r="I34" s="138"/>
      <c r="J34" s="138"/>
      <c r="K34" s="138"/>
    </row>
    <row r="35" spans="3:12" ht="15" thickBot="1">
      <c r="C35" s="259" t="s">
        <v>113</v>
      </c>
      <c r="D35" s="133">
        <f>A33</f>
        <v>0</v>
      </c>
      <c r="E35" s="127">
        <v>0</v>
      </c>
      <c r="F35" s="128">
        <v>0</v>
      </c>
      <c r="G35" s="128">
        <v>0</v>
      </c>
      <c r="H35" s="129" t="s">
        <v>420</v>
      </c>
      <c r="I35" s="129" t="s">
        <v>421</v>
      </c>
      <c r="J35" s="129" t="s">
        <v>422</v>
      </c>
      <c r="K35" s="129" t="s">
        <v>423</v>
      </c>
      <c r="L35" s="130" t="s">
        <v>424</v>
      </c>
    </row>
    <row r="36" spans="3:12">
      <c r="C36" s="259"/>
    </row>
    <row r="37" spans="3:12">
      <c r="C37" s="259"/>
      <c r="G37" s="136" t="s">
        <v>425</v>
      </c>
      <c r="H37" s="137"/>
      <c r="I37" s="138"/>
      <c r="J37" s="138"/>
      <c r="K37" s="138"/>
    </row>
    <row r="38" spans="3:12">
      <c r="C38" s="263" t="s">
        <v>125</v>
      </c>
      <c r="D38" s="142"/>
      <c r="E38" s="142"/>
      <c r="G38" s="137" t="s">
        <v>426</v>
      </c>
      <c r="H38" s="137"/>
      <c r="I38" s="138"/>
      <c r="J38" s="138"/>
      <c r="K38" s="138"/>
    </row>
    <row r="39" spans="3:12">
      <c r="C39" s="263"/>
      <c r="D39" s="142"/>
      <c r="E39" s="142"/>
      <c r="G39" s="137" t="s">
        <v>427</v>
      </c>
      <c r="H39" s="137"/>
      <c r="I39" s="138"/>
      <c r="J39" s="138"/>
      <c r="K39" s="138"/>
    </row>
    <row r="40" spans="3:12">
      <c r="C40" s="263"/>
      <c r="D40" s="142"/>
      <c r="E40" s="142"/>
      <c r="G40" s="137" t="s">
        <v>428</v>
      </c>
      <c r="H40" s="137"/>
      <c r="I40" s="138"/>
      <c r="J40" s="138"/>
      <c r="K40" s="138"/>
    </row>
    <row r="41" spans="3:12">
      <c r="C41" s="263"/>
      <c r="D41" s="142"/>
      <c r="E41" s="142"/>
      <c r="G41" s="137" t="s">
        <v>429</v>
      </c>
      <c r="H41" s="137"/>
      <c r="I41" s="138"/>
      <c r="J41" s="138"/>
      <c r="K41" s="138"/>
    </row>
    <row r="42" spans="3:12">
      <c r="C42" s="263"/>
      <c r="D42" s="142"/>
      <c r="E42" s="142"/>
    </row>
  </sheetData>
  <mergeCells count="5">
    <mergeCell ref="J23:L29"/>
    <mergeCell ref="G24:I29"/>
    <mergeCell ref="E25:F29"/>
    <mergeCell ref="C35:C37"/>
    <mergeCell ref="C38:C42"/>
  </mergeCells>
  <phoneticPr fontId="49" type="noConversion"/>
  <pageMargins left="0.7" right="0.7" top="0.75" bottom="0.75" header="0.3" footer="0.3"/>
  <ignoredErrors>
    <ignoredError sqref="F13:F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41"/>
  <sheetViews>
    <sheetView zoomScale="80" zoomScaleNormal="80" workbookViewId="0">
      <selection activeCell="L41" sqref="L41"/>
    </sheetView>
  </sheetViews>
  <sheetFormatPr defaultRowHeight="14.5"/>
  <cols>
    <col min="1" max="1" width="5.7265625" customWidth="1"/>
    <col min="2" max="2" width="35.26953125" customWidth="1"/>
    <col min="3" max="3" width="10.7265625" customWidth="1"/>
    <col min="4" max="4" width="13" customWidth="1"/>
    <col min="5" max="6" width="8.81640625" customWidth="1"/>
    <col min="8" max="9" width="8.81640625" customWidth="1"/>
    <col min="12" max="12" width="86.1796875" customWidth="1"/>
  </cols>
  <sheetData>
    <row r="2" spans="1:15" ht="15" thickBot="1"/>
    <row r="3" spans="1:15" ht="15" thickBot="1">
      <c r="A3" s="28">
        <v>1</v>
      </c>
      <c r="B3" s="30" t="s">
        <v>34</v>
      </c>
      <c r="C3" s="53" t="s">
        <v>430</v>
      </c>
      <c r="D3" s="54"/>
      <c r="E3" s="54"/>
      <c r="F3" s="54"/>
      <c r="G3" s="55"/>
      <c r="H3" s="259"/>
      <c r="I3" s="311"/>
      <c r="J3" s="311"/>
      <c r="K3" s="311"/>
    </row>
    <row r="4" spans="1:15" ht="15" thickBot="1">
      <c r="A4" s="29">
        <v>2</v>
      </c>
      <c r="B4" s="27" t="s">
        <v>36</v>
      </c>
      <c r="C4" s="56">
        <v>8</v>
      </c>
      <c r="D4" s="57"/>
      <c r="E4" s="57"/>
      <c r="F4" s="57"/>
      <c r="G4" s="58"/>
      <c r="H4" s="259"/>
      <c r="I4" s="311"/>
      <c r="J4" s="311"/>
      <c r="K4" s="311"/>
    </row>
    <row r="5" spans="1:15" ht="15" thickBot="1">
      <c r="A5" s="29">
        <v>3</v>
      </c>
      <c r="B5" s="27" t="s">
        <v>431</v>
      </c>
      <c r="C5" s="70" t="s">
        <v>432</v>
      </c>
      <c r="D5" s="57"/>
      <c r="E5" s="57"/>
      <c r="F5" s="57"/>
      <c r="G5" s="58"/>
      <c r="H5" s="259"/>
      <c r="I5" s="311"/>
      <c r="J5" s="311"/>
      <c r="K5" s="311"/>
    </row>
    <row r="6" spans="1:15" ht="15" thickBot="1">
      <c r="A6" s="29">
        <v>4</v>
      </c>
      <c r="B6" s="27" t="s">
        <v>433</v>
      </c>
      <c r="C6" s="53">
        <v>1</v>
      </c>
      <c r="D6" s="54"/>
      <c r="E6" s="54"/>
      <c r="F6" s="54"/>
      <c r="G6" s="55"/>
      <c r="H6" s="259"/>
      <c r="I6" s="311"/>
      <c r="J6" s="311"/>
      <c r="K6" s="311"/>
    </row>
    <row r="7" spans="1:15" ht="15" thickBot="1">
      <c r="A7" s="29">
        <v>5</v>
      </c>
      <c r="B7" s="27" t="s">
        <v>434</v>
      </c>
      <c r="C7" s="56">
        <v>8</v>
      </c>
      <c r="D7" s="57"/>
      <c r="E7" s="57"/>
      <c r="F7" s="57"/>
      <c r="G7" s="58"/>
      <c r="H7" s="259"/>
      <c r="I7" s="311"/>
      <c r="J7" s="311"/>
      <c r="K7" s="311"/>
    </row>
    <row r="8" spans="1:15" ht="15" thickBot="1">
      <c r="A8" s="29">
        <v>6</v>
      </c>
      <c r="B8" s="27" t="s">
        <v>435</v>
      </c>
      <c r="C8" s="56">
        <f>C7/2</f>
        <v>4</v>
      </c>
      <c r="D8" s="57"/>
      <c r="E8" s="57"/>
      <c r="F8" s="57"/>
      <c r="G8" s="58"/>
      <c r="H8" s="259"/>
      <c r="I8" s="311"/>
      <c r="J8" s="311"/>
      <c r="K8" s="311"/>
    </row>
    <row r="9" spans="1:15" ht="15" thickBot="1"/>
    <row r="10" spans="1:15" ht="44" thickBot="1">
      <c r="A10" s="25" t="s">
        <v>47</v>
      </c>
      <c r="B10" s="26" t="s">
        <v>48</v>
      </c>
      <c r="C10" s="26" t="s">
        <v>436</v>
      </c>
      <c r="D10" s="26" t="s">
        <v>437</v>
      </c>
      <c r="E10" s="26" t="s">
        <v>53</v>
      </c>
      <c r="F10" s="26" t="s">
        <v>55</v>
      </c>
      <c r="G10" s="26" t="s">
        <v>438</v>
      </c>
      <c r="H10" s="26" t="s">
        <v>439</v>
      </c>
      <c r="I10" s="26" t="s">
        <v>440</v>
      </c>
      <c r="J10" s="33" t="s">
        <v>441</v>
      </c>
      <c r="K10" s="35" t="s">
        <v>442</v>
      </c>
    </row>
    <row r="11" spans="1:15" ht="15" thickBot="1">
      <c r="A11" s="20">
        <v>1</v>
      </c>
      <c r="B11" s="22" t="s">
        <v>62</v>
      </c>
      <c r="C11" s="23">
        <v>12</v>
      </c>
      <c r="D11" s="23" t="s">
        <v>443</v>
      </c>
      <c r="E11" s="23" t="s">
        <v>67</v>
      </c>
      <c r="F11" s="23" t="s">
        <v>67</v>
      </c>
      <c r="G11" s="23">
        <f>C11*IF(D11="Redundant",2,IF(D11="Differential",2,1))</f>
        <v>24</v>
      </c>
      <c r="H11" s="24">
        <v>0</v>
      </c>
      <c r="I11" s="24" t="str">
        <f t="shared" ref="I11:I17" si="0">DEC2HEX(H11,4)</f>
        <v>0000</v>
      </c>
      <c r="J11" s="31">
        <v>0</v>
      </c>
      <c r="K11" s="32" t="str">
        <f>DEC2HEX(J11,3)</f>
        <v>000</v>
      </c>
      <c r="L11" s="75"/>
    </row>
    <row r="12" spans="1:15" ht="15" thickBot="1">
      <c r="A12" s="20">
        <v>2</v>
      </c>
      <c r="B12" s="22" t="s">
        <v>83</v>
      </c>
      <c r="C12" s="23">
        <v>2</v>
      </c>
      <c r="D12" s="23" t="s">
        <v>443</v>
      </c>
      <c r="E12" s="23" t="s">
        <v>67</v>
      </c>
      <c r="F12" s="23" t="s">
        <v>67</v>
      </c>
      <c r="G12" s="23">
        <f>C12*IF(D12="Redundant",2,IF(D12="Differential",2,1))</f>
        <v>4</v>
      </c>
      <c r="H12" s="24">
        <f>G11+H11</f>
        <v>24</v>
      </c>
      <c r="I12" s="24" t="str">
        <f t="shared" si="0"/>
        <v>0018</v>
      </c>
      <c r="J12" s="31">
        <f>J11+C11</f>
        <v>12</v>
      </c>
      <c r="K12" s="32" t="str">
        <f>DEC2HEX(J12,3)</f>
        <v>00C</v>
      </c>
      <c r="O12" s="43"/>
    </row>
    <row r="13" spans="1:15" ht="15" thickBot="1">
      <c r="A13" s="20">
        <v>3</v>
      </c>
      <c r="B13" s="22" t="s">
        <v>444</v>
      </c>
      <c r="C13" s="23">
        <v>4</v>
      </c>
      <c r="D13" s="23" t="s">
        <v>443</v>
      </c>
      <c r="E13" s="23" t="s">
        <v>67</v>
      </c>
      <c r="F13" s="23" t="s">
        <v>67</v>
      </c>
      <c r="G13" s="23">
        <f t="shared" ref="G13:G41" si="1">C13*IF(D13="Redundant",2,IF(D13="Differential",2,1))</f>
        <v>8</v>
      </c>
      <c r="H13" s="24">
        <f t="shared" ref="H13:H39" si="2">G12+H12</f>
        <v>28</v>
      </c>
      <c r="I13" s="24" t="str">
        <f t="shared" si="0"/>
        <v>001C</v>
      </c>
      <c r="J13" s="31">
        <f t="shared" ref="J13:J41" si="3">J12+C12</f>
        <v>14</v>
      </c>
      <c r="K13" s="32" t="str">
        <f>DEC2HEX(J13,3)</f>
        <v>00E</v>
      </c>
      <c r="O13" s="43"/>
    </row>
    <row r="14" spans="1:15" ht="15" thickBot="1">
      <c r="A14" s="20">
        <v>4</v>
      </c>
      <c r="B14" s="22" t="s">
        <v>445</v>
      </c>
      <c r="C14" s="23">
        <v>16</v>
      </c>
      <c r="D14" s="23" t="s">
        <v>443</v>
      </c>
      <c r="E14" s="23" t="s">
        <v>67</v>
      </c>
      <c r="F14" s="23" t="s">
        <v>67</v>
      </c>
      <c r="G14" s="23">
        <f t="shared" si="1"/>
        <v>32</v>
      </c>
      <c r="H14" s="24">
        <f t="shared" si="2"/>
        <v>36</v>
      </c>
      <c r="I14" s="24" t="str">
        <f t="shared" si="0"/>
        <v>0024</v>
      </c>
      <c r="J14" s="31">
        <f t="shared" si="3"/>
        <v>18</v>
      </c>
      <c r="K14" s="32" t="str">
        <f>DEC2HEX(J14,3)</f>
        <v>012</v>
      </c>
    </row>
    <row r="15" spans="1:15" ht="15" thickBot="1">
      <c r="A15" s="36">
        <v>5</v>
      </c>
      <c r="B15" s="37" t="s">
        <v>151</v>
      </c>
      <c r="C15" s="38">
        <f>2048-256-(SUM(C11:C14))</f>
        <v>1758</v>
      </c>
      <c r="D15" s="38" t="s">
        <v>443</v>
      </c>
      <c r="E15" s="38" t="s">
        <v>67</v>
      </c>
      <c r="F15" s="38" t="s">
        <v>67</v>
      </c>
      <c r="G15" s="38">
        <f>C15*IF(D15="Redundant",2,IF(D15="Differential",2,1))</f>
        <v>3516</v>
      </c>
      <c r="H15" s="39">
        <f t="shared" si="2"/>
        <v>68</v>
      </c>
      <c r="I15" s="39" t="str">
        <f t="shared" si="0"/>
        <v>0044</v>
      </c>
      <c r="J15" s="40">
        <f t="shared" si="3"/>
        <v>34</v>
      </c>
      <c r="K15" s="41" t="str">
        <f>DEC2HEX(J15,3)</f>
        <v>022</v>
      </c>
    </row>
    <row r="16" spans="1:15" ht="15" thickBot="1">
      <c r="A16" s="36">
        <v>6</v>
      </c>
      <c r="B16" s="37" t="s">
        <v>446</v>
      </c>
      <c r="C16" s="38">
        <v>256</v>
      </c>
      <c r="D16" s="38" t="s">
        <v>443</v>
      </c>
      <c r="E16" s="38" t="s">
        <v>67</v>
      </c>
      <c r="F16" s="38" t="s">
        <v>67</v>
      </c>
      <c r="G16" s="38">
        <f>C16*IF(D16="Redundant",2,IF(D16="Differential",2,1))</f>
        <v>512</v>
      </c>
      <c r="H16" s="39">
        <f t="shared" si="2"/>
        <v>3584</v>
      </c>
      <c r="I16" s="39" t="str">
        <f>DEC2HEX(H16,4)</f>
        <v>0E00</v>
      </c>
      <c r="J16" s="40">
        <f t="shared" si="3"/>
        <v>1792</v>
      </c>
      <c r="K16" s="41" t="str">
        <f t="shared" ref="K16:K21" si="4">DEC2HEX(J16,4)</f>
        <v>0700</v>
      </c>
    </row>
    <row r="17" spans="1:11">
      <c r="A17" s="59">
        <v>7</v>
      </c>
      <c r="B17" s="62" t="s">
        <v>447</v>
      </c>
      <c r="C17" s="18">
        <v>2</v>
      </c>
      <c r="D17" s="18" t="s">
        <v>448</v>
      </c>
      <c r="E17" s="18" t="s">
        <v>123</v>
      </c>
      <c r="F17" s="18" t="s">
        <v>67</v>
      </c>
      <c r="G17" s="18">
        <f t="shared" si="1"/>
        <v>2</v>
      </c>
      <c r="H17" s="39">
        <f t="shared" si="2"/>
        <v>4096</v>
      </c>
      <c r="I17" s="19" t="str">
        <f t="shared" si="0"/>
        <v>1000</v>
      </c>
      <c r="J17" s="19">
        <f>H17</f>
        <v>4096</v>
      </c>
      <c r="K17" s="19" t="str">
        <f t="shared" si="4"/>
        <v>1000</v>
      </c>
    </row>
    <row r="18" spans="1:11">
      <c r="A18" s="60"/>
      <c r="B18" s="63" t="s">
        <v>449</v>
      </c>
      <c r="C18" s="16">
        <v>1</v>
      </c>
      <c r="D18" s="16" t="s">
        <v>448</v>
      </c>
      <c r="E18" s="16" t="s">
        <v>123</v>
      </c>
      <c r="F18" s="16" t="s">
        <v>67</v>
      </c>
      <c r="G18" s="16">
        <f t="shared" si="1"/>
        <v>1</v>
      </c>
      <c r="H18" s="17">
        <f t="shared" si="2"/>
        <v>4098</v>
      </c>
      <c r="I18" s="17" t="str">
        <f t="shared" ref="I18:I40" si="5">DEC2HEX(H18,4)</f>
        <v>1002</v>
      </c>
      <c r="J18" s="17">
        <f t="shared" si="3"/>
        <v>4098</v>
      </c>
      <c r="K18" s="17" t="str">
        <f t="shared" si="4"/>
        <v>1002</v>
      </c>
    </row>
    <row r="19" spans="1:11">
      <c r="A19" s="60"/>
      <c r="B19" s="63" t="s">
        <v>450</v>
      </c>
      <c r="C19" s="16">
        <v>1</v>
      </c>
      <c r="D19" s="16" t="s">
        <v>448</v>
      </c>
      <c r="E19" s="16" t="s">
        <v>123</v>
      </c>
      <c r="F19" s="16" t="s">
        <v>67</v>
      </c>
      <c r="G19" s="16">
        <f t="shared" si="1"/>
        <v>1</v>
      </c>
      <c r="H19" s="17">
        <f t="shared" si="2"/>
        <v>4099</v>
      </c>
      <c r="I19" s="17" t="str">
        <f t="shared" si="5"/>
        <v>1003</v>
      </c>
      <c r="J19" s="17">
        <f t="shared" si="3"/>
        <v>4099</v>
      </c>
      <c r="K19" s="17" t="str">
        <f t="shared" si="4"/>
        <v>1003</v>
      </c>
    </row>
    <row r="20" spans="1:11">
      <c r="A20" s="60"/>
      <c r="B20" s="63" t="s">
        <v>451</v>
      </c>
      <c r="C20" s="16">
        <v>5</v>
      </c>
      <c r="D20" s="16" t="s">
        <v>448</v>
      </c>
      <c r="E20" s="16" t="s">
        <v>123</v>
      </c>
      <c r="F20" s="16" t="s">
        <v>67</v>
      </c>
      <c r="G20" s="16">
        <f t="shared" si="1"/>
        <v>5</v>
      </c>
      <c r="H20" s="17">
        <f t="shared" si="2"/>
        <v>4100</v>
      </c>
      <c r="I20" s="17" t="str">
        <f t="shared" si="5"/>
        <v>1004</v>
      </c>
      <c r="J20" s="17">
        <f t="shared" si="3"/>
        <v>4100</v>
      </c>
      <c r="K20" s="17" t="str">
        <f t="shared" si="4"/>
        <v>1004</v>
      </c>
    </row>
    <row r="21" spans="1:11" ht="15" thickBot="1">
      <c r="A21" s="61"/>
      <c r="B21" s="66" t="s">
        <v>452</v>
      </c>
      <c r="C21" s="67">
        <v>287</v>
      </c>
      <c r="D21" s="67" t="s">
        <v>448</v>
      </c>
      <c r="E21" s="67" t="s">
        <v>123</v>
      </c>
      <c r="F21" s="67" t="s">
        <v>123</v>
      </c>
      <c r="G21" s="67">
        <f t="shared" si="1"/>
        <v>287</v>
      </c>
      <c r="H21" s="68">
        <f t="shared" si="2"/>
        <v>4105</v>
      </c>
      <c r="I21" s="68" t="str">
        <f t="shared" si="5"/>
        <v>1009</v>
      </c>
      <c r="J21" s="68">
        <f t="shared" si="3"/>
        <v>4105</v>
      </c>
      <c r="K21" s="68" t="str">
        <f t="shared" si="4"/>
        <v>1009</v>
      </c>
    </row>
    <row r="22" spans="1:11">
      <c r="A22" s="59">
        <v>8</v>
      </c>
      <c r="B22" s="62" t="s">
        <v>447</v>
      </c>
      <c r="C22" s="18">
        <v>2</v>
      </c>
      <c r="D22" s="18" t="s">
        <v>448</v>
      </c>
      <c r="E22" s="18" t="s">
        <v>123</v>
      </c>
      <c r="F22" s="18" t="s">
        <v>67</v>
      </c>
      <c r="G22" s="18">
        <f t="shared" si="1"/>
        <v>2</v>
      </c>
      <c r="H22" s="19">
        <f t="shared" si="2"/>
        <v>4392</v>
      </c>
      <c r="I22" s="19" t="str">
        <f t="shared" si="5"/>
        <v>1128</v>
      </c>
      <c r="J22" s="19">
        <f t="shared" si="3"/>
        <v>4392</v>
      </c>
      <c r="K22" s="39" t="str">
        <f t="shared" ref="K22:K41" si="6">DEC2HEX(J22,4)</f>
        <v>1128</v>
      </c>
    </row>
    <row r="23" spans="1:11">
      <c r="A23" s="60"/>
      <c r="B23" s="63" t="s">
        <v>449</v>
      </c>
      <c r="C23" s="16">
        <v>1</v>
      </c>
      <c r="D23" s="16" t="s">
        <v>448</v>
      </c>
      <c r="E23" s="16" t="s">
        <v>123</v>
      </c>
      <c r="F23" s="16" t="s">
        <v>67</v>
      </c>
      <c r="G23" s="16">
        <f t="shared" si="1"/>
        <v>1</v>
      </c>
      <c r="H23" s="17">
        <f t="shared" si="2"/>
        <v>4394</v>
      </c>
      <c r="I23" s="17" t="str">
        <f t="shared" si="5"/>
        <v>112A</v>
      </c>
      <c r="J23" s="17">
        <f t="shared" si="3"/>
        <v>4394</v>
      </c>
      <c r="K23" s="21" t="str">
        <f t="shared" si="6"/>
        <v>112A</v>
      </c>
    </row>
    <row r="24" spans="1:11">
      <c r="A24" s="60"/>
      <c r="B24" s="63" t="s">
        <v>450</v>
      </c>
      <c r="C24" s="16">
        <v>1</v>
      </c>
      <c r="D24" s="16" t="s">
        <v>448</v>
      </c>
      <c r="E24" s="16" t="s">
        <v>123</v>
      </c>
      <c r="F24" s="16" t="s">
        <v>67</v>
      </c>
      <c r="G24" s="16">
        <f t="shared" si="1"/>
        <v>1</v>
      </c>
      <c r="H24" s="17">
        <f t="shared" si="2"/>
        <v>4395</v>
      </c>
      <c r="I24" s="17" t="str">
        <f t="shared" si="5"/>
        <v>112B</v>
      </c>
      <c r="J24" s="17">
        <f t="shared" si="3"/>
        <v>4395</v>
      </c>
      <c r="K24" s="21" t="str">
        <f t="shared" si="6"/>
        <v>112B</v>
      </c>
    </row>
    <row r="25" spans="1:11">
      <c r="A25" s="60"/>
      <c r="B25" s="63" t="s">
        <v>453</v>
      </c>
      <c r="C25" s="16">
        <v>5</v>
      </c>
      <c r="D25" s="16" t="s">
        <v>448</v>
      </c>
      <c r="E25" s="16" t="s">
        <v>123</v>
      </c>
      <c r="F25" s="16" t="s">
        <v>67</v>
      </c>
      <c r="G25" s="16">
        <f t="shared" si="1"/>
        <v>5</v>
      </c>
      <c r="H25" s="17">
        <f t="shared" si="2"/>
        <v>4396</v>
      </c>
      <c r="I25" s="17" t="str">
        <f t="shared" si="5"/>
        <v>112C</v>
      </c>
      <c r="J25" s="17">
        <f t="shared" si="3"/>
        <v>4396</v>
      </c>
      <c r="K25" s="21" t="str">
        <f t="shared" si="6"/>
        <v>112C</v>
      </c>
    </row>
    <row r="26" spans="1:11" ht="15" thickBot="1">
      <c r="A26" s="61"/>
      <c r="B26" s="66" t="s">
        <v>454</v>
      </c>
      <c r="C26" s="67">
        <v>287</v>
      </c>
      <c r="D26" s="67" t="s">
        <v>448</v>
      </c>
      <c r="E26" s="67" t="s">
        <v>123</v>
      </c>
      <c r="F26" s="67" t="s">
        <v>123</v>
      </c>
      <c r="G26" s="67">
        <f t="shared" si="1"/>
        <v>287</v>
      </c>
      <c r="H26" s="68">
        <f t="shared" si="2"/>
        <v>4401</v>
      </c>
      <c r="I26" s="68" t="str">
        <f t="shared" si="5"/>
        <v>1131</v>
      </c>
      <c r="J26" s="68">
        <f t="shared" si="3"/>
        <v>4401</v>
      </c>
      <c r="K26" s="68" t="str">
        <f t="shared" si="6"/>
        <v>1131</v>
      </c>
    </row>
    <row r="27" spans="1:11">
      <c r="A27" s="59">
        <v>9</v>
      </c>
      <c r="B27" s="62" t="s">
        <v>447</v>
      </c>
      <c r="C27" s="18">
        <v>2</v>
      </c>
      <c r="D27" s="18" t="s">
        <v>448</v>
      </c>
      <c r="E27" s="18" t="s">
        <v>123</v>
      </c>
      <c r="F27" s="18" t="s">
        <v>67</v>
      </c>
      <c r="G27" s="18">
        <f>C27*IF(D27="Redundant",2,IF(D27="Differential",2,1))</f>
        <v>2</v>
      </c>
      <c r="H27" s="19">
        <f t="shared" si="2"/>
        <v>4688</v>
      </c>
      <c r="I27" s="19" t="str">
        <f t="shared" si="5"/>
        <v>1250</v>
      </c>
      <c r="J27" s="19">
        <f t="shared" si="3"/>
        <v>4688</v>
      </c>
      <c r="K27" s="39" t="str">
        <f t="shared" si="6"/>
        <v>1250</v>
      </c>
    </row>
    <row r="28" spans="1:11">
      <c r="A28" s="60"/>
      <c r="B28" s="63" t="s">
        <v>449</v>
      </c>
      <c r="C28" s="16">
        <v>1</v>
      </c>
      <c r="D28" s="16" t="s">
        <v>448</v>
      </c>
      <c r="E28" s="16" t="s">
        <v>123</v>
      </c>
      <c r="F28" s="16" t="s">
        <v>67</v>
      </c>
      <c r="G28" s="16">
        <f>C28*IF(D28="Redundant",2,IF(D28="Differential",2,1))</f>
        <v>1</v>
      </c>
      <c r="H28" s="17">
        <f t="shared" si="2"/>
        <v>4690</v>
      </c>
      <c r="I28" s="17" t="str">
        <f t="shared" si="5"/>
        <v>1252</v>
      </c>
      <c r="J28" s="17">
        <f t="shared" si="3"/>
        <v>4690</v>
      </c>
      <c r="K28" s="21" t="str">
        <f t="shared" si="6"/>
        <v>1252</v>
      </c>
    </row>
    <row r="29" spans="1:11">
      <c r="A29" s="60"/>
      <c r="B29" s="63" t="s">
        <v>450</v>
      </c>
      <c r="C29" s="16">
        <v>1</v>
      </c>
      <c r="D29" s="16" t="s">
        <v>448</v>
      </c>
      <c r="E29" s="16" t="s">
        <v>123</v>
      </c>
      <c r="F29" s="16" t="s">
        <v>67</v>
      </c>
      <c r="G29" s="16">
        <f>C29*IF(D29="Redundant",2,IF(D29="Differential",2,1))</f>
        <v>1</v>
      </c>
      <c r="H29" s="17">
        <f t="shared" si="2"/>
        <v>4691</v>
      </c>
      <c r="I29" s="17" t="str">
        <f t="shared" si="5"/>
        <v>1253</v>
      </c>
      <c r="J29" s="17">
        <f t="shared" si="3"/>
        <v>4691</v>
      </c>
      <c r="K29" s="21" t="str">
        <f t="shared" si="6"/>
        <v>1253</v>
      </c>
    </row>
    <row r="30" spans="1:11">
      <c r="A30" s="60"/>
      <c r="B30" s="63" t="s">
        <v>455</v>
      </c>
      <c r="C30" s="16">
        <v>5</v>
      </c>
      <c r="D30" s="16" t="s">
        <v>448</v>
      </c>
      <c r="E30" s="16" t="s">
        <v>123</v>
      </c>
      <c r="F30" s="16" t="s">
        <v>67</v>
      </c>
      <c r="G30" s="16">
        <f>C30*IF(D30="Redundant",2,IF(D30="Differential",2,1))</f>
        <v>5</v>
      </c>
      <c r="H30" s="17">
        <f t="shared" si="2"/>
        <v>4692</v>
      </c>
      <c r="I30" s="17" t="str">
        <f t="shared" si="5"/>
        <v>1254</v>
      </c>
      <c r="J30" s="17">
        <f t="shared" si="3"/>
        <v>4692</v>
      </c>
      <c r="K30" s="21" t="str">
        <f t="shared" si="6"/>
        <v>1254</v>
      </c>
    </row>
    <row r="31" spans="1:11" ht="15" thickBot="1">
      <c r="A31" s="61"/>
      <c r="B31" s="66" t="s">
        <v>456</v>
      </c>
      <c r="C31" s="67">
        <v>287</v>
      </c>
      <c r="D31" s="67" t="s">
        <v>448</v>
      </c>
      <c r="E31" s="67" t="s">
        <v>123</v>
      </c>
      <c r="F31" s="67" t="s">
        <v>123</v>
      </c>
      <c r="G31" s="67">
        <f>C31*IF(D31="Redundant",2,IF(D31="Differential",2,1))</f>
        <v>287</v>
      </c>
      <c r="H31" s="68">
        <f t="shared" si="2"/>
        <v>4697</v>
      </c>
      <c r="I31" s="68" t="str">
        <f t="shared" si="5"/>
        <v>1259</v>
      </c>
      <c r="J31" s="68">
        <f t="shared" si="3"/>
        <v>4697</v>
      </c>
      <c r="K31" s="68" t="str">
        <f t="shared" si="6"/>
        <v>1259</v>
      </c>
    </row>
    <row r="32" spans="1:11">
      <c r="A32" s="59">
        <v>10</v>
      </c>
      <c r="B32" s="62" t="s">
        <v>447</v>
      </c>
      <c r="C32" s="18">
        <v>2</v>
      </c>
      <c r="D32" s="18" t="s">
        <v>448</v>
      </c>
      <c r="E32" s="18" t="s">
        <v>123</v>
      </c>
      <c r="F32" s="18" t="s">
        <v>67</v>
      </c>
      <c r="G32" s="18">
        <f t="shared" si="1"/>
        <v>2</v>
      </c>
      <c r="H32" s="19">
        <f t="shared" si="2"/>
        <v>4984</v>
      </c>
      <c r="I32" s="19" t="str">
        <f t="shared" si="5"/>
        <v>1378</v>
      </c>
      <c r="J32" s="19">
        <f t="shared" si="3"/>
        <v>4984</v>
      </c>
      <c r="K32" s="39" t="str">
        <f t="shared" si="6"/>
        <v>1378</v>
      </c>
    </row>
    <row r="33" spans="1:11">
      <c r="A33" s="60"/>
      <c r="B33" s="63" t="s">
        <v>449</v>
      </c>
      <c r="C33" s="16">
        <v>1</v>
      </c>
      <c r="D33" s="16" t="s">
        <v>448</v>
      </c>
      <c r="E33" s="16" t="s">
        <v>123</v>
      </c>
      <c r="F33" s="16" t="s">
        <v>67</v>
      </c>
      <c r="G33" s="16">
        <f t="shared" si="1"/>
        <v>1</v>
      </c>
      <c r="H33" s="17">
        <f t="shared" si="2"/>
        <v>4986</v>
      </c>
      <c r="I33" s="17" t="str">
        <f t="shared" si="5"/>
        <v>137A</v>
      </c>
      <c r="J33" s="17">
        <f t="shared" si="3"/>
        <v>4986</v>
      </c>
      <c r="K33" s="21" t="str">
        <f t="shared" si="6"/>
        <v>137A</v>
      </c>
    </row>
    <row r="34" spans="1:11">
      <c r="A34" s="60"/>
      <c r="B34" s="63" t="s">
        <v>450</v>
      </c>
      <c r="C34" s="16">
        <v>1</v>
      </c>
      <c r="D34" s="16" t="s">
        <v>448</v>
      </c>
      <c r="E34" s="16" t="s">
        <v>123</v>
      </c>
      <c r="F34" s="16" t="s">
        <v>67</v>
      </c>
      <c r="G34" s="16">
        <f t="shared" si="1"/>
        <v>1</v>
      </c>
      <c r="H34" s="17">
        <f t="shared" si="2"/>
        <v>4987</v>
      </c>
      <c r="I34" s="17" t="str">
        <f t="shared" si="5"/>
        <v>137B</v>
      </c>
      <c r="J34" s="17">
        <f t="shared" si="3"/>
        <v>4987</v>
      </c>
      <c r="K34" s="21" t="str">
        <f t="shared" si="6"/>
        <v>137B</v>
      </c>
    </row>
    <row r="35" spans="1:11" ht="15" thickBot="1">
      <c r="A35" s="61"/>
      <c r="B35" s="66" t="s">
        <v>457</v>
      </c>
      <c r="C35" s="67">
        <v>32</v>
      </c>
      <c r="D35" s="67" t="s">
        <v>448</v>
      </c>
      <c r="E35" s="67" t="s">
        <v>123</v>
      </c>
      <c r="F35" s="67" t="s">
        <v>123</v>
      </c>
      <c r="G35" s="67">
        <f t="shared" si="1"/>
        <v>32</v>
      </c>
      <c r="H35" s="68">
        <f t="shared" si="2"/>
        <v>4988</v>
      </c>
      <c r="I35" s="68" t="str">
        <f t="shared" si="5"/>
        <v>137C</v>
      </c>
      <c r="J35" s="68">
        <f t="shared" si="3"/>
        <v>4988</v>
      </c>
      <c r="K35" s="68" t="str">
        <f t="shared" si="6"/>
        <v>137C</v>
      </c>
    </row>
    <row r="36" spans="1:11">
      <c r="A36" s="59">
        <v>11</v>
      </c>
      <c r="B36" s="62" t="s">
        <v>447</v>
      </c>
      <c r="C36" s="18">
        <v>2</v>
      </c>
      <c r="D36" s="18" t="s">
        <v>448</v>
      </c>
      <c r="E36" s="18" t="s">
        <v>123</v>
      </c>
      <c r="F36" s="18" t="s">
        <v>67</v>
      </c>
      <c r="G36" s="18">
        <f t="shared" si="1"/>
        <v>2</v>
      </c>
      <c r="H36" s="19">
        <f t="shared" si="2"/>
        <v>5020</v>
      </c>
      <c r="I36" s="19" t="str">
        <f t="shared" si="5"/>
        <v>139C</v>
      </c>
      <c r="J36" s="19">
        <f t="shared" si="3"/>
        <v>5020</v>
      </c>
      <c r="K36" s="39" t="str">
        <f t="shared" si="6"/>
        <v>139C</v>
      </c>
    </row>
    <row r="37" spans="1:11">
      <c r="A37" s="60"/>
      <c r="B37" s="63" t="s">
        <v>449</v>
      </c>
      <c r="C37" s="16">
        <v>1</v>
      </c>
      <c r="D37" s="16" t="s">
        <v>448</v>
      </c>
      <c r="E37" s="16" t="s">
        <v>123</v>
      </c>
      <c r="F37" s="16" t="s">
        <v>67</v>
      </c>
      <c r="G37" s="16">
        <f t="shared" si="1"/>
        <v>1</v>
      </c>
      <c r="H37" s="17">
        <f t="shared" si="2"/>
        <v>5022</v>
      </c>
      <c r="I37" s="17" t="str">
        <f t="shared" si="5"/>
        <v>139E</v>
      </c>
      <c r="J37" s="17">
        <f t="shared" si="3"/>
        <v>5022</v>
      </c>
      <c r="K37" s="21" t="str">
        <f t="shared" si="6"/>
        <v>139E</v>
      </c>
    </row>
    <row r="38" spans="1:11">
      <c r="A38" s="60"/>
      <c r="B38" s="63" t="s">
        <v>450</v>
      </c>
      <c r="C38" s="16">
        <v>1</v>
      </c>
      <c r="D38" s="16" t="s">
        <v>448</v>
      </c>
      <c r="E38" s="16" t="s">
        <v>123</v>
      </c>
      <c r="F38" s="16" t="s">
        <v>67</v>
      </c>
      <c r="G38" s="16">
        <f t="shared" si="1"/>
        <v>1</v>
      </c>
      <c r="H38" s="17">
        <f t="shared" si="2"/>
        <v>5023</v>
      </c>
      <c r="I38" s="17" t="str">
        <f t="shared" si="5"/>
        <v>139F</v>
      </c>
      <c r="J38" s="17">
        <f t="shared" si="3"/>
        <v>5023</v>
      </c>
      <c r="K38" s="21" t="str">
        <f t="shared" si="6"/>
        <v>139F</v>
      </c>
    </row>
    <row r="39" spans="1:11" ht="15" thickBot="1">
      <c r="A39" s="61"/>
      <c r="B39" s="66" t="s">
        <v>458</v>
      </c>
      <c r="C39" s="67">
        <v>1360</v>
      </c>
      <c r="D39" s="67" t="s">
        <v>448</v>
      </c>
      <c r="E39" s="67" t="s">
        <v>123</v>
      </c>
      <c r="F39" s="67" t="s">
        <v>123</v>
      </c>
      <c r="G39" s="67">
        <f t="shared" si="1"/>
        <v>1360</v>
      </c>
      <c r="H39" s="68">
        <f t="shared" si="2"/>
        <v>5024</v>
      </c>
      <c r="I39" s="68" t="str">
        <f t="shared" si="5"/>
        <v>13A0</v>
      </c>
      <c r="J39" s="68">
        <f t="shared" si="3"/>
        <v>5024</v>
      </c>
      <c r="K39" s="68" t="str">
        <f t="shared" si="6"/>
        <v>13A0</v>
      </c>
    </row>
    <row r="40" spans="1:11" ht="15" thickBot="1">
      <c r="A40" s="69">
        <v>12</v>
      </c>
      <c r="B40" s="64" t="s">
        <v>459</v>
      </c>
      <c r="C40" s="23">
        <v>2</v>
      </c>
      <c r="D40" s="23" t="s">
        <v>443</v>
      </c>
      <c r="E40" s="23" t="s">
        <v>67</v>
      </c>
      <c r="F40" s="23" t="s">
        <v>67</v>
      </c>
      <c r="G40" s="23">
        <f t="shared" si="1"/>
        <v>4</v>
      </c>
      <c r="H40" s="24">
        <f>H39+(G39)</f>
        <v>6384</v>
      </c>
      <c r="I40" s="24" t="str">
        <f t="shared" si="5"/>
        <v>18F0</v>
      </c>
      <c r="J40" s="24">
        <f t="shared" si="3"/>
        <v>6384</v>
      </c>
      <c r="K40" s="24" t="str">
        <f t="shared" si="6"/>
        <v>18F0</v>
      </c>
    </row>
    <row r="41" spans="1:11" ht="15" thickBot="1">
      <c r="A41" s="20">
        <v>13</v>
      </c>
      <c r="B41" s="64" t="s">
        <v>460</v>
      </c>
      <c r="C41" s="23">
        <f>(4*1024)-(H16+G16)/2</f>
        <v>2048</v>
      </c>
      <c r="D41" s="23" t="s">
        <v>443</v>
      </c>
      <c r="E41" s="23" t="s">
        <v>67</v>
      </c>
      <c r="F41" s="23" t="s">
        <v>67</v>
      </c>
      <c r="G41" s="23">
        <f t="shared" si="1"/>
        <v>4096</v>
      </c>
      <c r="H41" s="24">
        <f>H16+G16</f>
        <v>4096</v>
      </c>
      <c r="I41" s="24" t="str">
        <f>DEC2HEX(H41,4)</f>
        <v>1000</v>
      </c>
      <c r="J41" s="24">
        <f t="shared" si="3"/>
        <v>6386</v>
      </c>
      <c r="K41" s="24" t="str">
        <f t="shared" si="6"/>
        <v>18F2</v>
      </c>
    </row>
  </sheetData>
  <mergeCells count="6">
    <mergeCell ref="H8:K8"/>
    <mergeCell ref="H3:K3"/>
    <mergeCell ref="H4:K4"/>
    <mergeCell ref="H5:K5"/>
    <mergeCell ref="H6:K6"/>
    <mergeCell ref="H7:K7"/>
  </mergeCells>
  <phoneticPr fontId="49" type="noConversion"/>
  <pageMargins left="0.7" right="0.7" top="0.75" bottom="0.75" header="0.3" footer="0.3"/>
  <pageSetup orientation="portrait" verticalDpi="1200" r:id="rId1"/>
  <ignoredErrors>
    <ignoredError sqref="J16:J4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topLeftCell="A19" zoomScale="70" zoomScaleNormal="70" workbookViewId="0">
      <selection activeCell="E13" sqref="E13"/>
    </sheetView>
  </sheetViews>
  <sheetFormatPr defaultRowHeight="14.5"/>
  <cols>
    <col min="1" max="1" width="32.1796875" customWidth="1"/>
    <col min="2" max="2" width="15.453125" customWidth="1"/>
    <col min="3" max="3" width="25.453125" customWidth="1"/>
    <col min="4" max="4" width="35.1796875" customWidth="1"/>
    <col min="5" max="5" width="67.54296875" customWidth="1"/>
    <col min="6" max="6" width="93.1796875" customWidth="1"/>
  </cols>
  <sheetData>
    <row r="1" spans="1:6" ht="15" customHeight="1">
      <c r="A1" t="s">
        <v>512</v>
      </c>
    </row>
    <row r="2" spans="1:6" ht="15" customHeight="1"/>
    <row r="3" spans="1:6" ht="15" customHeight="1"/>
    <row r="4" spans="1:6" ht="15" customHeight="1"/>
    <row r="5" spans="1:6" ht="15" customHeight="1" thickBot="1">
      <c r="A5" t="s">
        <v>47</v>
      </c>
      <c r="B5" t="s">
        <v>509</v>
      </c>
      <c r="C5" t="s">
        <v>510</v>
      </c>
      <c r="D5" t="s">
        <v>511</v>
      </c>
      <c r="F5" t="s">
        <v>514</v>
      </c>
    </row>
    <row r="6" spans="1:6" ht="15" customHeight="1">
      <c r="A6" s="97" t="s">
        <v>63</v>
      </c>
      <c r="B6" s="97">
        <v>6</v>
      </c>
      <c r="C6" s="97" t="s">
        <v>508</v>
      </c>
      <c r="D6" s="100" t="s">
        <v>68</v>
      </c>
      <c r="E6" s="217" t="s">
        <v>513</v>
      </c>
      <c r="F6" s="218" t="s">
        <v>516</v>
      </c>
    </row>
    <row r="7" spans="1:6" ht="15" customHeight="1">
      <c r="A7" s="98" t="s">
        <v>70</v>
      </c>
      <c r="B7" s="98">
        <v>1</v>
      </c>
      <c r="C7" s="98" t="s">
        <v>71</v>
      </c>
      <c r="D7" s="101" t="s">
        <v>72</v>
      </c>
      <c r="E7" s="217" t="s">
        <v>525</v>
      </c>
      <c r="F7" s="218" t="s">
        <v>519</v>
      </c>
    </row>
    <row r="8" spans="1:6" ht="15" customHeight="1">
      <c r="A8" s="98" t="s">
        <v>74</v>
      </c>
      <c r="B8" s="98">
        <v>1</v>
      </c>
      <c r="C8" s="98" t="s">
        <v>71</v>
      </c>
      <c r="D8" s="101" t="s">
        <v>75</v>
      </c>
      <c r="E8" s="217" t="s">
        <v>525</v>
      </c>
      <c r="F8" s="218" t="s">
        <v>518</v>
      </c>
    </row>
    <row r="9" spans="1:6" ht="15" customHeight="1">
      <c r="A9" s="98" t="s">
        <v>76</v>
      </c>
      <c r="B9" s="98">
        <v>1</v>
      </c>
      <c r="C9" s="98" t="s">
        <v>71</v>
      </c>
      <c r="D9" s="101" t="s">
        <v>77</v>
      </c>
      <c r="E9" s="217" t="s">
        <v>525</v>
      </c>
      <c r="F9" s="218" t="s">
        <v>520</v>
      </c>
    </row>
    <row r="10" spans="1:6" ht="15" customHeight="1">
      <c r="A10" s="99" t="s">
        <v>78</v>
      </c>
      <c r="B10" s="99">
        <v>1</v>
      </c>
      <c r="C10" s="99" t="s">
        <v>517</v>
      </c>
      <c r="D10" s="101" t="s">
        <v>79</v>
      </c>
      <c r="E10" s="218" t="s">
        <v>522</v>
      </c>
      <c r="F10" s="218" t="s">
        <v>521</v>
      </c>
    </row>
    <row r="11" spans="1:6" ht="15" customHeight="1">
      <c r="A11" s="98" t="s">
        <v>80</v>
      </c>
      <c r="B11" s="98">
        <v>2</v>
      </c>
      <c r="C11" s="98" t="s">
        <v>81</v>
      </c>
      <c r="D11" s="101" t="s">
        <v>82</v>
      </c>
      <c r="E11" s="217" t="s">
        <v>524</v>
      </c>
      <c r="F11" s="218" t="s">
        <v>523</v>
      </c>
    </row>
    <row r="12" spans="1:6" ht="15" customHeight="1"/>
    <row r="15" spans="1:6">
      <c r="A15" t="s">
        <v>515</v>
      </c>
    </row>
  </sheetData>
  <phoneticPr fontId="4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/>
  </sheetViews>
  <sheetFormatPr defaultRowHeight="14.5"/>
  <sheetData>
    <row r="1" spans="1:7">
      <c r="A1" t="s">
        <v>461</v>
      </c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</row>
    <row r="2" spans="1:7">
      <c r="A2" t="s">
        <v>468</v>
      </c>
      <c r="B2" t="s">
        <v>469</v>
      </c>
      <c r="C2" t="s">
        <v>470</v>
      </c>
      <c r="D2" t="s">
        <v>471</v>
      </c>
      <c r="E2" t="s">
        <v>472</v>
      </c>
      <c r="F2">
        <v>19</v>
      </c>
      <c r="G2" t="s">
        <v>473</v>
      </c>
    </row>
    <row r="3" spans="1:7">
      <c r="A3" t="s">
        <v>474</v>
      </c>
      <c r="B3" t="s">
        <v>475</v>
      </c>
      <c r="C3" t="s">
        <v>476</v>
      </c>
      <c r="D3" t="s">
        <v>477</v>
      </c>
      <c r="E3" t="s">
        <v>478</v>
      </c>
      <c r="F3">
        <v>21</v>
      </c>
      <c r="G3" t="s">
        <v>479</v>
      </c>
    </row>
  </sheetData>
  <phoneticPr fontId="49" type="noConversion"/>
  <pageMargins left="0.7" right="0.7" top="0.75" bottom="0.75" header="0.3" footer="0.3"/>
  <pageSetup orientation="portrait" r:id="rId1"/>
  <customProperties>
    <customPr name="ChangeNameIdentifier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"/>
  <sheetViews>
    <sheetView workbookViewId="0"/>
  </sheetViews>
  <sheetFormatPr defaultRowHeight="14.5"/>
  <sheetData/>
  <phoneticPr fontId="49" type="noConversion"/>
  <pageMargins left="0.7" right="0.7" top="0.75" bottom="0.75" header="0.3" footer="0.3"/>
  <customProperties>
    <customPr name="DCFIdentifier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T38"/>
  <sheetViews>
    <sheetView workbookViewId="0"/>
  </sheetViews>
  <sheetFormatPr defaultRowHeight="14.5"/>
  <cols>
    <col min="4" max="19" width="2.7265625" style="44" customWidth="1"/>
    <col min="20" max="20" width="11.453125" customWidth="1"/>
  </cols>
  <sheetData>
    <row r="4" spans="2:20" ht="15" thickBot="1"/>
    <row r="5" spans="2:20" ht="15" thickBot="1">
      <c r="C5" s="15" t="s">
        <v>480</v>
      </c>
      <c r="D5" s="316" t="s">
        <v>481</v>
      </c>
      <c r="E5" s="317"/>
      <c r="F5" s="317"/>
      <c r="G5" s="318"/>
      <c r="H5" s="316" t="s">
        <v>482</v>
      </c>
      <c r="I5" s="317"/>
      <c r="J5" s="317"/>
      <c r="K5" s="318"/>
      <c r="L5" s="316" t="s">
        <v>483</v>
      </c>
      <c r="M5" s="317"/>
      <c r="N5" s="317"/>
      <c r="O5" s="318"/>
      <c r="P5" s="316" t="s">
        <v>484</v>
      </c>
      <c r="Q5" s="317"/>
      <c r="R5" s="317"/>
      <c r="S5" s="318"/>
    </row>
    <row r="6" spans="2:20" ht="15" thickBot="1">
      <c r="C6" s="15" t="s">
        <v>485</v>
      </c>
      <c r="D6" s="45">
        <v>0</v>
      </c>
      <c r="E6" s="46">
        <v>1</v>
      </c>
      <c r="F6" s="46">
        <v>2</v>
      </c>
      <c r="G6" s="42">
        <v>3</v>
      </c>
      <c r="H6" s="45">
        <v>4</v>
      </c>
      <c r="I6" s="46">
        <v>5</v>
      </c>
      <c r="J6" s="46">
        <v>6</v>
      </c>
      <c r="K6" s="42">
        <v>7</v>
      </c>
      <c r="L6" s="45">
        <v>8</v>
      </c>
      <c r="M6" s="46">
        <v>9</v>
      </c>
      <c r="N6" s="46" t="s">
        <v>486</v>
      </c>
      <c r="O6" s="42" t="s">
        <v>487</v>
      </c>
      <c r="P6" s="45" t="s">
        <v>488</v>
      </c>
      <c r="Q6" s="46" t="s">
        <v>489</v>
      </c>
      <c r="R6" s="46" t="s">
        <v>490</v>
      </c>
      <c r="S6" s="42" t="s">
        <v>491</v>
      </c>
      <c r="T6" s="44" t="s">
        <v>492</v>
      </c>
    </row>
    <row r="7" spans="2:20">
      <c r="B7" s="312" t="s">
        <v>493</v>
      </c>
      <c r="C7" s="314">
        <v>0</v>
      </c>
      <c r="D7" s="51" t="s">
        <v>494</v>
      </c>
      <c r="E7" s="46"/>
      <c r="F7" s="46"/>
      <c r="G7" s="42"/>
      <c r="H7" s="45"/>
      <c r="I7" s="46"/>
      <c r="J7" s="46"/>
      <c r="K7" s="42"/>
      <c r="L7" s="45"/>
      <c r="M7" s="46"/>
      <c r="N7" s="46"/>
      <c r="O7" s="42"/>
      <c r="P7" s="45"/>
      <c r="Q7" s="46"/>
      <c r="R7" s="46"/>
      <c r="S7" s="42"/>
    </row>
    <row r="8" spans="2:20" ht="15" thickBot="1">
      <c r="B8" s="313"/>
      <c r="C8" s="315"/>
      <c r="D8" s="52" t="s">
        <v>234</v>
      </c>
      <c r="E8" s="50"/>
      <c r="F8" s="50"/>
      <c r="G8" s="34"/>
      <c r="H8" s="49"/>
      <c r="I8" s="50"/>
      <c r="J8" s="50"/>
      <c r="K8" s="34"/>
      <c r="L8" s="49"/>
      <c r="M8" s="50"/>
      <c r="N8" s="50"/>
      <c r="O8" s="34"/>
      <c r="P8" s="49"/>
      <c r="Q8" s="50"/>
      <c r="R8" s="50"/>
      <c r="S8" s="34"/>
    </row>
    <row r="9" spans="2:20">
      <c r="B9" s="312" t="s">
        <v>493</v>
      </c>
      <c r="C9" s="314">
        <v>1</v>
      </c>
      <c r="D9" s="51" t="s">
        <v>495</v>
      </c>
      <c r="E9" s="46"/>
      <c r="F9" s="46"/>
      <c r="G9" s="42"/>
      <c r="H9" s="45"/>
      <c r="I9" s="46"/>
      <c r="J9" s="46"/>
      <c r="K9" s="42"/>
      <c r="L9" s="45"/>
      <c r="M9" s="46"/>
      <c r="N9" s="46"/>
      <c r="O9" s="42"/>
      <c r="P9" s="45"/>
      <c r="Q9" s="46"/>
      <c r="R9" s="46"/>
      <c r="S9" s="42"/>
    </row>
    <row r="10" spans="2:20" ht="15" thickBot="1">
      <c r="B10" s="313"/>
      <c r="C10" s="315">
        <v>1</v>
      </c>
      <c r="D10" s="52" t="s">
        <v>223</v>
      </c>
      <c r="E10" s="50"/>
      <c r="F10" s="50"/>
      <c r="G10" s="34"/>
      <c r="H10" s="49"/>
      <c r="I10" s="50"/>
      <c r="J10" s="50"/>
      <c r="K10" s="34"/>
      <c r="L10" s="49"/>
      <c r="M10" s="50"/>
      <c r="N10" s="50"/>
      <c r="O10" s="34"/>
      <c r="P10" s="49"/>
      <c r="Q10" s="50"/>
      <c r="R10" s="50"/>
      <c r="S10" s="34"/>
    </row>
    <row r="11" spans="2:20">
      <c r="B11" s="312" t="s">
        <v>493</v>
      </c>
      <c r="C11" s="314">
        <v>2</v>
      </c>
      <c r="D11" s="51" t="s">
        <v>496</v>
      </c>
      <c r="E11" s="46"/>
      <c r="F11" s="46"/>
      <c r="G11" s="42"/>
      <c r="H11" s="45"/>
      <c r="I11" s="46"/>
      <c r="J11" s="46"/>
      <c r="K11" s="42"/>
      <c r="L11" s="45"/>
      <c r="M11" s="46"/>
      <c r="N11" s="46"/>
      <c r="O11" s="42"/>
      <c r="P11" s="45"/>
      <c r="Q11" s="46"/>
      <c r="R11" s="46"/>
      <c r="S11" s="42"/>
    </row>
    <row r="12" spans="2:20" ht="15" thickBot="1">
      <c r="B12" s="313"/>
      <c r="C12" s="315">
        <v>2</v>
      </c>
      <c r="D12" s="52" t="s">
        <v>497</v>
      </c>
      <c r="E12" s="50"/>
      <c r="F12" s="50"/>
      <c r="G12" s="34"/>
      <c r="H12" s="49"/>
      <c r="I12" s="50"/>
      <c r="J12" s="50"/>
      <c r="K12" s="34"/>
      <c r="L12" s="49"/>
      <c r="M12" s="50"/>
      <c r="N12" s="50"/>
      <c r="O12" s="34"/>
      <c r="P12" s="49"/>
      <c r="Q12" s="50"/>
      <c r="R12" s="50"/>
      <c r="S12" s="34"/>
    </row>
    <row r="13" spans="2:20">
      <c r="B13" s="312" t="s">
        <v>493</v>
      </c>
      <c r="C13" s="314">
        <v>3</v>
      </c>
      <c r="D13" s="51" t="s">
        <v>498</v>
      </c>
      <c r="E13" s="46"/>
      <c r="F13" s="46"/>
      <c r="G13" s="42"/>
      <c r="H13" s="45"/>
      <c r="I13" s="46"/>
      <c r="J13" s="46"/>
      <c r="K13" s="42"/>
      <c r="L13" s="45"/>
      <c r="M13" s="46"/>
      <c r="N13" s="46"/>
      <c r="O13" s="42"/>
      <c r="P13" s="45"/>
      <c r="Q13" s="46"/>
      <c r="R13" s="46"/>
      <c r="S13" s="42"/>
    </row>
    <row r="14" spans="2:20" ht="15" thickBot="1">
      <c r="B14" s="313"/>
      <c r="C14" s="315">
        <v>3</v>
      </c>
      <c r="D14" s="52" t="s">
        <v>499</v>
      </c>
      <c r="E14" s="50"/>
      <c r="F14" s="50"/>
      <c r="G14" s="34"/>
      <c r="H14" s="49"/>
      <c r="I14" s="50"/>
      <c r="J14" s="50"/>
      <c r="K14" s="34"/>
      <c r="L14" s="49"/>
      <c r="M14" s="50"/>
      <c r="N14" s="50"/>
      <c r="O14" s="34"/>
      <c r="P14" s="49"/>
      <c r="Q14" s="50"/>
      <c r="R14" s="50"/>
      <c r="S14" s="34"/>
    </row>
    <row r="15" spans="2:20">
      <c r="B15" s="312" t="s">
        <v>493</v>
      </c>
      <c r="C15" s="314">
        <v>4</v>
      </c>
      <c r="D15" s="51" t="s">
        <v>500</v>
      </c>
      <c r="E15" s="46"/>
      <c r="F15" s="46"/>
      <c r="G15" s="42"/>
      <c r="H15" s="45"/>
      <c r="I15" s="46"/>
      <c r="J15" s="46"/>
      <c r="K15" s="42"/>
      <c r="L15" s="45"/>
      <c r="M15" s="46"/>
      <c r="N15" s="46"/>
      <c r="O15" s="42"/>
      <c r="P15" s="45"/>
      <c r="Q15" s="46"/>
      <c r="R15" s="46"/>
      <c r="S15" s="42"/>
    </row>
    <row r="16" spans="2:20" ht="15" thickBot="1">
      <c r="B16" s="313"/>
      <c r="C16" s="315">
        <v>4</v>
      </c>
      <c r="D16" s="52" t="s">
        <v>501</v>
      </c>
      <c r="E16" s="50"/>
      <c r="F16" s="50"/>
      <c r="G16" s="34"/>
      <c r="H16" s="49"/>
      <c r="I16" s="50"/>
      <c r="J16" s="50"/>
      <c r="K16" s="34"/>
      <c r="L16" s="49"/>
      <c r="M16" s="50"/>
      <c r="N16" s="50"/>
      <c r="O16" s="34"/>
      <c r="P16" s="49"/>
      <c r="Q16" s="50"/>
      <c r="R16" s="50"/>
      <c r="S16" s="34"/>
    </row>
    <row r="17" spans="2:19">
      <c r="B17" s="312" t="s">
        <v>493</v>
      </c>
      <c r="C17" s="314">
        <v>5</v>
      </c>
      <c r="D17" s="51" t="s">
        <v>502</v>
      </c>
      <c r="E17" s="46"/>
      <c r="F17" s="46"/>
      <c r="G17" s="42"/>
      <c r="H17" s="45"/>
      <c r="I17" s="46"/>
      <c r="J17" s="46"/>
      <c r="K17" s="42"/>
      <c r="L17" s="45"/>
      <c r="M17" s="46"/>
      <c r="N17" s="46"/>
      <c r="O17" s="42"/>
      <c r="P17" s="45"/>
      <c r="Q17" s="46"/>
      <c r="R17" s="46"/>
      <c r="S17" s="42"/>
    </row>
    <row r="18" spans="2:19" ht="15" thickBot="1">
      <c r="B18" s="313"/>
      <c r="C18" s="315">
        <v>5</v>
      </c>
      <c r="D18" s="52" t="s">
        <v>503</v>
      </c>
      <c r="E18" s="50"/>
      <c r="F18" s="50"/>
      <c r="G18" s="34"/>
      <c r="H18" s="49"/>
      <c r="I18" s="50"/>
      <c r="J18" s="50"/>
      <c r="K18" s="34"/>
      <c r="L18" s="49"/>
      <c r="M18" s="50"/>
      <c r="N18" s="50"/>
      <c r="O18" s="34"/>
      <c r="P18" s="49"/>
      <c r="Q18" s="50"/>
      <c r="R18" s="50"/>
      <c r="S18" s="34"/>
    </row>
    <row r="19" spans="2:19">
      <c r="B19" s="312" t="s">
        <v>493</v>
      </c>
      <c r="C19" s="314">
        <v>6</v>
      </c>
      <c r="D19" s="51" t="s">
        <v>504</v>
      </c>
      <c r="E19" s="46"/>
      <c r="F19" s="46"/>
      <c r="G19" s="42"/>
      <c r="H19" s="45"/>
      <c r="I19" s="46"/>
      <c r="J19" s="46"/>
      <c r="K19" s="42"/>
      <c r="L19" s="45"/>
      <c r="M19" s="46"/>
      <c r="N19" s="46"/>
      <c r="O19" s="42"/>
      <c r="P19" s="45"/>
      <c r="Q19" s="46"/>
      <c r="R19" s="46"/>
      <c r="S19" s="42"/>
    </row>
    <row r="20" spans="2:19" ht="15" thickBot="1">
      <c r="B20" s="313"/>
      <c r="C20" s="315">
        <v>6</v>
      </c>
      <c r="D20" s="52" t="s">
        <v>505</v>
      </c>
      <c r="E20" s="50"/>
      <c r="F20" s="50"/>
      <c r="G20" s="34"/>
      <c r="H20" s="49"/>
      <c r="I20" s="50"/>
      <c r="J20" s="50"/>
      <c r="K20" s="34"/>
      <c r="L20" s="49"/>
      <c r="M20" s="50"/>
      <c r="N20" s="50"/>
      <c r="O20" s="34"/>
      <c r="P20" s="49"/>
      <c r="Q20" s="50"/>
      <c r="R20" s="50"/>
      <c r="S20" s="34"/>
    </row>
    <row r="21" spans="2:19">
      <c r="B21" s="312" t="s">
        <v>493</v>
      </c>
      <c r="C21" s="314">
        <v>7</v>
      </c>
      <c r="D21" s="51" t="s">
        <v>506</v>
      </c>
      <c r="E21" s="46"/>
      <c r="F21" s="46"/>
      <c r="G21" s="42"/>
      <c r="H21" s="45"/>
      <c r="I21" s="46"/>
      <c r="J21" s="46"/>
      <c r="K21" s="42"/>
      <c r="L21" s="45"/>
      <c r="M21" s="46"/>
      <c r="N21" s="46"/>
      <c r="O21" s="42"/>
      <c r="P21" s="45"/>
      <c r="Q21" s="46"/>
      <c r="R21" s="46"/>
      <c r="S21" s="42"/>
    </row>
    <row r="22" spans="2:19" ht="15" thickBot="1">
      <c r="B22" s="313"/>
      <c r="C22" s="315">
        <v>7</v>
      </c>
      <c r="D22" s="52" t="s">
        <v>507</v>
      </c>
      <c r="E22" s="50"/>
      <c r="F22" s="50"/>
      <c r="G22" s="34"/>
      <c r="H22" s="49"/>
      <c r="I22" s="50"/>
      <c r="J22" s="50"/>
      <c r="K22" s="34"/>
      <c r="L22" s="49"/>
      <c r="M22" s="50"/>
      <c r="N22" s="50"/>
      <c r="O22" s="34"/>
      <c r="P22" s="49"/>
      <c r="Q22" s="50"/>
      <c r="R22" s="50"/>
      <c r="S22" s="34"/>
    </row>
    <row r="23" spans="2:19">
      <c r="B23" s="312" t="s">
        <v>493</v>
      </c>
      <c r="C23" s="314">
        <v>8</v>
      </c>
      <c r="D23" s="51" t="s">
        <v>494</v>
      </c>
      <c r="E23" s="46"/>
      <c r="F23" s="46"/>
      <c r="G23" s="42"/>
      <c r="H23" s="45"/>
      <c r="I23" s="46"/>
      <c r="J23" s="46"/>
      <c r="K23" s="42"/>
      <c r="L23" s="45"/>
      <c r="M23" s="46"/>
      <c r="N23" s="46"/>
      <c r="O23" s="42"/>
      <c r="P23" s="45"/>
      <c r="Q23" s="46"/>
      <c r="R23" s="46"/>
      <c r="S23" s="42"/>
    </row>
    <row r="24" spans="2:19" ht="15" thickBot="1">
      <c r="B24" s="313"/>
      <c r="C24" s="315">
        <v>8</v>
      </c>
      <c r="D24" s="52" t="s">
        <v>234</v>
      </c>
      <c r="E24" s="50"/>
      <c r="F24" s="50"/>
      <c r="G24" s="34"/>
      <c r="H24" s="49"/>
      <c r="I24" s="50"/>
      <c r="J24" s="50"/>
      <c r="K24" s="34"/>
      <c r="L24" s="49"/>
      <c r="M24" s="50"/>
      <c r="N24" s="50"/>
      <c r="O24" s="34"/>
      <c r="P24" s="49"/>
      <c r="Q24" s="50"/>
      <c r="R24" s="50"/>
      <c r="S24" s="34"/>
    </row>
    <row r="25" spans="2:19">
      <c r="B25" s="312" t="s">
        <v>493</v>
      </c>
      <c r="C25" s="314">
        <v>9</v>
      </c>
      <c r="D25" s="51" t="s">
        <v>495</v>
      </c>
      <c r="E25" s="46"/>
      <c r="F25" s="46"/>
      <c r="G25" s="42"/>
      <c r="H25" s="45"/>
      <c r="I25" s="46"/>
      <c r="J25" s="46"/>
      <c r="K25" s="42"/>
      <c r="L25" s="45"/>
      <c r="M25" s="46"/>
      <c r="N25" s="46"/>
      <c r="O25" s="42"/>
      <c r="P25" s="45"/>
      <c r="Q25" s="46"/>
      <c r="R25" s="46"/>
      <c r="S25" s="42"/>
    </row>
    <row r="26" spans="2:19" ht="15" thickBot="1">
      <c r="B26" s="313"/>
      <c r="C26" s="315">
        <v>9</v>
      </c>
      <c r="D26" s="52" t="s">
        <v>223</v>
      </c>
      <c r="E26" s="50"/>
      <c r="F26" s="50"/>
      <c r="G26" s="34"/>
      <c r="H26" s="49"/>
      <c r="I26" s="50"/>
      <c r="J26" s="50"/>
      <c r="K26" s="34"/>
      <c r="L26" s="49"/>
      <c r="M26" s="50"/>
      <c r="N26" s="50"/>
      <c r="O26" s="34"/>
      <c r="P26" s="49"/>
      <c r="Q26" s="50"/>
      <c r="R26" s="50"/>
      <c r="S26" s="34"/>
    </row>
    <row r="27" spans="2:19">
      <c r="B27" s="312" t="s">
        <v>493</v>
      </c>
      <c r="C27" s="314" t="s">
        <v>486</v>
      </c>
      <c r="D27" s="51" t="s">
        <v>496</v>
      </c>
      <c r="E27" s="46"/>
      <c r="F27" s="46"/>
      <c r="G27" s="42"/>
      <c r="H27" s="45"/>
      <c r="I27" s="46"/>
      <c r="J27" s="46"/>
      <c r="K27" s="42"/>
      <c r="L27" s="45"/>
      <c r="M27" s="46"/>
      <c r="N27" s="46"/>
      <c r="O27" s="42"/>
      <c r="P27" s="45"/>
      <c r="Q27" s="46"/>
      <c r="R27" s="46"/>
      <c r="S27" s="42"/>
    </row>
    <row r="28" spans="2:19" ht="15" thickBot="1">
      <c r="B28" s="313"/>
      <c r="C28" s="315" t="s">
        <v>486</v>
      </c>
      <c r="D28" s="52" t="s">
        <v>497</v>
      </c>
      <c r="E28" s="50"/>
      <c r="F28" s="50"/>
      <c r="G28" s="34"/>
      <c r="H28" s="49"/>
      <c r="I28" s="50"/>
      <c r="J28" s="50"/>
      <c r="K28" s="34"/>
      <c r="L28" s="49"/>
      <c r="M28" s="50"/>
      <c r="N28" s="50"/>
      <c r="O28" s="34"/>
      <c r="P28" s="49"/>
      <c r="Q28" s="50"/>
      <c r="R28" s="50"/>
      <c r="S28" s="34"/>
    </row>
    <row r="29" spans="2:19">
      <c r="B29" s="312" t="s">
        <v>493</v>
      </c>
      <c r="C29" s="314" t="s">
        <v>487</v>
      </c>
      <c r="D29" s="51" t="s">
        <v>498</v>
      </c>
      <c r="E29" s="46"/>
      <c r="F29" s="46"/>
      <c r="G29" s="42"/>
      <c r="H29" s="45"/>
      <c r="I29" s="46"/>
      <c r="J29" s="46"/>
      <c r="K29" s="42"/>
      <c r="L29" s="45"/>
      <c r="M29" s="46"/>
      <c r="N29" s="46"/>
      <c r="O29" s="42"/>
      <c r="P29" s="45"/>
      <c r="Q29" s="46"/>
      <c r="R29" s="46"/>
      <c r="S29" s="42"/>
    </row>
    <row r="30" spans="2:19" ht="15" thickBot="1">
      <c r="B30" s="313"/>
      <c r="C30" s="315" t="s">
        <v>487</v>
      </c>
      <c r="D30" s="52" t="s">
        <v>499</v>
      </c>
      <c r="E30" s="50"/>
      <c r="F30" s="50"/>
      <c r="G30" s="34"/>
      <c r="H30" s="49"/>
      <c r="I30" s="50"/>
      <c r="J30" s="50"/>
      <c r="K30" s="34"/>
      <c r="L30" s="49"/>
      <c r="M30" s="50"/>
      <c r="N30" s="50"/>
      <c r="O30" s="34"/>
      <c r="P30" s="49"/>
      <c r="Q30" s="50"/>
      <c r="R30" s="50"/>
      <c r="S30" s="34"/>
    </row>
    <row r="31" spans="2:19">
      <c r="B31" s="312" t="s">
        <v>493</v>
      </c>
      <c r="C31" s="314" t="s">
        <v>488</v>
      </c>
      <c r="D31" s="51" t="s">
        <v>500</v>
      </c>
      <c r="E31" s="46"/>
      <c r="F31" s="46"/>
      <c r="G31" s="42"/>
      <c r="H31" s="45"/>
      <c r="I31" s="46"/>
      <c r="J31" s="46"/>
      <c r="K31" s="42"/>
      <c r="L31" s="45"/>
      <c r="M31" s="46"/>
      <c r="N31" s="46"/>
      <c r="O31" s="42"/>
      <c r="P31" s="45"/>
      <c r="Q31" s="46"/>
      <c r="R31" s="46"/>
      <c r="S31" s="42"/>
    </row>
    <row r="32" spans="2:19" ht="15" thickBot="1">
      <c r="B32" s="313"/>
      <c r="C32" s="315" t="s">
        <v>488</v>
      </c>
      <c r="D32" s="52" t="s">
        <v>501</v>
      </c>
      <c r="E32" s="50"/>
      <c r="F32" s="50"/>
      <c r="G32" s="34"/>
      <c r="H32" s="49"/>
      <c r="I32" s="50"/>
      <c r="J32" s="50"/>
      <c r="K32" s="34"/>
      <c r="L32" s="49"/>
      <c r="M32" s="50"/>
      <c r="N32" s="50"/>
      <c r="O32" s="34"/>
      <c r="P32" s="49"/>
      <c r="Q32" s="50"/>
      <c r="R32" s="50"/>
      <c r="S32" s="34"/>
    </row>
    <row r="33" spans="2:19">
      <c r="B33" s="312" t="s">
        <v>493</v>
      </c>
      <c r="C33" s="314" t="s">
        <v>489</v>
      </c>
      <c r="D33" s="51" t="s">
        <v>502</v>
      </c>
      <c r="E33" s="46"/>
      <c r="F33" s="46"/>
      <c r="G33" s="42"/>
      <c r="H33" s="45"/>
      <c r="I33" s="46"/>
      <c r="J33" s="46"/>
      <c r="K33" s="42"/>
      <c r="L33" s="45"/>
      <c r="M33" s="46"/>
      <c r="N33" s="46"/>
      <c r="O33" s="42"/>
      <c r="P33" s="45"/>
      <c r="Q33" s="46"/>
      <c r="R33" s="46"/>
      <c r="S33" s="42"/>
    </row>
    <row r="34" spans="2:19" ht="15" thickBot="1">
      <c r="B34" s="313"/>
      <c r="C34" s="315" t="s">
        <v>489</v>
      </c>
      <c r="D34" s="52" t="s">
        <v>503</v>
      </c>
      <c r="E34" s="50"/>
      <c r="F34" s="50"/>
      <c r="G34" s="34"/>
      <c r="H34" s="49"/>
      <c r="I34" s="50"/>
      <c r="J34" s="50"/>
      <c r="K34" s="34"/>
      <c r="L34" s="49"/>
      <c r="M34" s="50"/>
      <c r="N34" s="50"/>
      <c r="O34" s="34"/>
      <c r="P34" s="49"/>
      <c r="Q34" s="50"/>
      <c r="R34" s="50"/>
      <c r="S34" s="34"/>
    </row>
    <row r="35" spans="2:19">
      <c r="B35" s="312" t="s">
        <v>493</v>
      </c>
      <c r="C35" s="314" t="s">
        <v>490</v>
      </c>
      <c r="D35" s="51" t="s">
        <v>504</v>
      </c>
      <c r="E35" s="46"/>
      <c r="F35" s="46"/>
      <c r="G35" s="42"/>
      <c r="H35" s="45"/>
      <c r="I35" s="46"/>
      <c r="J35" s="46"/>
      <c r="K35" s="42"/>
      <c r="L35" s="45"/>
      <c r="M35" s="46"/>
      <c r="N35" s="46"/>
      <c r="O35" s="42"/>
      <c r="P35" s="45"/>
      <c r="Q35" s="46"/>
      <c r="R35" s="46"/>
      <c r="S35" s="42"/>
    </row>
    <row r="36" spans="2:19" ht="15" thickBot="1">
      <c r="B36" s="313"/>
      <c r="C36" s="315" t="s">
        <v>490</v>
      </c>
      <c r="D36" s="52" t="s">
        <v>505</v>
      </c>
      <c r="E36" s="50"/>
      <c r="F36" s="50"/>
      <c r="G36" s="34"/>
      <c r="H36" s="49"/>
      <c r="I36" s="50"/>
      <c r="J36" s="50"/>
      <c r="K36" s="34"/>
      <c r="L36" s="49"/>
      <c r="M36" s="50"/>
      <c r="N36" s="50"/>
      <c r="O36" s="34"/>
      <c r="P36" s="49"/>
      <c r="Q36" s="50"/>
      <c r="R36" s="50"/>
      <c r="S36" s="34"/>
    </row>
    <row r="37" spans="2:19">
      <c r="B37" s="312" t="s">
        <v>493</v>
      </c>
      <c r="C37" s="314" t="s">
        <v>491</v>
      </c>
      <c r="D37" s="51" t="s">
        <v>506</v>
      </c>
      <c r="G37" s="48"/>
      <c r="H37" s="47"/>
      <c r="K37" s="48"/>
      <c r="L37" s="47"/>
      <c r="O37" s="48"/>
      <c r="P37" s="47"/>
      <c r="S37" s="48"/>
    </row>
    <row r="38" spans="2:19" ht="15" thickBot="1">
      <c r="B38" s="313"/>
      <c r="C38" s="315" t="s">
        <v>491</v>
      </c>
      <c r="D38" s="52" t="s">
        <v>507</v>
      </c>
      <c r="E38" s="50"/>
      <c r="F38" s="50"/>
      <c r="G38" s="34"/>
      <c r="H38" s="49"/>
      <c r="I38" s="50"/>
      <c r="J38" s="50"/>
      <c r="K38" s="34"/>
      <c r="L38" s="49"/>
      <c r="M38" s="50"/>
      <c r="N38" s="50"/>
      <c r="O38" s="34"/>
      <c r="P38" s="49"/>
      <c r="Q38" s="50"/>
      <c r="R38" s="50"/>
      <c r="S38" s="34"/>
    </row>
  </sheetData>
  <mergeCells count="36">
    <mergeCell ref="B7:B8"/>
    <mergeCell ref="D5:G5"/>
    <mergeCell ref="H5:K5"/>
    <mergeCell ref="L5:O5"/>
    <mergeCell ref="P5:S5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B37:B38"/>
    <mergeCell ref="C37:C38"/>
  </mergeCells>
  <phoneticPr fontId="4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394daa5-e5a4-4148-bef3-deffd9e83ce7">
      <UserInfo>
        <DisplayName>Pei-Hsin Yang</DisplayName>
        <AccountId>101</AccountId>
        <AccountType/>
      </UserInfo>
      <UserInfo>
        <DisplayName>Jyothsna Nagaraja</DisplayName>
        <AccountId>75</AccountId>
        <AccountType/>
      </UserInfo>
      <UserInfo>
        <DisplayName>Brett Shih</DisplayName>
        <AccountId>27</AccountId>
        <AccountType/>
      </UserInfo>
    </SharedWithUsers>
    <_Flow_SignoffStatus xmlns="ebf8af23-10d6-4126-8f98-75ad5de3f58a" xsi:nil="true"/>
    <Comment xmlns="ebf8af23-10d6-4126-8f98-75ad5de3f58a" xsi:nil="true"/>
    <TaxCatchAll xmlns="c394daa5-e5a4-4148-bef3-deffd9e83ce7" xsi:nil="true"/>
    <lcf76f155ced4ddcb4097134ff3c332f xmlns="ebf8af23-10d6-4126-8f98-75ad5de3f58a">
      <Terms xmlns="http://schemas.microsoft.com/office/infopath/2007/PartnerControls"/>
    </lcf76f155ced4ddcb4097134ff3c332f>
    <Date xmlns="ebf8af23-10d6-4126-8f98-75ad5de3f58a" xsi:nil="true"/>
    <Date_x002d_Time xmlns="ebf8af23-10d6-4126-8f98-75ad5de3f58a" xsi:nil="true"/>
    <When xmlns="ebf8af23-10d6-4126-8f98-75ad5de3f58a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2FA54FEA96D46ABF9CB12404104A1" ma:contentTypeVersion="22" ma:contentTypeDescription="Create a new document." ma:contentTypeScope="" ma:versionID="4d7560c1363430f7863653fb94339cd1">
  <xsd:schema xmlns:xsd="http://www.w3.org/2001/XMLSchema" xmlns:xs="http://www.w3.org/2001/XMLSchema" xmlns:p="http://schemas.microsoft.com/office/2006/metadata/properties" xmlns:ns2="ebf8af23-10d6-4126-8f98-75ad5de3f58a" xmlns:ns3="c394daa5-e5a4-4148-bef3-deffd9e83ce7" targetNamespace="http://schemas.microsoft.com/office/2006/metadata/properties" ma:root="true" ma:fieldsID="3f3f0703eec0dbac682dec307456c173" ns2:_="" ns3:_="">
    <xsd:import namespace="ebf8af23-10d6-4126-8f98-75ad5de3f58a"/>
    <xsd:import namespace="c394daa5-e5a4-4148-bef3-deffd9e83ce7"/>
    <xsd:element name="properties">
      <xsd:complexType>
        <xsd:sequence>
          <xsd:element name="documentManagement">
            <xsd:complexType>
              <xsd:all>
                <xsd:element ref="ns2:_Flow_SignoffStatus" minOccurs="0"/>
                <xsd:element ref="ns2:Comment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Date" minOccurs="0"/>
                <xsd:element ref="ns2:Date_x002d_Time" minOccurs="0"/>
                <xsd:element ref="ns2:Wh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8af23-10d6-4126-8f98-75ad5de3f58a" elementFormDefault="qualified">
    <xsd:import namespace="http://schemas.microsoft.com/office/2006/documentManagement/types"/>
    <xsd:import namespace="http://schemas.microsoft.com/office/infopath/2007/PartnerControls"/>
    <xsd:element name="_Flow_SignoffStatus" ma:index="4" nillable="true" ma:displayName="Sign-off status" ma:internalName="Sign_x002d_off_x0020_status" ma:readOnly="false">
      <xsd:simpleType>
        <xsd:restriction base="dms:Text"/>
      </xsd:simpleType>
    </xsd:element>
    <xsd:element name="Comment" ma:index="5" nillable="true" ma:displayName="Comment" ma:internalName="Comment" ma:readOnly="false">
      <xsd:simpleType>
        <xsd:restriction base="dms:Text">
          <xsd:maxLength value="255"/>
        </xsd:restriction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694985-6511-4e14-ba03-9b5c008768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ate" ma:index="25" nillable="true" ma:displayName="Date" ma:format="DateOnly" ma:internalName="Date">
      <xsd:simpleType>
        <xsd:restriction base="dms:DateTime"/>
      </xsd:simpleType>
    </xsd:element>
    <xsd:element name="Date_x002d_Time" ma:index="26" nillable="true" ma:displayName="Date-Time" ma:format="DateTime" ma:internalName="Date_x002d_Time">
      <xsd:simpleType>
        <xsd:restriction base="dms:DateTime"/>
      </xsd:simpleType>
    </xsd:element>
    <xsd:element name="When" ma:index="27" nillable="true" ma:displayName="When" ma:format="DateTime" ma:internalName="Whe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4daa5-e5a4-4148-bef3-deffd9e8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9a36db-78ac-4ce7-84a5-e95fcad1009f}" ma:internalName="TaxCatchAll" ma:showField="CatchAllData" ma:web="c394daa5-e5a4-4148-bef3-deffd9e83c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3EAD3B-0CB5-4ECD-AC89-1198ABD3B39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C0D3719-0A20-4D97-B4BA-471132AC1A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F07237-3C75-4B0B-94EE-C736BA20DA96}">
  <ds:schemaRefs>
    <ds:schemaRef ds:uri="http://schemas.microsoft.com/office/2006/metadata/properties"/>
    <ds:schemaRef ds:uri="http://schemas.microsoft.com/office/infopath/2007/PartnerControls"/>
    <ds:schemaRef ds:uri="c394daa5-e5a4-4148-bef3-deffd9e83ce7"/>
    <ds:schemaRef ds:uri="ebf8af23-10d6-4126-8f98-75ad5de3f58a"/>
  </ds:schemaRefs>
</ds:datastoreItem>
</file>

<file path=customXml/itemProps4.xml><?xml version="1.0" encoding="utf-8"?>
<ds:datastoreItem xmlns:ds="http://schemas.openxmlformats.org/officeDocument/2006/customXml" ds:itemID="{83235137-FCA9-49F6-A4F9-0EB2ABC12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Revision</vt:lpstr>
      <vt:lpstr>Mapping</vt:lpstr>
      <vt:lpstr>MTP Map</vt:lpstr>
      <vt:lpstr>Sheet2</vt:lpstr>
      <vt:lpstr>Mapping Old</vt:lpstr>
      <vt:lpstr>Tracking Data</vt:lpstr>
      <vt:lpstr>Classified as UnClassified</vt:lpstr>
      <vt:lpstr>Sheet1</vt:lpstr>
      <vt:lpstr>Mapping!Print_Area</vt:lpstr>
    </vt:vector>
  </TitlesOfParts>
  <Manager/>
  <Company>STMicroelectronics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shakeel masood</dc:creator>
  <cp:keywords/>
  <dc:description/>
  <cp:lastModifiedBy>Pei-Hsin Yang</cp:lastModifiedBy>
  <cp:revision/>
  <dcterms:created xsi:type="dcterms:W3CDTF">2010-10-19T23:59:55Z</dcterms:created>
  <dcterms:modified xsi:type="dcterms:W3CDTF">2024-11-05T02:45:44Z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ents">
    <vt:lpwstr>Added the new security scheme for DPRX Termination resistor calibrated value (locations 0x1C, 0x1D]</vt:lpwstr>
  </property>
  <property fmtid="{D5CDD505-2E9C-101B-9397-08002B2CF9AE}" pid="3" name="ContentType">
    <vt:lpwstr>Document</vt:lpwstr>
  </property>
  <property fmtid="{D5CDD505-2E9C-101B-9397-08002B2CF9AE}" pid="4" name="TaxCatchAll">
    <vt:lpwstr/>
  </property>
  <property fmtid="{D5CDD505-2E9C-101B-9397-08002B2CF9AE}" pid="5" name="Sign-off status">
    <vt:lpwstr/>
  </property>
  <property fmtid="{D5CDD505-2E9C-101B-9397-08002B2CF9AE}" pid="6" name="Comment">
    <vt:lpwstr/>
  </property>
  <property fmtid="{D5CDD505-2E9C-101B-9397-08002B2CF9AE}" pid="7" name="lcf76f155ced4ddcb4097134ff3c332f">
    <vt:lpwstr/>
  </property>
  <property fmtid="{D5CDD505-2E9C-101B-9397-08002B2CF9AE}" pid="8" name="display_urn:schemas-microsoft-com:office:office#SharedWithUsers">
    <vt:lpwstr>Pei-Hsin Yang;Jyothsna Nagaraja;Brett Shih</vt:lpwstr>
  </property>
  <property fmtid="{D5CDD505-2E9C-101B-9397-08002B2CF9AE}" pid="9" name="SharedWithUsers">
    <vt:lpwstr>101;#Pei-Hsin Yang;#75;#Jyothsna Nagaraja;#27;#Brett Shih</vt:lpwstr>
  </property>
  <property fmtid="{D5CDD505-2E9C-101B-9397-08002B2CF9AE}" pid="10" name="ContentTypeId">
    <vt:lpwstr>0x0101005DA2FA54FEA96D46ABF9CB12404104A1</vt:lpwstr>
  </property>
  <property fmtid="{D5CDD505-2E9C-101B-9397-08002B2CF9AE}" pid="11" name="MediaServiceImageTags">
    <vt:lpwstr/>
  </property>
</Properties>
</file>