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b\Downloads\"/>
    </mc:Choice>
  </mc:AlternateContent>
  <xr:revisionPtr revIDLastSave="0" documentId="13_ncr:1_{37E5C554-AE92-4D4E-BA56-1E5E24905DB1}" xr6:coauthVersionLast="47" xr6:coauthVersionMax="47" xr10:uidLastSave="{00000000-0000-0000-0000-000000000000}"/>
  <bookViews>
    <workbookView xWindow="-108" yWindow="-108" windowWidth="23256" windowHeight="12456" firstSheet="2" activeTab="7" xr2:uid="{1194001F-D1CD-443A-9D0E-BAECC0CB84D9}"/>
  </bookViews>
  <sheets>
    <sheet name="Data" sheetId="11" r:id="rId1"/>
    <sheet name="0 AoA" sheetId="2" r:id="rId2"/>
    <sheet name="3 AoA" sheetId="4" r:id="rId3"/>
    <sheet name="6 AoA" sheetId="5" r:id="rId4"/>
    <sheet name="9 AoA" sheetId="7" r:id="rId5"/>
    <sheet name="12 AoA" sheetId="8" r:id="rId6"/>
    <sheet name="15 AoA" sheetId="9" r:id="rId7"/>
    <sheet name="Tables &amp; Graphs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2" l="1"/>
  <c r="B14" i="9" l="1"/>
  <c r="B14" i="8"/>
  <c r="B14" i="7"/>
  <c r="B14" i="5"/>
  <c r="B14" i="4"/>
  <c r="B14" i="2"/>
  <c r="B22" i="9"/>
  <c r="B22" i="8"/>
  <c r="B22" i="7"/>
  <c r="B22" i="5"/>
  <c r="B22" i="4"/>
  <c r="B16" i="9"/>
  <c r="B19" i="9" s="1"/>
  <c r="B19" i="8"/>
  <c r="B16" i="8"/>
  <c r="B16" i="7"/>
  <c r="B19" i="7" s="1"/>
  <c r="B19" i="5"/>
  <c r="B16" i="5"/>
  <c r="B19" i="4"/>
  <c r="B16" i="4"/>
  <c r="B16" i="2"/>
  <c r="B19" i="2" s="1"/>
  <c r="AP11" i="9"/>
  <c r="AO11" i="9"/>
  <c r="AO12" i="9" s="1"/>
  <c r="AN11" i="9"/>
  <c r="AN12" i="9" s="1"/>
  <c r="AM11" i="9"/>
  <c r="AL11" i="9"/>
  <c r="AK11" i="9"/>
  <c r="AJ11" i="9"/>
  <c r="AI11" i="9"/>
  <c r="AH11" i="9"/>
  <c r="AG11" i="9"/>
  <c r="AF11" i="9"/>
  <c r="AE11" i="9"/>
  <c r="AD11" i="9"/>
  <c r="AB11" i="9"/>
  <c r="AA11" i="9"/>
  <c r="Z11" i="9"/>
  <c r="Y11" i="9"/>
  <c r="X11" i="9"/>
  <c r="W11" i="9"/>
  <c r="W12" i="9" s="1"/>
  <c r="V11" i="9"/>
  <c r="U11" i="9"/>
  <c r="T11" i="9"/>
  <c r="S11" i="9"/>
  <c r="R11" i="9"/>
  <c r="P11" i="9"/>
  <c r="O11" i="9"/>
  <c r="O12" i="9" s="1"/>
  <c r="N11" i="9"/>
  <c r="N12" i="9" s="1"/>
  <c r="M11" i="9"/>
  <c r="L11" i="9"/>
  <c r="K11" i="9"/>
  <c r="J11" i="9"/>
  <c r="I11" i="9"/>
  <c r="H11" i="9"/>
  <c r="G11" i="9"/>
  <c r="F11" i="9"/>
  <c r="E11" i="9"/>
  <c r="B11" i="9"/>
  <c r="A11" i="9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B11" i="8"/>
  <c r="AA11" i="8"/>
  <c r="Z11" i="8"/>
  <c r="Y11" i="8"/>
  <c r="X11" i="8"/>
  <c r="W11" i="8"/>
  <c r="V11" i="8"/>
  <c r="U11" i="8"/>
  <c r="T11" i="8"/>
  <c r="S11" i="8"/>
  <c r="R11" i="8"/>
  <c r="P11" i="8"/>
  <c r="O11" i="8"/>
  <c r="N11" i="8"/>
  <c r="M11" i="8"/>
  <c r="L11" i="8"/>
  <c r="K11" i="8"/>
  <c r="J11" i="8"/>
  <c r="I11" i="8"/>
  <c r="H11" i="8"/>
  <c r="G11" i="8"/>
  <c r="F11" i="8"/>
  <c r="E11" i="8"/>
  <c r="B11" i="8"/>
  <c r="A11" i="8"/>
  <c r="AP11" i="7"/>
  <c r="AO11" i="7"/>
  <c r="AN11" i="7"/>
  <c r="AM11" i="7"/>
  <c r="AL11" i="7"/>
  <c r="AL12" i="7" s="1"/>
  <c r="AK11" i="7"/>
  <c r="AJ11" i="7"/>
  <c r="AI11" i="7"/>
  <c r="AH11" i="7"/>
  <c r="AG11" i="7"/>
  <c r="AG12" i="7" s="1"/>
  <c r="AF11" i="7"/>
  <c r="AE11" i="7"/>
  <c r="AD11" i="7"/>
  <c r="AB11" i="7"/>
  <c r="AA11" i="7"/>
  <c r="Z11" i="7"/>
  <c r="Y11" i="7"/>
  <c r="X11" i="7"/>
  <c r="W11" i="7"/>
  <c r="W12" i="7" s="1"/>
  <c r="V11" i="7"/>
  <c r="V12" i="7" s="1"/>
  <c r="U11" i="7"/>
  <c r="U12" i="7" s="1"/>
  <c r="T11" i="7"/>
  <c r="S11" i="7"/>
  <c r="R11" i="7"/>
  <c r="P11" i="7"/>
  <c r="O11" i="7"/>
  <c r="N11" i="7"/>
  <c r="M11" i="7"/>
  <c r="M12" i="7" s="1"/>
  <c r="L11" i="7"/>
  <c r="L12" i="7" s="1"/>
  <c r="K11" i="7"/>
  <c r="J11" i="7"/>
  <c r="I11" i="7"/>
  <c r="H11" i="7"/>
  <c r="G11" i="7"/>
  <c r="G12" i="7" s="1"/>
  <c r="F11" i="7"/>
  <c r="F12" i="7" s="1"/>
  <c r="E11" i="7"/>
  <c r="B11" i="7"/>
  <c r="A11" i="7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B11" i="5"/>
  <c r="AA11" i="5"/>
  <c r="Z11" i="5"/>
  <c r="Y11" i="5"/>
  <c r="X11" i="5"/>
  <c r="W11" i="5"/>
  <c r="V11" i="5"/>
  <c r="U11" i="5"/>
  <c r="T11" i="5"/>
  <c r="S11" i="5"/>
  <c r="R11" i="5"/>
  <c r="P11" i="5"/>
  <c r="O11" i="5"/>
  <c r="N11" i="5"/>
  <c r="M11" i="5"/>
  <c r="L11" i="5"/>
  <c r="L12" i="5" s="1"/>
  <c r="K11" i="5"/>
  <c r="J11" i="5"/>
  <c r="I11" i="5"/>
  <c r="H11" i="5"/>
  <c r="G11" i="5"/>
  <c r="F11" i="5"/>
  <c r="E11" i="5"/>
  <c r="B11" i="5"/>
  <c r="A11" i="5"/>
  <c r="AP11" i="4"/>
  <c r="AO11" i="4"/>
  <c r="AN11" i="4"/>
  <c r="AN12" i="4" s="1"/>
  <c r="AM11" i="4"/>
  <c r="AM12" i="4" s="1"/>
  <c r="AL11" i="4"/>
  <c r="AL12" i="4" s="1"/>
  <c r="AK11" i="4"/>
  <c r="AJ11" i="4"/>
  <c r="AI11" i="4"/>
  <c r="AH11" i="4"/>
  <c r="AG11" i="4"/>
  <c r="AF11" i="4"/>
  <c r="AE11" i="4"/>
  <c r="AD11" i="4"/>
  <c r="AD12" i="4" s="1"/>
  <c r="AB11" i="4"/>
  <c r="AA11" i="4"/>
  <c r="Z11" i="4"/>
  <c r="Y11" i="4"/>
  <c r="X11" i="4"/>
  <c r="X12" i="4" s="1"/>
  <c r="W11" i="4"/>
  <c r="V11" i="4"/>
  <c r="U11" i="4"/>
  <c r="T11" i="4"/>
  <c r="S11" i="4"/>
  <c r="R11" i="4"/>
  <c r="P11" i="4"/>
  <c r="O11" i="4"/>
  <c r="N11" i="4"/>
  <c r="N12" i="4" s="1"/>
  <c r="M11" i="4"/>
  <c r="M12" i="4" s="1"/>
  <c r="L11" i="4"/>
  <c r="L12" i="4" s="1"/>
  <c r="K11" i="4"/>
  <c r="J11" i="4"/>
  <c r="I11" i="4"/>
  <c r="H11" i="4"/>
  <c r="G11" i="4"/>
  <c r="F11" i="4"/>
  <c r="E11" i="4"/>
  <c r="B11" i="4"/>
  <c r="A11" i="4"/>
  <c r="B11" i="2"/>
  <c r="AO12" i="2" s="1"/>
  <c r="E11" i="2"/>
  <c r="F11" i="2"/>
  <c r="G11" i="2"/>
  <c r="G12" i="2" s="1"/>
  <c r="H11" i="2"/>
  <c r="H12" i="2" s="1"/>
  <c r="I11" i="2"/>
  <c r="I12" i="2" s="1"/>
  <c r="J11" i="2"/>
  <c r="J12" i="2" s="1"/>
  <c r="K11" i="2"/>
  <c r="K12" i="2" s="1"/>
  <c r="L11" i="2"/>
  <c r="L12" i="2" s="1"/>
  <c r="M11" i="2"/>
  <c r="M12" i="2" s="1"/>
  <c r="N11" i="2"/>
  <c r="N12" i="2" s="1"/>
  <c r="O11" i="2"/>
  <c r="P11" i="2"/>
  <c r="R11" i="2"/>
  <c r="S11" i="2"/>
  <c r="T11" i="2"/>
  <c r="T12" i="2" s="1"/>
  <c r="U11" i="2"/>
  <c r="U12" i="2" s="1"/>
  <c r="V11" i="2"/>
  <c r="V12" i="2" s="1"/>
  <c r="W11" i="2"/>
  <c r="W12" i="2" s="1"/>
  <c r="X11" i="2"/>
  <c r="X12" i="2" s="1"/>
  <c r="Y11" i="2"/>
  <c r="Y12" i="2" s="1"/>
  <c r="Z11" i="2"/>
  <c r="Z12" i="2" s="1"/>
  <c r="AA11" i="2"/>
  <c r="AA12" i="2" s="1"/>
  <c r="AB11" i="2"/>
  <c r="AD11" i="2"/>
  <c r="AE11" i="2"/>
  <c r="AF11" i="2"/>
  <c r="AG11" i="2"/>
  <c r="AG12" i="2" s="1"/>
  <c r="AH11" i="2"/>
  <c r="AH12" i="2" s="1"/>
  <c r="AI11" i="2"/>
  <c r="AI12" i="2" s="1"/>
  <c r="AJ11" i="2"/>
  <c r="AJ12" i="2" s="1"/>
  <c r="AK11" i="2"/>
  <c r="AK12" i="2" s="1"/>
  <c r="AL11" i="2"/>
  <c r="AL12" i="2" s="1"/>
  <c r="AM11" i="2"/>
  <c r="AM12" i="2" s="1"/>
  <c r="AN11" i="2"/>
  <c r="AN12" i="2" s="1"/>
  <c r="AO11" i="2"/>
  <c r="AP11" i="2"/>
  <c r="A11" i="2"/>
  <c r="Q9" i="10" l="1"/>
  <c r="AD12" i="9"/>
  <c r="E12" i="9"/>
  <c r="AE12" i="9"/>
  <c r="AO13" i="9"/>
  <c r="AQ9" i="10"/>
  <c r="F12" i="9"/>
  <c r="AF12" i="9"/>
  <c r="N13" i="9"/>
  <c r="N20" i="9"/>
  <c r="P9" i="10"/>
  <c r="G12" i="9"/>
  <c r="AG12" i="9"/>
  <c r="U12" i="9"/>
  <c r="AN13" i="9"/>
  <c r="AN14" i="9" s="1"/>
  <c r="AP9" i="10"/>
  <c r="V12" i="9"/>
  <c r="X12" i="9"/>
  <c r="L12" i="9"/>
  <c r="AL12" i="9"/>
  <c r="W13" i="9"/>
  <c r="W20" i="9"/>
  <c r="Y9" i="10"/>
  <c r="M12" i="9"/>
  <c r="AM12" i="9"/>
  <c r="F12" i="8"/>
  <c r="AF12" i="8"/>
  <c r="E12" i="8"/>
  <c r="AE12" i="8"/>
  <c r="V12" i="8"/>
  <c r="W12" i="8"/>
  <c r="M12" i="8"/>
  <c r="AM12" i="8"/>
  <c r="N12" i="8"/>
  <c r="AN12" i="8"/>
  <c r="AG13" i="7"/>
  <c r="AI7" i="10"/>
  <c r="I7" i="10"/>
  <c r="Y7" i="10"/>
  <c r="X12" i="7"/>
  <c r="AL13" i="7"/>
  <c r="AN7" i="10"/>
  <c r="U13" i="7"/>
  <c r="W7" i="10"/>
  <c r="U20" i="7"/>
  <c r="O7" i="10"/>
  <c r="AM12" i="7"/>
  <c r="N12" i="7"/>
  <c r="AN12" i="7"/>
  <c r="L13" i="7"/>
  <c r="N7" i="10"/>
  <c r="L20" i="7"/>
  <c r="O12" i="7"/>
  <c r="AO12" i="7"/>
  <c r="AD12" i="7"/>
  <c r="E12" i="7"/>
  <c r="AE12" i="7"/>
  <c r="V13" i="7"/>
  <c r="X7" i="10"/>
  <c r="V20" i="7"/>
  <c r="H7" i="10"/>
  <c r="F20" i="7"/>
  <c r="AF12" i="7"/>
  <c r="N6" i="10"/>
  <c r="L20" i="5"/>
  <c r="P5" i="10"/>
  <c r="O12" i="4"/>
  <c r="AO12" i="4"/>
  <c r="L13" i="4"/>
  <c r="N5" i="10"/>
  <c r="L20" i="4"/>
  <c r="AD13" i="4"/>
  <c r="AF5" i="10"/>
  <c r="AE12" i="4"/>
  <c r="F12" i="4"/>
  <c r="AF12" i="4"/>
  <c r="Z5" i="10"/>
  <c r="AN13" i="4"/>
  <c r="AP5" i="10"/>
  <c r="G12" i="4"/>
  <c r="AG12" i="4"/>
  <c r="M13" i="4"/>
  <c r="O5" i="10"/>
  <c r="M20" i="4"/>
  <c r="E12" i="4"/>
  <c r="U12" i="4"/>
  <c r="AM13" i="4"/>
  <c r="AM14" i="4" s="1"/>
  <c r="AO5" i="10"/>
  <c r="V12" i="4"/>
  <c r="W12" i="4"/>
  <c r="AL13" i="4"/>
  <c r="AL14" i="4" s="1"/>
  <c r="AN5" i="10"/>
  <c r="AI4" i="10"/>
  <c r="AG13" i="2"/>
  <c r="T20" i="2"/>
  <c r="V4" i="10"/>
  <c r="AQ4" i="10"/>
  <c r="AO13" i="2"/>
  <c r="P4" i="10"/>
  <c r="AK4" i="10"/>
  <c r="AI13" i="2"/>
  <c r="M20" i="2"/>
  <c r="O4" i="10"/>
  <c r="M13" i="2"/>
  <c r="AJ4" i="10"/>
  <c r="AH13" i="2"/>
  <c r="AH14" i="2" s="1"/>
  <c r="AP4" i="10"/>
  <c r="AN13" i="2"/>
  <c r="AN14" i="2" s="1"/>
  <c r="AC4" i="10"/>
  <c r="AN4" i="10"/>
  <c r="AL13" i="2"/>
  <c r="AL14" i="2" s="1"/>
  <c r="AA4" i="10"/>
  <c r="Y20" i="2"/>
  <c r="L20" i="2"/>
  <c r="N4" i="10"/>
  <c r="L13" i="2"/>
  <c r="V13" i="2"/>
  <c r="X4" i="10"/>
  <c r="V20" i="2"/>
  <c r="AO4" i="10"/>
  <c r="AM13" i="2"/>
  <c r="AM14" i="2" s="1"/>
  <c r="Y13" i="2"/>
  <c r="AB4" i="10"/>
  <c r="Z20" i="2"/>
  <c r="AM4" i="10"/>
  <c r="AK13" i="2"/>
  <c r="AK14" i="2" s="1"/>
  <c r="Z4" i="10"/>
  <c r="X20" i="2"/>
  <c r="X13" i="2"/>
  <c r="K20" i="2"/>
  <c r="M4" i="10"/>
  <c r="K13" i="2"/>
  <c r="AL4" i="10"/>
  <c r="AJ13" i="2"/>
  <c r="Y4" i="10"/>
  <c r="W20" i="2"/>
  <c r="W13" i="2"/>
  <c r="J13" i="2"/>
  <c r="J20" i="2"/>
  <c r="L4" i="10"/>
  <c r="I20" i="2"/>
  <c r="K4" i="10"/>
  <c r="I13" i="2"/>
  <c r="H20" i="2"/>
  <c r="J4" i="10"/>
  <c r="H13" i="2"/>
  <c r="U13" i="2"/>
  <c r="U20" i="2"/>
  <c r="W4" i="10"/>
  <c r="G20" i="2"/>
  <c r="I4" i="10"/>
  <c r="G13" i="2"/>
  <c r="S12" i="2"/>
  <c r="F12" i="2"/>
  <c r="AF12" i="2"/>
  <c r="R12" i="2"/>
  <c r="AD12" i="2"/>
  <c r="AE12" i="2"/>
  <c r="E12" i="2"/>
  <c r="P12" i="2"/>
  <c r="R4" i="10" s="1"/>
  <c r="AP12" i="2"/>
  <c r="AB12" i="2"/>
  <c r="AA20" i="2" s="1"/>
  <c r="O12" i="2"/>
  <c r="N13" i="2" s="1"/>
  <c r="B20" i="9"/>
  <c r="B20" i="8"/>
  <c r="B20" i="7"/>
  <c r="B20" i="5"/>
  <c r="B20" i="4"/>
  <c r="B20" i="2"/>
  <c r="L12" i="8"/>
  <c r="U12" i="8"/>
  <c r="AD12" i="8"/>
  <c r="AL12" i="8"/>
  <c r="N13" i="8"/>
  <c r="G12" i="8"/>
  <c r="O12" i="8"/>
  <c r="X12" i="8"/>
  <c r="AG12" i="8"/>
  <c r="AO12" i="8"/>
  <c r="H12" i="9"/>
  <c r="Y12" i="9"/>
  <c r="AH12" i="9"/>
  <c r="AP12" i="9"/>
  <c r="I12" i="9"/>
  <c r="AI12" i="9"/>
  <c r="J12" i="9"/>
  <c r="S12" i="9"/>
  <c r="AA12" i="9"/>
  <c r="AJ12" i="9"/>
  <c r="P12" i="9"/>
  <c r="R12" i="9"/>
  <c r="Z12" i="9"/>
  <c r="K12" i="9"/>
  <c r="T12" i="9"/>
  <c r="AB12" i="9"/>
  <c r="AD9" i="10" s="1"/>
  <c r="AK12" i="9"/>
  <c r="G13" i="9"/>
  <c r="H12" i="8"/>
  <c r="Y12" i="8"/>
  <c r="AH12" i="8"/>
  <c r="I12" i="8"/>
  <c r="AI12" i="8"/>
  <c r="AA12" i="8"/>
  <c r="P12" i="8"/>
  <c r="R8" i="10" s="1"/>
  <c r="AP12" i="8"/>
  <c r="R12" i="8"/>
  <c r="Z12" i="8"/>
  <c r="J12" i="8"/>
  <c r="S12" i="8"/>
  <c r="AJ12" i="8"/>
  <c r="K12" i="8"/>
  <c r="T12" i="8"/>
  <c r="AB12" i="8"/>
  <c r="AD8" i="10" s="1"/>
  <c r="AK12" i="8"/>
  <c r="F13" i="7"/>
  <c r="N13" i="7"/>
  <c r="W13" i="7"/>
  <c r="H12" i="7"/>
  <c r="P12" i="7"/>
  <c r="R7" i="10" s="1"/>
  <c r="Y12" i="7"/>
  <c r="AH12" i="7"/>
  <c r="AP12" i="7"/>
  <c r="I12" i="7"/>
  <c r="R12" i="7"/>
  <c r="Z12" i="7"/>
  <c r="AI12" i="7"/>
  <c r="J12" i="7"/>
  <c r="S12" i="7"/>
  <c r="AA12" i="7"/>
  <c r="AJ12" i="7"/>
  <c r="K12" i="7"/>
  <c r="T12" i="7"/>
  <c r="AB12" i="7"/>
  <c r="AD7" i="10" s="1"/>
  <c r="AK12" i="7"/>
  <c r="U12" i="5"/>
  <c r="V12" i="5"/>
  <c r="N12" i="5"/>
  <c r="W12" i="5"/>
  <c r="G12" i="5"/>
  <c r="O12" i="5"/>
  <c r="X12" i="5"/>
  <c r="AG12" i="5"/>
  <c r="AO12" i="5"/>
  <c r="AL12" i="5"/>
  <c r="E12" i="5"/>
  <c r="AM12" i="5"/>
  <c r="F12" i="5"/>
  <c r="AF12" i="5"/>
  <c r="L13" i="5"/>
  <c r="AD12" i="5"/>
  <c r="M12" i="5"/>
  <c r="AE12" i="5"/>
  <c r="AN12" i="5"/>
  <c r="H12" i="5"/>
  <c r="P12" i="5"/>
  <c r="R6" i="10" s="1"/>
  <c r="Y12" i="5"/>
  <c r="AH12" i="5"/>
  <c r="AP12" i="5"/>
  <c r="I12" i="5"/>
  <c r="R12" i="5"/>
  <c r="Z12" i="5"/>
  <c r="AI12" i="5"/>
  <c r="J12" i="5"/>
  <c r="S12" i="5"/>
  <c r="AA12" i="5"/>
  <c r="AJ12" i="5"/>
  <c r="K12" i="5"/>
  <c r="T12" i="5"/>
  <c r="AB12" i="5"/>
  <c r="AD6" i="10" s="1"/>
  <c r="AK12" i="5"/>
  <c r="H12" i="4"/>
  <c r="Y12" i="4"/>
  <c r="AH12" i="4"/>
  <c r="I12" i="4"/>
  <c r="R12" i="4"/>
  <c r="Z12" i="4"/>
  <c r="AI12" i="4"/>
  <c r="P12" i="4"/>
  <c r="AP12" i="4"/>
  <c r="J12" i="4"/>
  <c r="S12" i="4"/>
  <c r="AA12" i="4"/>
  <c r="AJ12" i="4"/>
  <c r="K12" i="4"/>
  <c r="T12" i="4"/>
  <c r="AB12" i="4"/>
  <c r="AD5" i="10" s="1"/>
  <c r="AK12" i="4"/>
  <c r="T13" i="2"/>
  <c r="Z13" i="2"/>
  <c r="AA9" i="10" l="1"/>
  <c r="Y20" i="9"/>
  <c r="R13" i="9"/>
  <c r="R20" i="9"/>
  <c r="T9" i="10"/>
  <c r="AJ13" i="9"/>
  <c r="AL9" i="10"/>
  <c r="X13" i="9"/>
  <c r="AA13" i="9"/>
  <c r="AC9" i="10"/>
  <c r="AA20" i="9"/>
  <c r="AL13" i="9"/>
  <c r="AN9" i="10"/>
  <c r="AF13" i="9"/>
  <c r="AH9" i="10"/>
  <c r="L13" i="9"/>
  <c r="N9" i="10"/>
  <c r="L20" i="9"/>
  <c r="F13" i="9"/>
  <c r="H9" i="10"/>
  <c r="F20" i="9"/>
  <c r="O13" i="9"/>
  <c r="R9" i="10"/>
  <c r="L9" i="10"/>
  <c r="J20" i="9"/>
  <c r="Z9" i="10"/>
  <c r="X20" i="9"/>
  <c r="AI13" i="9"/>
  <c r="AI14" i="9" s="1"/>
  <c r="AK9" i="10"/>
  <c r="V13" i="9"/>
  <c r="V20" i="9"/>
  <c r="X9" i="10"/>
  <c r="S13" i="9"/>
  <c r="U9" i="10"/>
  <c r="S20" i="9"/>
  <c r="AK13" i="9"/>
  <c r="AK14" i="9" s="1"/>
  <c r="AM9" i="10"/>
  <c r="I13" i="9"/>
  <c r="I20" i="9"/>
  <c r="K9" i="10"/>
  <c r="AE13" i="9"/>
  <c r="AG9" i="10"/>
  <c r="E13" i="9"/>
  <c r="E20" i="9"/>
  <c r="G9" i="10"/>
  <c r="AD13" i="9"/>
  <c r="AD14" i="9" s="1"/>
  <c r="AF9" i="10"/>
  <c r="AP13" i="9"/>
  <c r="AO14" i="9" s="1"/>
  <c r="AR9" i="10"/>
  <c r="T13" i="9"/>
  <c r="V9" i="10"/>
  <c r="T20" i="9"/>
  <c r="K13" i="9"/>
  <c r="M9" i="10"/>
  <c r="K20" i="9"/>
  <c r="AM13" i="9"/>
  <c r="AM14" i="9" s="1"/>
  <c r="AO9" i="10"/>
  <c r="AG13" i="9"/>
  <c r="AI9" i="10"/>
  <c r="AH13" i="9"/>
  <c r="AJ9" i="10"/>
  <c r="U13" i="9"/>
  <c r="W9" i="10"/>
  <c r="U20" i="9"/>
  <c r="Z13" i="9"/>
  <c r="AB9" i="10"/>
  <c r="Z20" i="9"/>
  <c r="J9" i="10"/>
  <c r="H20" i="9"/>
  <c r="M13" i="9"/>
  <c r="M20" i="9"/>
  <c r="O9" i="10"/>
  <c r="I9" i="10"/>
  <c r="G20" i="9"/>
  <c r="O20" i="9"/>
  <c r="AD13" i="8"/>
  <c r="AF8" i="10"/>
  <c r="I13" i="8"/>
  <c r="K8" i="10"/>
  <c r="I20" i="8"/>
  <c r="Y20" i="8"/>
  <c r="AA8" i="10"/>
  <c r="AJ13" i="8"/>
  <c r="AL8" i="10"/>
  <c r="P8" i="10"/>
  <c r="N20" i="8"/>
  <c r="T13" i="8"/>
  <c r="V8" i="10"/>
  <c r="T20" i="8"/>
  <c r="K13" i="8"/>
  <c r="K20" i="8"/>
  <c r="M8" i="10"/>
  <c r="J8" i="10"/>
  <c r="H20" i="8"/>
  <c r="U8" i="10"/>
  <c r="S20" i="8"/>
  <c r="W13" i="8"/>
  <c r="X20" i="8"/>
  <c r="Z8" i="10"/>
  <c r="AM13" i="8"/>
  <c r="AO8" i="10"/>
  <c r="AH13" i="8"/>
  <c r="AH14" i="8" s="1"/>
  <c r="AJ8" i="10"/>
  <c r="AO13" i="8"/>
  <c r="AQ8" i="10"/>
  <c r="AG13" i="8"/>
  <c r="AI8" i="10"/>
  <c r="L8" i="10"/>
  <c r="J20" i="8"/>
  <c r="O13" i="8"/>
  <c r="O20" i="8"/>
  <c r="Q8" i="10"/>
  <c r="M13" i="8"/>
  <c r="M20" i="8"/>
  <c r="O8" i="10"/>
  <c r="AN13" i="8"/>
  <c r="AP8" i="10"/>
  <c r="Z20" i="8"/>
  <c r="AB8" i="10"/>
  <c r="G13" i="8"/>
  <c r="I8" i="10"/>
  <c r="G20" i="8"/>
  <c r="Y8" i="10"/>
  <c r="W20" i="8"/>
  <c r="V13" i="8"/>
  <c r="X8" i="10"/>
  <c r="V20" i="8"/>
  <c r="R20" i="8"/>
  <c r="T8" i="10"/>
  <c r="AP13" i="8"/>
  <c r="AR8" i="10"/>
  <c r="AL13" i="8"/>
  <c r="AL14" i="8" s="1"/>
  <c r="AN8" i="10"/>
  <c r="AE13" i="8"/>
  <c r="AE14" i="8" s="1"/>
  <c r="AG8" i="10"/>
  <c r="E13" i="8"/>
  <c r="E14" i="8" s="1"/>
  <c r="E20" i="8"/>
  <c r="G8" i="10"/>
  <c r="AA13" i="8"/>
  <c r="AA20" i="8"/>
  <c r="AC8" i="10"/>
  <c r="U13" i="8"/>
  <c r="W8" i="10"/>
  <c r="U20" i="8"/>
  <c r="AF13" i="8"/>
  <c r="AH8" i="10"/>
  <c r="AK13" i="8"/>
  <c r="AK14" i="8" s="1"/>
  <c r="AM8" i="10"/>
  <c r="AI13" i="8"/>
  <c r="AK8" i="10"/>
  <c r="L13" i="8"/>
  <c r="L20" i="8"/>
  <c r="N8" i="10"/>
  <c r="F20" i="8"/>
  <c r="H8" i="10"/>
  <c r="Z13" i="7"/>
  <c r="AB7" i="10"/>
  <c r="Z20" i="7"/>
  <c r="AD13" i="7"/>
  <c r="AF7" i="10"/>
  <c r="R13" i="7"/>
  <c r="R20" i="7"/>
  <c r="T7" i="10"/>
  <c r="I13" i="7"/>
  <c r="K7" i="10"/>
  <c r="I20" i="7"/>
  <c r="AF13" i="7"/>
  <c r="AF14" i="7" s="1"/>
  <c r="AH7" i="10"/>
  <c r="Z7" i="10"/>
  <c r="X20" i="7"/>
  <c r="O20" i="7"/>
  <c r="Q7" i="10"/>
  <c r="AN13" i="7"/>
  <c r="AP7" i="10"/>
  <c r="W20" i="7"/>
  <c r="AP13" i="7"/>
  <c r="AR7" i="10"/>
  <c r="T13" i="7"/>
  <c r="V7" i="10"/>
  <c r="T20" i="7"/>
  <c r="H13" i="7"/>
  <c r="J7" i="10"/>
  <c r="H20" i="7"/>
  <c r="N20" i="7"/>
  <c r="P7" i="10"/>
  <c r="AC7" i="10"/>
  <c r="AA20" i="7"/>
  <c r="AM13" i="7"/>
  <c r="AM14" i="7" s="1"/>
  <c r="AO7" i="10"/>
  <c r="AK13" i="7"/>
  <c r="AK14" i="7" s="1"/>
  <c r="AM7" i="10"/>
  <c r="S20" i="7"/>
  <c r="U7" i="10"/>
  <c r="O13" i="7"/>
  <c r="M20" i="7"/>
  <c r="G20" i="7"/>
  <c r="AH13" i="7"/>
  <c r="AG14" i="7" s="1"/>
  <c r="AJ7" i="10"/>
  <c r="AJ13" i="7"/>
  <c r="AJ14" i="7" s="1"/>
  <c r="AL7" i="10"/>
  <c r="L7" i="10"/>
  <c r="J20" i="7"/>
  <c r="AE13" i="7"/>
  <c r="AG7" i="10"/>
  <c r="AO13" i="7"/>
  <c r="AQ7" i="10"/>
  <c r="X13" i="7"/>
  <c r="AA7" i="10"/>
  <c r="Y20" i="7"/>
  <c r="K13" i="7"/>
  <c r="M7" i="10"/>
  <c r="K20" i="7"/>
  <c r="AI13" i="7"/>
  <c r="AI14" i="7" s="1"/>
  <c r="AK7" i="10"/>
  <c r="E13" i="7"/>
  <c r="G7" i="10"/>
  <c r="E20" i="7"/>
  <c r="M13" i="7"/>
  <c r="AG13" i="5"/>
  <c r="AI6" i="10"/>
  <c r="X13" i="5"/>
  <c r="X20" i="5"/>
  <c r="Z6" i="10"/>
  <c r="AK13" i="5"/>
  <c r="AM6" i="10"/>
  <c r="AO13" i="5"/>
  <c r="AQ6" i="10"/>
  <c r="Q6" i="10"/>
  <c r="O20" i="5"/>
  <c r="Z20" i="5"/>
  <c r="AB6" i="10"/>
  <c r="R20" i="5"/>
  <c r="T6" i="10"/>
  <c r="K13" i="5"/>
  <c r="M6" i="10"/>
  <c r="K20" i="5"/>
  <c r="AJ13" i="5"/>
  <c r="AL6" i="10"/>
  <c r="AN13" i="5"/>
  <c r="AN14" i="5" s="1"/>
  <c r="AP6" i="10"/>
  <c r="G20" i="5"/>
  <c r="I6" i="10"/>
  <c r="P6" i="10"/>
  <c r="N20" i="5"/>
  <c r="AM13" i="5"/>
  <c r="AM14" i="5" s="1"/>
  <c r="AO6" i="10"/>
  <c r="H20" i="5"/>
  <c r="J6" i="10"/>
  <c r="AA20" i="5"/>
  <c r="AC6" i="10"/>
  <c r="S20" i="5"/>
  <c r="U6" i="10"/>
  <c r="AE13" i="5"/>
  <c r="AE14" i="5" s="1"/>
  <c r="AG6" i="10"/>
  <c r="J20" i="5"/>
  <c r="L6" i="10"/>
  <c r="O6" i="10"/>
  <c r="M20" i="5"/>
  <c r="AI13" i="5"/>
  <c r="AK6" i="10"/>
  <c r="AD13" i="5"/>
  <c r="AF6" i="10"/>
  <c r="Y6" i="10"/>
  <c r="W20" i="5"/>
  <c r="X6" i="10"/>
  <c r="V20" i="5"/>
  <c r="AF13" i="5"/>
  <c r="AH6" i="10"/>
  <c r="I13" i="5"/>
  <c r="K6" i="10"/>
  <c r="I20" i="5"/>
  <c r="F13" i="5"/>
  <c r="F20" i="5"/>
  <c r="H6" i="10"/>
  <c r="U20" i="5"/>
  <c r="W6" i="10"/>
  <c r="AP13" i="5"/>
  <c r="AO14" i="5" s="1"/>
  <c r="AR6" i="10"/>
  <c r="AH13" i="5"/>
  <c r="AJ6" i="10"/>
  <c r="E20" i="5"/>
  <c r="E21" i="5" s="1"/>
  <c r="G6" i="10"/>
  <c r="T13" i="5"/>
  <c r="T20" i="5"/>
  <c r="V6" i="10"/>
  <c r="AA6" i="10"/>
  <c r="Y20" i="5"/>
  <c r="AL13" i="5"/>
  <c r="AL14" i="5" s="1"/>
  <c r="AN6" i="10"/>
  <c r="Y13" i="4"/>
  <c r="AA5" i="10"/>
  <c r="Y20" i="4"/>
  <c r="U13" i="4"/>
  <c r="U20" i="4"/>
  <c r="W5" i="10"/>
  <c r="AJ13" i="4"/>
  <c r="AL5" i="10"/>
  <c r="AA13" i="4"/>
  <c r="AA20" i="4"/>
  <c r="AC5" i="10"/>
  <c r="I5" i="10"/>
  <c r="G20" i="4"/>
  <c r="E13" i="4"/>
  <c r="G5" i="10"/>
  <c r="E20" i="4"/>
  <c r="AH13" i="4"/>
  <c r="AJ5" i="10"/>
  <c r="AO13" i="4"/>
  <c r="AQ5" i="10"/>
  <c r="AB5" i="10"/>
  <c r="Z20" i="4"/>
  <c r="R20" i="4"/>
  <c r="E22" i="4" s="1"/>
  <c r="T5" i="10"/>
  <c r="K13" i="4"/>
  <c r="M5" i="10"/>
  <c r="K20" i="4"/>
  <c r="J13" i="4"/>
  <c r="L5" i="10"/>
  <c r="J20" i="4"/>
  <c r="W13" i="4"/>
  <c r="Y5" i="10"/>
  <c r="W20" i="4"/>
  <c r="O20" i="4"/>
  <c r="Q5" i="10"/>
  <c r="AE13" i="4"/>
  <c r="AG5" i="10"/>
  <c r="AD14" i="4"/>
  <c r="X20" i="4"/>
  <c r="F13" i="4"/>
  <c r="F20" i="4"/>
  <c r="H5" i="10"/>
  <c r="I13" i="4"/>
  <c r="I20" i="4"/>
  <c r="K5" i="10"/>
  <c r="T13" i="4"/>
  <c r="T20" i="4"/>
  <c r="V5" i="10"/>
  <c r="H20" i="4"/>
  <c r="J5" i="10"/>
  <c r="AP13" i="4"/>
  <c r="AR5" i="10"/>
  <c r="X13" i="4"/>
  <c r="O13" i="4"/>
  <c r="R5" i="10"/>
  <c r="N20" i="4"/>
  <c r="AK13" i="4"/>
  <c r="AK14" i="4" s="1"/>
  <c r="AM5" i="10"/>
  <c r="AG13" i="4"/>
  <c r="AG14" i="4" s="1"/>
  <c r="AI5" i="10"/>
  <c r="S13" i="4"/>
  <c r="U5" i="10"/>
  <c r="S20" i="4"/>
  <c r="V13" i="4"/>
  <c r="X5" i="10"/>
  <c r="V20" i="4"/>
  <c r="G13" i="4"/>
  <c r="AI13" i="4"/>
  <c r="AK5" i="10"/>
  <c r="AF13" i="4"/>
  <c r="AH5" i="10"/>
  <c r="N13" i="4"/>
  <c r="AI14" i="2"/>
  <c r="E20" i="2"/>
  <c r="G4" i="10"/>
  <c r="E13" i="2"/>
  <c r="AG4" i="10"/>
  <c r="AE13" i="2"/>
  <c r="AF4" i="10"/>
  <c r="AD13" i="2"/>
  <c r="AD14" i="2" s="1"/>
  <c r="R13" i="2"/>
  <c r="T4" i="10"/>
  <c r="R20" i="2"/>
  <c r="E22" i="2" s="1"/>
  <c r="Q4" i="10"/>
  <c r="O20" i="2"/>
  <c r="O13" i="2"/>
  <c r="AR4" i="10"/>
  <c r="AP13" i="2"/>
  <c r="N20" i="2"/>
  <c r="AH4" i="10"/>
  <c r="AF13" i="2"/>
  <c r="AF14" i="2" s="1"/>
  <c r="AO14" i="2"/>
  <c r="AA13" i="2"/>
  <c r="E15" i="2" s="1"/>
  <c r="AD4" i="10"/>
  <c r="AJ14" i="2"/>
  <c r="F13" i="2"/>
  <c r="F20" i="2"/>
  <c r="H4" i="10"/>
  <c r="S20" i="2"/>
  <c r="U4" i="10"/>
  <c r="S13" i="2"/>
  <c r="AG14" i="2"/>
  <c r="Y13" i="8"/>
  <c r="F13" i="8"/>
  <c r="S13" i="8"/>
  <c r="AJ14" i="8"/>
  <c r="X13" i="8"/>
  <c r="Y13" i="9"/>
  <c r="E15" i="9" s="1"/>
  <c r="AH14" i="9"/>
  <c r="H13" i="9"/>
  <c r="J13" i="9"/>
  <c r="J13" i="8"/>
  <c r="R13" i="8"/>
  <c r="E15" i="8" s="1"/>
  <c r="AI14" i="8"/>
  <c r="Z13" i="8"/>
  <c r="H13" i="8"/>
  <c r="AG14" i="8"/>
  <c r="AA13" i="7"/>
  <c r="G13" i="7"/>
  <c r="S13" i="7"/>
  <c r="Y13" i="7"/>
  <c r="J13" i="7"/>
  <c r="G13" i="5"/>
  <c r="E13" i="5"/>
  <c r="U13" i="5"/>
  <c r="AF14" i="5"/>
  <c r="AJ14" i="5"/>
  <c r="W13" i="5"/>
  <c r="AA13" i="5"/>
  <c r="AH14" i="5"/>
  <c r="N13" i="5"/>
  <c r="S13" i="5"/>
  <c r="Y13" i="5"/>
  <c r="V13" i="5"/>
  <c r="O13" i="5"/>
  <c r="M13" i="5"/>
  <c r="J13" i="5"/>
  <c r="AI14" i="5"/>
  <c r="H13" i="5"/>
  <c r="Z13" i="5"/>
  <c r="AG14" i="5"/>
  <c r="R13" i="5"/>
  <c r="H13" i="4"/>
  <c r="E14" i="4" s="1"/>
  <c r="AI14" i="4"/>
  <c r="Z13" i="4"/>
  <c r="R13" i="4"/>
  <c r="E21" i="9" l="1"/>
  <c r="AE14" i="9"/>
  <c r="AJ14" i="9"/>
  <c r="E14" i="9"/>
  <c r="E16" i="9" s="1"/>
  <c r="E17" i="9" s="1"/>
  <c r="E22" i="9"/>
  <c r="E28" i="9" s="1"/>
  <c r="F9" i="10" s="1"/>
  <c r="AF14" i="9"/>
  <c r="AG14" i="9"/>
  <c r="AL14" i="9"/>
  <c r="E18" i="9" s="1"/>
  <c r="B21" i="9" s="1"/>
  <c r="B23" i="9" s="1"/>
  <c r="E24" i="9" s="1"/>
  <c r="AF14" i="8"/>
  <c r="E22" i="8"/>
  <c r="E28" i="8" s="1"/>
  <c r="F8" i="10" s="1"/>
  <c r="AN14" i="8"/>
  <c r="AO14" i="8"/>
  <c r="E16" i="8"/>
  <c r="E17" i="8" s="1"/>
  <c r="E21" i="8"/>
  <c r="AM14" i="8"/>
  <c r="AD14" i="8"/>
  <c r="E18" i="8" s="1"/>
  <c r="B21" i="8" s="1"/>
  <c r="B23" i="8" s="1"/>
  <c r="E24" i="8" s="1"/>
  <c r="E15" i="7"/>
  <c r="AN14" i="7"/>
  <c r="E22" i="7"/>
  <c r="AD14" i="7"/>
  <c r="AE14" i="7"/>
  <c r="AL14" i="7"/>
  <c r="E14" i="7"/>
  <c r="AH14" i="7"/>
  <c r="AO14" i="7"/>
  <c r="E21" i="7"/>
  <c r="AD14" i="5"/>
  <c r="AK14" i="5"/>
  <c r="E22" i="5"/>
  <c r="E28" i="5" s="1"/>
  <c r="F6" i="10" s="1"/>
  <c r="AF14" i="4"/>
  <c r="AO14" i="4"/>
  <c r="AN14" i="4"/>
  <c r="AJ14" i="4"/>
  <c r="AH14" i="4"/>
  <c r="E21" i="4"/>
  <c r="E28" i="4" s="1"/>
  <c r="F5" i="10" s="1"/>
  <c r="E15" i="4"/>
  <c r="E16" i="4" s="1"/>
  <c r="E17" i="4" s="1"/>
  <c r="AE14" i="4"/>
  <c r="E18" i="4" s="1"/>
  <c r="B21" i="4" s="1"/>
  <c r="B23" i="4" s="1"/>
  <c r="E24" i="4" s="1"/>
  <c r="E18" i="2"/>
  <c r="B21" i="2" s="1"/>
  <c r="B23" i="2" s="1"/>
  <c r="E24" i="2" s="1"/>
  <c r="AE14" i="2"/>
  <c r="E14" i="2"/>
  <c r="E16" i="2" s="1"/>
  <c r="E17" i="2" s="1"/>
  <c r="E25" i="2" s="1"/>
  <c r="E21" i="2"/>
  <c r="E28" i="2" s="1"/>
  <c r="F4" i="10" s="1"/>
  <c r="E14" i="5"/>
  <c r="E15" i="5"/>
  <c r="E16" i="5" s="1"/>
  <c r="E17" i="5" s="1"/>
  <c r="E18" i="5"/>
  <c r="B21" i="5" s="1"/>
  <c r="B23" i="5" s="1"/>
  <c r="E24" i="5" s="1"/>
  <c r="E26" i="9" l="1"/>
  <c r="D9" i="10" s="1"/>
  <c r="B9" i="10"/>
  <c r="E25" i="9"/>
  <c r="B8" i="10"/>
  <c r="E26" i="8"/>
  <c r="D8" i="10" s="1"/>
  <c r="E25" i="8"/>
  <c r="E18" i="7"/>
  <c r="B21" i="7" s="1"/>
  <c r="B23" i="7" s="1"/>
  <c r="E24" i="7" s="1"/>
  <c r="E28" i="7"/>
  <c r="F7" i="10" s="1"/>
  <c r="E16" i="7"/>
  <c r="E17" i="7" s="1"/>
  <c r="E25" i="5"/>
  <c r="B6" i="10"/>
  <c r="E26" i="5"/>
  <c r="D6" i="10" s="1"/>
  <c r="E26" i="4"/>
  <c r="D5" i="10" s="1"/>
  <c r="B5" i="10"/>
  <c r="E25" i="4"/>
  <c r="C4" i="10"/>
  <c r="E26" i="2"/>
  <c r="D4" i="10" s="1"/>
  <c r="B4" i="10"/>
  <c r="C9" i="10" l="1"/>
  <c r="E27" i="9"/>
  <c r="E9" i="10" s="1"/>
  <c r="E27" i="8"/>
  <c r="E8" i="10" s="1"/>
  <c r="C8" i="10"/>
  <c r="E26" i="7"/>
  <c r="D7" i="10" s="1"/>
  <c r="B7" i="10"/>
  <c r="E25" i="7"/>
  <c r="C6" i="10"/>
  <c r="E27" i="5"/>
  <c r="E6" i="10" s="1"/>
  <c r="E27" i="4"/>
  <c r="E5" i="10" s="1"/>
  <c r="C5" i="10"/>
  <c r="E27" i="2"/>
  <c r="E4" i="10" s="1"/>
  <c r="C7" i="10" l="1"/>
  <c r="E27" i="7"/>
  <c r="E7" i="10" s="1"/>
</calcChain>
</file>

<file path=xl/sharedStrings.xml><?xml version="1.0" encoding="utf-8"?>
<sst xmlns="http://schemas.openxmlformats.org/spreadsheetml/2006/main" count="465" uniqueCount="76">
  <si>
    <t>x/c surface pressure taps location</t>
  </si>
  <si>
    <t>Vertical position of rake Pitot tubes (mm)</t>
  </si>
  <si>
    <t>Upper surface pressure readings (Pa)</t>
  </si>
  <si>
    <t>Lower surface pressure readings (Pa)</t>
  </si>
  <si>
    <t>Wake pressure readings (Pa)</t>
  </si>
  <si>
    <t>ANGLE OF ATTACK (degree)</t>
  </si>
  <si>
    <t>Freestream static pressure (Pa)</t>
  </si>
  <si>
    <t>P1</t>
  </si>
  <si>
    <t>P3</t>
  </si>
  <si>
    <t>P5</t>
  </si>
  <si>
    <t>P7</t>
  </si>
  <si>
    <t>P9</t>
  </si>
  <si>
    <t>P11</t>
  </si>
  <si>
    <t>P13</t>
  </si>
  <si>
    <t>P15</t>
  </si>
  <si>
    <t>P17</t>
  </si>
  <si>
    <t>P19</t>
  </si>
  <si>
    <t>P21</t>
  </si>
  <si>
    <t>P23</t>
  </si>
  <si>
    <t>P2</t>
  </si>
  <si>
    <t>P4</t>
  </si>
  <si>
    <t>P6</t>
  </si>
  <si>
    <t>P8</t>
  </si>
  <si>
    <t>P10</t>
  </si>
  <si>
    <t>P12</t>
  </si>
  <si>
    <t>P14</t>
  </si>
  <si>
    <t>P16</t>
  </si>
  <si>
    <t>P18</t>
  </si>
  <si>
    <t>P20</t>
  </si>
  <si>
    <t>P22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</si>
  <si>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</si>
  <si>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</si>
  <si>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</si>
  <si>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</si>
  <si>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</si>
  <si>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</si>
  <si>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</si>
  <si>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</si>
  <si>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</si>
  <si>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</si>
  <si>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</si>
  <si>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</si>
  <si>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</si>
  <si>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Cp</t>
  </si>
  <si>
    <t>upper</t>
  </si>
  <si>
    <t>lower</t>
  </si>
  <si>
    <t>Cn</t>
  </si>
  <si>
    <t>Upper</t>
  </si>
  <si>
    <t>Lower</t>
  </si>
  <si>
    <t>Ɛ</t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</si>
  <si>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</si>
  <si>
    <t>h</t>
  </si>
  <si>
    <t>t</t>
  </si>
  <si>
    <t>c</t>
  </si>
  <si>
    <t>b</t>
  </si>
  <si>
    <t>V</t>
  </si>
  <si>
    <r>
      <t>A</t>
    </r>
    <r>
      <rPr>
        <vertAlign val="superscript"/>
        <sz val="11"/>
        <color theme="1"/>
        <rFont val="Calibri"/>
        <family val="2"/>
        <scheme val="minor"/>
      </rPr>
      <t>3/2</t>
    </r>
  </si>
  <si>
    <r>
      <t>Ɛ</t>
    </r>
    <r>
      <rPr>
        <vertAlign val="subscript"/>
        <sz val="11"/>
        <color theme="1"/>
        <rFont val="Calibri"/>
        <family val="2"/>
      </rPr>
      <t>sb</t>
    </r>
  </si>
  <si>
    <r>
      <t>Ɛ</t>
    </r>
    <r>
      <rPr>
        <vertAlign val="subscript"/>
        <sz val="11"/>
        <color theme="1"/>
        <rFont val="Calibri"/>
        <family val="2"/>
      </rPr>
      <t>wb</t>
    </r>
  </si>
  <si>
    <t>%Ɛ</t>
  </si>
  <si>
    <t>Clu</t>
  </si>
  <si>
    <t>Cdu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</si>
  <si>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l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</si>
  <si>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d</t>
    </r>
  </si>
  <si>
    <t>σ</t>
  </si>
  <si>
    <t>L/D</t>
  </si>
  <si>
    <r>
      <rPr>
        <b/>
        <sz val="11"/>
        <color theme="1"/>
        <rFont val="Calibri"/>
        <family val="2"/>
        <scheme val="minor"/>
      </rPr>
      <t>C</t>
    </r>
    <r>
      <rPr>
        <b/>
        <vertAlign val="subscript"/>
        <sz val="11"/>
        <color theme="1"/>
        <rFont val="Calibri"/>
        <family val="2"/>
        <scheme val="minor"/>
      </rPr>
      <t>m</t>
    </r>
  </si>
  <si>
    <r>
      <t xml:space="preserve">Angle of Attack, 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</rPr>
      <t xml:space="preserve"> (°)</t>
    </r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</si>
  <si>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</si>
  <si>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</si>
  <si>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m,c/4</t>
    </r>
  </si>
  <si>
    <t>Blockage Error, Ɛ (%)</t>
  </si>
  <si>
    <t>x/c Lower Tap Location</t>
  </si>
  <si>
    <t>x/c Upper Tap Location</t>
  </si>
  <si>
    <r>
      <t>C</t>
    </r>
    <r>
      <rPr>
        <vertAlign val="subscript"/>
        <sz val="11"/>
        <rFont val="Calibri"/>
        <family val="2"/>
        <scheme val="minor"/>
      </rPr>
      <t>p</t>
    </r>
  </si>
  <si>
    <t>Freestream total pressure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</si>
</sst>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1" fillId="0" borderId="20" xfId="0" applyFont="1" applyBorder="1" applyAlignment="1">
      <alignment horizontal="center"/>
    </xf>
    <xf numFmtId="0" fontId="0" fillId="0" borderId="20" xfId="0" applyBorder="1" applyProtection="1">
      <protection locked="0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3" fillId="0" borderId="0" xfId="0" applyFont="1"/>
    <xf numFmtId="0" fontId="1" fillId="0" borderId="0" xfId="0" applyFont="1"/>
    <xf numFmtId="0" fontId="1" fillId="0" borderId="5" xfId="0" applyFont="1" applyBorder="1" applyAlignment="1">
      <alignment horizontal="center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0" fillId="0" borderId="15" xfId="0" applyBorder="1" applyAlignment="1">
      <alignment horizontal="center"/>
    </xf>
    <xf numFmtId="0" fontId="10" fillId="0" borderId="0" xfId="0" applyFont="1"/>
    <xf numFmtId="0" fontId="0" fillId="2" borderId="0" xfId="0" applyFill="1"/>
    <xf numFmtId="0" fontId="0" fillId="2" borderId="25" xfId="0" applyFill="1" applyBorder="1" applyAlignment="1">
      <alignment horizontal="center"/>
    </xf>
    <xf numFmtId="0" fontId="0" fillId="2" borderId="22" xfId="0" applyFill="1" applyBorder="1" applyAlignment="1">
      <alignment vertical="center"/>
    </xf>
    <xf numFmtId="0" fontId="0" fillId="2" borderId="29" xfId="0" applyFill="1" applyBorder="1" applyAlignment="1">
      <alignment horizontal="center"/>
    </xf>
    <xf numFmtId="0" fontId="0" fillId="2" borderId="29" xfId="0" applyFill="1" applyBorder="1"/>
    <xf numFmtId="0" fontId="0" fillId="2" borderId="22" xfId="0" applyFill="1" applyBorder="1"/>
    <xf numFmtId="0" fontId="11" fillId="2" borderId="29" xfId="0" applyFont="1" applyFill="1" applyBorder="1" applyAlignment="1">
      <alignment vertical="center"/>
    </xf>
    <xf numFmtId="2" fontId="0" fillId="2" borderId="29" xfId="0" applyNumberFormat="1" applyFill="1" applyBorder="1"/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4" fillId="2" borderId="25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1" fontId="0" fillId="2" borderId="25" xfId="0" applyNumberFormat="1" applyFill="1" applyBorder="1" applyAlignment="1">
      <alignment horizontal="center" vertical="center"/>
    </xf>
    <xf numFmtId="2" fontId="0" fillId="2" borderId="25" xfId="0" applyNumberFormat="1" applyFill="1" applyBorder="1" applyAlignment="1">
      <alignment horizontal="center" vertical="center"/>
    </xf>
    <xf numFmtId="164" fontId="0" fillId="2" borderId="25" xfId="0" applyNumberFormat="1" applyFill="1" applyBorder="1" applyAlignment="1">
      <alignment horizontal="center" vertical="center"/>
    </xf>
    <xf numFmtId="165" fontId="0" fillId="2" borderId="25" xfId="0" applyNumberFormat="1" applyFill="1" applyBorder="1" applyAlignment="1">
      <alignment horizontal="center" vertical="center"/>
    </xf>
    <xf numFmtId="2" fontId="0" fillId="2" borderId="25" xfId="0" applyNumberFormat="1" applyFill="1" applyBorder="1"/>
    <xf numFmtId="2" fontId="0" fillId="2" borderId="22" xfId="0" applyNumberFormat="1" applyFill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77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graph showing Lift Coefficient,</a:t>
            </a:r>
            <a:r>
              <a:rPr lang="en-US" baseline="0"/>
              <a:t> </a:t>
            </a:r>
            <a:r>
              <a:rPr lang="en-GB" sz="1400" b="0" i="0" u="none" strike="noStrike" baseline="0">
                <a:effectLst/>
              </a:rPr>
              <a:t>C</a:t>
            </a:r>
            <a:r>
              <a:rPr lang="en-GB" sz="1400" b="0" i="0" u="none" strike="noStrike" baseline="-25000">
                <a:effectLst/>
              </a:rPr>
              <a:t>l</a:t>
            </a:r>
            <a:r>
              <a:rPr lang="en-US"/>
              <a:t> vs Angle of Attack, </a:t>
            </a:r>
            <a:r>
              <a:rPr lang="el-GR"/>
              <a:t>α</a:t>
            </a:r>
            <a:r>
              <a:rPr lang="en-US"/>
              <a:t> for the NACA0012 Airfoil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'Tables &amp; Graphs'!$C$3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'Tables &amp; Graphs'!$A$4:$A$9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</c:numCache>
            </c:numRef>
          </c:xVal>
          <c:yVal>
            <c:numRef>
              <c:f>'Tables &amp; Graphs'!$C$4:$C$9</c:f>
              <c:numCache>
                <c:formatCode>0.000</c:formatCode>
                <c:ptCount val="6"/>
                <c:pt idx="0">
                  <c:v>2.0486599004449706E-2</c:v>
                </c:pt>
                <c:pt idx="1">
                  <c:v>0.38111669354052319</c:v>
                </c:pt>
                <c:pt idx="2">
                  <c:v>0.64809673624602249</c:v>
                </c:pt>
                <c:pt idx="3">
                  <c:v>0.81732892671994239</c:v>
                </c:pt>
                <c:pt idx="4">
                  <c:v>0.97860103156971978</c:v>
                </c:pt>
                <c:pt idx="5">
                  <c:v>0.97980859131718723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B-4457-8FBF-D7D19866D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23743"/>
        <c:axId val="6094242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'Tables &amp; Graphs'!$B$3</c15:sqref>
                        </c15:formulaRef>
                      </c:ext>
                    </c:extLst>
                    <c:strCache>
                      <c:ptCount val="1"/>
                      <c:pt idx="0">
                        <c:v>Blockage Error, Ɛ (%)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'Tables &amp; Graphs'!$A$4:$A$9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'Tables &amp; Graphs'!$B$4:$B$9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0.74347374682272971</c:v>
                      </c:pt>
                      <c:pt idx="1">
                        <c:v>0.84420187877865016</c:v>
                      </c:pt>
                      <c:pt idx="2">
                        <c:v>1.0506640315296543</c:v>
                      </c:pt>
                      <c:pt idx="3">
                        <c:v>1.4451330380844241</c:v>
                      </c:pt>
                      <c:pt idx="4">
                        <c:v>3.1792664829251001</c:v>
                      </c:pt>
                      <c:pt idx="5">
                        <c:v>4.7907615382938289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2EB-4457-8FBF-D7D19866D3F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Graphs'!$D$3</c15:sqref>
                        </c15:formulaRef>
                      </c:ext>
                    </c:extLst>
                    <c:strCache>
                      <c:ptCount val="1"/>
                      <c:pt idx="0">
                        <c:v>Cd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Graphs'!$A$4:$A$9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Graphs'!$D$4:$D$9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2.2393794052114049E-3</c:v>
                      </c:pt>
                      <c:pt idx="1">
                        <c:v>8.2963210241397897E-3</c:v>
                      </c:pt>
                      <c:pt idx="2">
                        <c:v>2.0711216261930433E-2</c:v>
                      </c:pt>
                      <c:pt idx="3">
                        <c:v>4.4431260471868565E-2</c:v>
                      </c:pt>
                      <c:pt idx="4">
                        <c:v>0.14870744261557761</c:v>
                      </c:pt>
                      <c:pt idx="5">
                        <c:v>0.24560918476077626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2EB-4457-8FBF-D7D19866D3F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Graphs'!$E$3</c15:sqref>
                        </c15:formulaRef>
                      </c:ext>
                    </c:extLst>
                    <c:strCache>
                      <c:ptCount val="1"/>
                      <c:pt idx="0">
                        <c:v>L/D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Graphs'!$A$4:$A$9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Graphs'!$E$4:$E$9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9.1483376853310396</c:v>
                      </c:pt>
                      <c:pt idx="1">
                        <c:v>45.938035959745129</c:v>
                      </c:pt>
                      <c:pt idx="2">
                        <c:v>31.292065518976685</c:v>
                      </c:pt>
                      <c:pt idx="3">
                        <c:v>18.395357638737938</c:v>
                      </c:pt>
                      <c:pt idx="4">
                        <c:v>6.5807132067995635</c:v>
                      </c:pt>
                      <c:pt idx="5">
                        <c:v>3.9892994729473266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2EB-4457-8FBF-D7D19866D3F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Graphs'!$F$3</c15:sqref>
                        </c15:formulaRef>
                      </c:ext>
                    </c:extLst>
                    <c:strCache>
                      <c:ptCount val="1"/>
                      <c:pt idx="0">
                        <c:v>Cm,c/4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Graphs'!$A$4:$A$9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Graphs'!$F$4:$F$9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-1.5378975197411071E-2</c:v>
                      </c:pt>
                      <c:pt idx="1">
                        <c:v>-2.3762391324650245E-2</c:v>
                      </c:pt>
                      <c:pt idx="2">
                        <c:v>-8.0611294336385142E-2</c:v>
                      </c:pt>
                      <c:pt idx="3">
                        <c:v>-0.15402044028861842</c:v>
                      </c:pt>
                      <c:pt idx="4">
                        <c:v>0.33349953891134287</c:v>
                      </c:pt>
                      <c:pt idx="5">
                        <c:v>0.74141376963572403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2EB-4457-8FBF-D7D19866D3F6}"/>
                  </c:ext>
                </c:extLst>
              </c15:ser>
            </c15:filteredScatterSeries>
          </c:ext>
        </c:extLst>
      </c:scatterChart>
      <c:valAx>
        <c:axId val="60942374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 of Attack, </a:t>
                </a:r>
                <a:r>
                  <a:rPr lang="el-GR"/>
                  <a:t>α (°)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24223"/>
        <c:crosses val="autoZero"/>
        <c:crossBetween val="midCat"/>
        <c:majorUnit val="3"/>
      </c:valAx>
      <c:valAx>
        <c:axId val="609424223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Lift Coefficient, </a:t>
                </a: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C</a:t>
                </a:r>
                <a:r>
                  <a:rPr lang="en-GB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l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2374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graph showing Drag Coefficient,</a:t>
            </a:r>
            <a:r>
              <a:rPr lang="en-US" baseline="0"/>
              <a:t> </a:t>
            </a:r>
            <a:r>
              <a:rPr lang="en-GB" sz="1400" b="0" i="0" u="none" strike="noStrike" baseline="0">
                <a:effectLst/>
              </a:rPr>
              <a:t>C</a:t>
            </a:r>
            <a:r>
              <a:rPr lang="en-GB" sz="1400" b="0" i="0" u="none" strike="noStrike" baseline="-25000">
                <a:effectLst/>
              </a:rPr>
              <a:t>d</a:t>
            </a:r>
            <a:r>
              <a:rPr lang="en-US"/>
              <a:t> vs Angle of Attack, </a:t>
            </a:r>
            <a:r>
              <a:rPr lang="el-GR"/>
              <a:t>α</a:t>
            </a:r>
            <a:r>
              <a:rPr lang="en-US"/>
              <a:t> for the NACA0012 Airfoil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'Tables &amp; Graphs'!$D$3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'Tables &amp; Graphs'!$A$4:$A$9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</c:numCache>
            </c:numRef>
          </c:xVal>
          <c:yVal>
            <c:numRef>
              <c:f>'Tables &amp; Graphs'!$D$4:$D$9</c:f>
              <c:numCache>
                <c:formatCode>0.000</c:formatCode>
                <c:ptCount val="6"/>
                <c:pt idx="0">
                  <c:v>2.2393794052114049E-3</c:v>
                </c:pt>
                <c:pt idx="1">
                  <c:v>8.2963210241397897E-3</c:v>
                </c:pt>
                <c:pt idx="2">
                  <c:v>2.0711216261930433E-2</c:v>
                </c:pt>
                <c:pt idx="3">
                  <c:v>4.4431260471868565E-2</c:v>
                </c:pt>
                <c:pt idx="4">
                  <c:v>0.14870744261557761</c:v>
                </c:pt>
                <c:pt idx="5">
                  <c:v>0.24560918476077626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61-4F7A-8818-A342EF627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23743"/>
        <c:axId val="6094242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'Tables &amp; Graphs'!$B$3</c15:sqref>
                        </c15:formulaRef>
                      </c:ext>
                    </c:extLst>
                    <c:strCache>
                      <c:ptCount val="1"/>
                      <c:pt idx="0">
                        <c:v>Blockage Error, Ɛ (%)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'Tables &amp; Graphs'!$A$4:$A$9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'Tables &amp; Graphs'!$B$4:$B$9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0.74347374682272971</c:v>
                      </c:pt>
                      <c:pt idx="1">
                        <c:v>0.84420187877865016</c:v>
                      </c:pt>
                      <c:pt idx="2">
                        <c:v>1.0506640315296543</c:v>
                      </c:pt>
                      <c:pt idx="3">
                        <c:v>1.4451330380844241</c:v>
                      </c:pt>
                      <c:pt idx="4">
                        <c:v>3.1792664829251001</c:v>
                      </c:pt>
                      <c:pt idx="5">
                        <c:v>4.7907615382938289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161-4F7A-8818-A342EF627CA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Graphs'!$C$3</c15:sqref>
                        </c15:formulaRef>
                      </c:ext>
                    </c:extLst>
                    <c:strCache>
                      <c:ptCount val="1"/>
                      <c:pt idx="0">
                        <c:v>Cl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Graphs'!$A$4:$A$9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Graphs'!$C$4:$C$9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2.0486599004449706E-2</c:v>
                      </c:pt>
                      <c:pt idx="1">
                        <c:v>0.38111669354052319</c:v>
                      </c:pt>
                      <c:pt idx="2">
                        <c:v>0.64809673624602249</c:v>
                      </c:pt>
                      <c:pt idx="3">
                        <c:v>0.81732892671994239</c:v>
                      </c:pt>
                      <c:pt idx="4">
                        <c:v>0.97860103156971978</c:v>
                      </c:pt>
                      <c:pt idx="5">
                        <c:v>0.97980859131718723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161-4F7A-8818-A342EF627CA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Graphs'!$E$3</c15:sqref>
                        </c15:formulaRef>
                      </c:ext>
                    </c:extLst>
                    <c:strCache>
                      <c:ptCount val="1"/>
                      <c:pt idx="0">
                        <c:v>L/D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Graphs'!$A$4:$A$9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Graphs'!$E$4:$E$9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9.1483376853310396</c:v>
                      </c:pt>
                      <c:pt idx="1">
                        <c:v>45.938035959745129</c:v>
                      </c:pt>
                      <c:pt idx="2">
                        <c:v>31.292065518976685</c:v>
                      </c:pt>
                      <c:pt idx="3">
                        <c:v>18.395357638737938</c:v>
                      </c:pt>
                      <c:pt idx="4">
                        <c:v>6.5807132067995635</c:v>
                      </c:pt>
                      <c:pt idx="5">
                        <c:v>3.9892994729473266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61-4F7A-8818-A342EF627CA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Graphs'!$F$3</c15:sqref>
                        </c15:formulaRef>
                      </c:ext>
                    </c:extLst>
                    <c:strCache>
                      <c:ptCount val="1"/>
                      <c:pt idx="0">
                        <c:v>Cm,c/4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Graphs'!$A$4:$A$9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Graphs'!$F$4:$F$9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-1.5378975197411071E-2</c:v>
                      </c:pt>
                      <c:pt idx="1">
                        <c:v>-2.3762391324650245E-2</c:v>
                      </c:pt>
                      <c:pt idx="2">
                        <c:v>-8.0611294336385142E-2</c:v>
                      </c:pt>
                      <c:pt idx="3">
                        <c:v>-0.15402044028861842</c:v>
                      </c:pt>
                      <c:pt idx="4">
                        <c:v>0.33349953891134287</c:v>
                      </c:pt>
                      <c:pt idx="5">
                        <c:v>0.74141376963572403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61-4F7A-8818-A342EF627CA5}"/>
                  </c:ext>
                </c:extLst>
              </c15:ser>
            </c15:filteredScatterSeries>
          </c:ext>
        </c:extLst>
      </c:scatterChart>
      <c:valAx>
        <c:axId val="60942374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 of Attack, </a:t>
                </a:r>
                <a:r>
                  <a:rPr lang="el-GR"/>
                  <a:t>α (°)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24223"/>
        <c:crosses val="autoZero"/>
        <c:crossBetween val="midCat"/>
        <c:majorUnit val="3"/>
      </c:valAx>
      <c:valAx>
        <c:axId val="609424223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Drag Coefficient, </a:t>
                </a: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C</a:t>
                </a:r>
                <a:r>
                  <a:rPr lang="en-GB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d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23743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graph showing Glide</a:t>
            </a:r>
            <a:r>
              <a:rPr lang="en-US" baseline="0"/>
              <a:t> Ratio, L/D</a:t>
            </a:r>
            <a:r>
              <a:rPr lang="en-US"/>
              <a:t> vs Angle of Attack, </a:t>
            </a:r>
            <a:r>
              <a:rPr lang="el-GR"/>
              <a:t>α</a:t>
            </a:r>
            <a:r>
              <a:rPr lang="en-US"/>
              <a:t> for the NACA0012 Airfoil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'Tables &amp; Graphs'!$E$3</c:f>
              <c:strCache>
                <c:ptCount val="1"/>
                <c:pt idx="0">
                  <c:v>L/D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'Tables &amp; Graphs'!$A$4:$A$9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</c:numCache>
              <c:extLst xmlns:c15="http://schemas.microsoft.com/office/drawing/2012/chart"/>
            </c:numRef>
          </c:xVal>
          <c:yVal>
            <c:numRef>
              <c:f>'Tables &amp; Graphs'!$E$4:$E$9</c:f>
              <c:numCache>
                <c:formatCode>0.0</c:formatCode>
                <c:ptCount val="6"/>
                <c:pt idx="0">
                  <c:v>9.1483376853310396</c:v>
                </c:pt>
                <c:pt idx="1">
                  <c:v>45.938035959745129</c:v>
                </c:pt>
                <c:pt idx="2">
                  <c:v>31.292065518976685</c:v>
                </c:pt>
                <c:pt idx="3">
                  <c:v>18.395357638737938</c:v>
                </c:pt>
                <c:pt idx="4">
                  <c:v>6.5807132067995635</c:v>
                </c:pt>
                <c:pt idx="5">
                  <c:v>3.9892994729473266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3-44F1-4465-B09C-659E4C5AE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23743"/>
        <c:axId val="6094242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'Tables &amp; Graphs'!$B$3</c15:sqref>
                        </c15:formulaRef>
                      </c:ext>
                    </c:extLst>
                    <c:strCache>
                      <c:ptCount val="1"/>
                      <c:pt idx="0">
                        <c:v>Blockage Error, Ɛ (%)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'Tables &amp; Graphs'!$A$4:$A$9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'Tables &amp; Graphs'!$B$4:$B$9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0.74347374682272971</c:v>
                      </c:pt>
                      <c:pt idx="1">
                        <c:v>0.84420187877865016</c:v>
                      </c:pt>
                      <c:pt idx="2">
                        <c:v>1.0506640315296543</c:v>
                      </c:pt>
                      <c:pt idx="3">
                        <c:v>1.4451330380844241</c:v>
                      </c:pt>
                      <c:pt idx="4">
                        <c:v>3.1792664829251001</c:v>
                      </c:pt>
                      <c:pt idx="5">
                        <c:v>4.7907615382938289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44F1-4465-B09C-659E4C5AE3B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Graphs'!$C$3</c15:sqref>
                        </c15:formulaRef>
                      </c:ext>
                    </c:extLst>
                    <c:strCache>
                      <c:ptCount val="1"/>
                      <c:pt idx="0">
                        <c:v>Cl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Graphs'!$A$4:$A$9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Graphs'!$C$4:$C$9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2.0486599004449706E-2</c:v>
                      </c:pt>
                      <c:pt idx="1">
                        <c:v>0.38111669354052319</c:v>
                      </c:pt>
                      <c:pt idx="2">
                        <c:v>0.64809673624602249</c:v>
                      </c:pt>
                      <c:pt idx="3">
                        <c:v>0.81732892671994239</c:v>
                      </c:pt>
                      <c:pt idx="4">
                        <c:v>0.97860103156971978</c:v>
                      </c:pt>
                      <c:pt idx="5">
                        <c:v>0.97980859131718723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F1-4465-B09C-659E4C5AE3B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Graphs'!$D$3</c15:sqref>
                        </c15:formulaRef>
                      </c:ext>
                    </c:extLst>
                    <c:strCache>
                      <c:ptCount val="1"/>
                      <c:pt idx="0">
                        <c:v>Cd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Graphs'!$A$4:$A$9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Graphs'!$D$4:$D$9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2.2393794052114049E-3</c:v>
                      </c:pt>
                      <c:pt idx="1">
                        <c:v>8.2963210241397897E-3</c:v>
                      </c:pt>
                      <c:pt idx="2">
                        <c:v>2.0711216261930433E-2</c:v>
                      </c:pt>
                      <c:pt idx="3">
                        <c:v>4.4431260471868565E-2</c:v>
                      </c:pt>
                      <c:pt idx="4">
                        <c:v>0.14870744261557761</c:v>
                      </c:pt>
                      <c:pt idx="5">
                        <c:v>0.24560918476077626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4F1-4465-B09C-659E4C5AE3B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Graphs'!$F$3</c15:sqref>
                        </c15:formulaRef>
                      </c:ext>
                    </c:extLst>
                    <c:strCache>
                      <c:ptCount val="1"/>
                      <c:pt idx="0">
                        <c:v>Cm,c/4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Graphs'!$A$4:$A$9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Graphs'!$F$4:$F$9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-1.5378975197411071E-2</c:v>
                      </c:pt>
                      <c:pt idx="1">
                        <c:v>-2.3762391324650245E-2</c:v>
                      </c:pt>
                      <c:pt idx="2">
                        <c:v>-8.0611294336385142E-2</c:v>
                      </c:pt>
                      <c:pt idx="3">
                        <c:v>-0.15402044028861842</c:v>
                      </c:pt>
                      <c:pt idx="4">
                        <c:v>0.33349953891134287</c:v>
                      </c:pt>
                      <c:pt idx="5">
                        <c:v>0.74141376963572403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F1-4465-B09C-659E4C5AE3B8}"/>
                  </c:ext>
                </c:extLst>
              </c15:ser>
            </c15:filteredScatterSeries>
          </c:ext>
        </c:extLst>
      </c:scatterChart>
      <c:valAx>
        <c:axId val="60942374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Angle of Attack, </a:t>
                </a:r>
                <a:r>
                  <a:rPr lang="el-GR" sz="1000"/>
                  <a:t>α (°)</a:t>
                </a:r>
                <a:endParaRPr lang="en-GB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24223"/>
        <c:crosses val="autoZero"/>
        <c:crossBetween val="midCat"/>
        <c:majorUnit val="3"/>
      </c:valAx>
      <c:valAx>
        <c:axId val="609424223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Glide Ratio, L/D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2374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graph showing Moment</a:t>
            </a:r>
            <a:r>
              <a:rPr lang="en-US" baseline="0"/>
              <a:t> Coefficient, </a:t>
            </a:r>
            <a:r>
              <a:rPr lang="en-GB" sz="1400" b="0" i="0" u="none" strike="noStrike" baseline="0">
                <a:effectLst/>
              </a:rPr>
              <a:t>C</a:t>
            </a:r>
            <a:r>
              <a:rPr lang="en-GB" sz="1400" b="0" i="0" u="none" strike="noStrike" baseline="-25000">
                <a:effectLst/>
              </a:rPr>
              <a:t>m,c/4</a:t>
            </a:r>
            <a:r>
              <a:rPr lang="en-US"/>
              <a:t> vs Angle of Attack, </a:t>
            </a:r>
            <a:r>
              <a:rPr lang="el-GR"/>
              <a:t>α</a:t>
            </a:r>
            <a:r>
              <a:rPr lang="en-US"/>
              <a:t> for the NACA0012 Airfoil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'Tables &amp; Graphs'!$F$3</c:f>
              <c:strCache>
                <c:ptCount val="1"/>
                <c:pt idx="0">
                  <c:v>Cm,c/4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'Tables &amp; Graphs'!$A$4:$A$9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</c:numCache>
              <c:extLst xmlns:c15="http://schemas.microsoft.com/office/drawing/2012/chart"/>
            </c:numRef>
          </c:xVal>
          <c:yVal>
            <c:numRef>
              <c:f>'Tables &amp; Graphs'!$F$4:$F$9</c:f>
              <c:numCache>
                <c:formatCode>0.000</c:formatCode>
                <c:ptCount val="6"/>
                <c:pt idx="0">
                  <c:v>-1.5378975197411071E-2</c:v>
                </c:pt>
                <c:pt idx="1">
                  <c:v>-2.3762391324650245E-2</c:v>
                </c:pt>
                <c:pt idx="2">
                  <c:v>-8.0611294336385142E-2</c:v>
                </c:pt>
                <c:pt idx="3">
                  <c:v>-0.15402044028861842</c:v>
                </c:pt>
                <c:pt idx="4">
                  <c:v>0.33349953891134287</c:v>
                </c:pt>
                <c:pt idx="5">
                  <c:v>0.74141376963572403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4-B383-4BFE-AB1B-84044E986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23743"/>
        <c:axId val="6094242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'Tables &amp; Graphs'!$B$3</c15:sqref>
                        </c15:formulaRef>
                      </c:ext>
                    </c:extLst>
                    <c:strCache>
                      <c:ptCount val="1"/>
                      <c:pt idx="0">
                        <c:v>Blockage Error, Ɛ (%)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'Tables &amp; Graphs'!$A$4:$A$9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'Tables &amp; Graphs'!$B$4:$B$9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0.74347374682272971</c:v>
                      </c:pt>
                      <c:pt idx="1">
                        <c:v>0.84420187877865016</c:v>
                      </c:pt>
                      <c:pt idx="2">
                        <c:v>1.0506640315296543</c:v>
                      </c:pt>
                      <c:pt idx="3">
                        <c:v>1.4451330380844241</c:v>
                      </c:pt>
                      <c:pt idx="4">
                        <c:v>3.1792664829251001</c:v>
                      </c:pt>
                      <c:pt idx="5">
                        <c:v>4.7907615382938289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383-4BFE-AB1B-84044E98617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Graphs'!$C$3</c15:sqref>
                        </c15:formulaRef>
                      </c:ext>
                    </c:extLst>
                    <c:strCache>
                      <c:ptCount val="1"/>
                      <c:pt idx="0">
                        <c:v>Cl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Graphs'!$A$4:$A$9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Graphs'!$C$4:$C$9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2.0486599004449706E-2</c:v>
                      </c:pt>
                      <c:pt idx="1">
                        <c:v>0.38111669354052319</c:v>
                      </c:pt>
                      <c:pt idx="2">
                        <c:v>0.64809673624602249</c:v>
                      </c:pt>
                      <c:pt idx="3">
                        <c:v>0.81732892671994239</c:v>
                      </c:pt>
                      <c:pt idx="4">
                        <c:v>0.97860103156971978</c:v>
                      </c:pt>
                      <c:pt idx="5">
                        <c:v>0.97980859131718723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383-4BFE-AB1B-84044E98617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Graphs'!$D$3</c15:sqref>
                        </c15:formulaRef>
                      </c:ext>
                    </c:extLst>
                    <c:strCache>
                      <c:ptCount val="1"/>
                      <c:pt idx="0">
                        <c:v>Cd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Graphs'!$A$4:$A$9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Graphs'!$D$4:$D$9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2.2393794052114049E-3</c:v>
                      </c:pt>
                      <c:pt idx="1">
                        <c:v>8.2963210241397897E-3</c:v>
                      </c:pt>
                      <c:pt idx="2">
                        <c:v>2.0711216261930433E-2</c:v>
                      </c:pt>
                      <c:pt idx="3">
                        <c:v>4.4431260471868565E-2</c:v>
                      </c:pt>
                      <c:pt idx="4">
                        <c:v>0.14870744261557761</c:v>
                      </c:pt>
                      <c:pt idx="5">
                        <c:v>0.24560918476077626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383-4BFE-AB1B-84044E98617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Graphs'!$E$3</c15:sqref>
                        </c15:formulaRef>
                      </c:ext>
                    </c:extLst>
                    <c:strCache>
                      <c:ptCount val="1"/>
                      <c:pt idx="0">
                        <c:v>L/D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Graphs'!$A$4:$A$9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Graphs'!$E$4:$E$9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9.1483376853310396</c:v>
                      </c:pt>
                      <c:pt idx="1">
                        <c:v>45.938035959745129</c:v>
                      </c:pt>
                      <c:pt idx="2">
                        <c:v>31.292065518976685</c:v>
                      </c:pt>
                      <c:pt idx="3">
                        <c:v>18.395357638737938</c:v>
                      </c:pt>
                      <c:pt idx="4">
                        <c:v>6.5807132067995635</c:v>
                      </c:pt>
                      <c:pt idx="5">
                        <c:v>3.9892994729473266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383-4BFE-AB1B-84044E986177}"/>
                  </c:ext>
                </c:extLst>
              </c15:ser>
            </c15:filteredScatterSeries>
          </c:ext>
        </c:extLst>
      </c:scatterChart>
      <c:valAx>
        <c:axId val="60942374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Angle of Attack, </a:t>
                </a:r>
                <a:r>
                  <a:rPr lang="el-GR" sz="1000"/>
                  <a:t>α (°)</a:t>
                </a:r>
                <a:endParaRPr lang="en-GB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24223"/>
        <c:crosses val="autoZero"/>
        <c:crossBetween val="midCat"/>
        <c:majorUnit val="3"/>
      </c:valAx>
      <c:valAx>
        <c:axId val="609424223"/>
        <c:scaling>
          <c:orientation val="minMax"/>
          <c:max val="1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Moment Coefficient, </a:t>
                </a: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C</a:t>
                </a:r>
                <a:r>
                  <a:rPr lang="en-GB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m,c/4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endParaRPr lang="en-GB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2374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Surface Pressure Coefficient,</a:t>
            </a:r>
            <a:r>
              <a:rPr lang="en-US" sz="1600" baseline="0"/>
              <a:t> </a:t>
            </a:r>
            <a:r>
              <a:rPr lang="en-GB" sz="1600" b="0" i="0" u="none" strike="noStrike" baseline="0">
                <a:effectLst/>
              </a:rPr>
              <a:t>C</a:t>
            </a:r>
            <a:r>
              <a:rPr lang="en-GB" sz="1600" b="0" i="0" u="none" strike="noStrike" baseline="-25000">
                <a:effectLst/>
              </a:rPr>
              <a:t>p,s</a:t>
            </a:r>
            <a:r>
              <a:rPr lang="en-US" sz="1600"/>
              <a:t> vs along x/c at each Angle of Attack, </a:t>
            </a:r>
            <a:r>
              <a:rPr lang="el-GR" sz="1600"/>
              <a:t>α</a:t>
            </a:r>
            <a:r>
              <a:rPr lang="en-US" sz="1600"/>
              <a:t> </a:t>
            </a:r>
          </a:p>
        </c:rich>
      </c:tx>
      <c:layout>
        <c:manualLayout>
          <c:xMode val="edge"/>
          <c:yMode val="edge"/>
          <c:x val="0.12512925325202742"/>
          <c:y val="1.71208935373152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0 AoA Upper</c:v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'Tables &amp; Graphs'!$G$2:$R$2</c:f>
              <c:numCache>
                <c:formatCode>General</c:formatCode>
                <c:ptCount val="12"/>
                <c:pt idx="0">
                  <c:v>4.3E-3</c:v>
                </c:pt>
                <c:pt idx="1">
                  <c:v>2.3099999999999999E-2</c:v>
                </c:pt>
                <c:pt idx="2">
                  <c:v>7.0199999999999999E-2</c:v>
                </c:pt>
                <c:pt idx="3">
                  <c:v>0.11650000000000001</c:v>
                </c:pt>
                <c:pt idx="4">
                  <c:v>0.19009999999999999</c:v>
                </c:pt>
                <c:pt idx="5">
                  <c:v>0.2893</c:v>
                </c:pt>
                <c:pt idx="6">
                  <c:v>0.3846</c:v>
                </c:pt>
                <c:pt idx="7">
                  <c:v>0.4874</c:v>
                </c:pt>
                <c:pt idx="8">
                  <c:v>0.58609999999999995</c:v>
                </c:pt>
                <c:pt idx="9">
                  <c:v>0.68810000000000004</c:v>
                </c:pt>
                <c:pt idx="10">
                  <c:v>0.78659999999999997</c:v>
                </c:pt>
                <c:pt idx="11">
                  <c:v>0.88859999999999995</c:v>
                </c:pt>
              </c:numCache>
            </c:numRef>
          </c:xVal>
          <c:yVal>
            <c:numRef>
              <c:f>'Tables &amp; Graphs'!$G$4:$R$4</c:f>
              <c:numCache>
                <c:formatCode>0.00</c:formatCode>
                <c:ptCount val="12"/>
                <c:pt idx="0">
                  <c:v>0.24110432437312124</c:v>
                </c:pt>
                <c:pt idx="1">
                  <c:v>-0.32124170095456372</c:v>
                </c:pt>
                <c:pt idx="2">
                  <c:v>-0.53021509064257544</c:v>
                </c:pt>
                <c:pt idx="3">
                  <c:v>-0.51747435535733244</c:v>
                </c:pt>
                <c:pt idx="4">
                  <c:v>-0.47564029353953347</c:v>
                </c:pt>
                <c:pt idx="5">
                  <c:v>-0.39732400288013348</c:v>
                </c:pt>
                <c:pt idx="6">
                  <c:v>-0.3512938106889128</c:v>
                </c:pt>
                <c:pt idx="7">
                  <c:v>-0.29239196880996987</c:v>
                </c:pt>
                <c:pt idx="8">
                  <c:v>-0.23526646970348625</c:v>
                </c:pt>
                <c:pt idx="9">
                  <c:v>-0.1600121313403377</c:v>
                </c:pt>
                <c:pt idx="10">
                  <c:v>-8.5514587782973855E-2</c:v>
                </c:pt>
                <c:pt idx="11">
                  <c:v>-2.5734401618354379E-2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3DBC-4B2A-866E-0F904C6D6D70}"/>
            </c:ext>
          </c:extLst>
        </c:ser>
        <c:ser>
          <c:idx val="0"/>
          <c:order val="1"/>
          <c:tx>
            <c:v>3 AoA Upper</c:v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'Tables &amp; Graphs'!$G$2:$R$2</c:f>
              <c:numCache>
                <c:formatCode>General</c:formatCode>
                <c:ptCount val="12"/>
                <c:pt idx="0">
                  <c:v>4.3E-3</c:v>
                </c:pt>
                <c:pt idx="1">
                  <c:v>2.3099999999999999E-2</c:v>
                </c:pt>
                <c:pt idx="2">
                  <c:v>7.0199999999999999E-2</c:v>
                </c:pt>
                <c:pt idx="3">
                  <c:v>0.11650000000000001</c:v>
                </c:pt>
                <c:pt idx="4">
                  <c:v>0.19009999999999999</c:v>
                </c:pt>
                <c:pt idx="5">
                  <c:v>0.2893</c:v>
                </c:pt>
                <c:pt idx="6">
                  <c:v>0.3846</c:v>
                </c:pt>
                <c:pt idx="7">
                  <c:v>0.4874</c:v>
                </c:pt>
                <c:pt idx="8">
                  <c:v>0.58609999999999995</c:v>
                </c:pt>
                <c:pt idx="9">
                  <c:v>0.68810000000000004</c:v>
                </c:pt>
                <c:pt idx="10">
                  <c:v>0.78659999999999997</c:v>
                </c:pt>
                <c:pt idx="11">
                  <c:v>0.88859999999999995</c:v>
                </c:pt>
              </c:numCache>
            </c:numRef>
          </c:xVal>
          <c:yVal>
            <c:numRef>
              <c:f>'Tables &amp; Graphs'!$G$5:$R$5</c:f>
              <c:numCache>
                <c:formatCode>0.00</c:formatCode>
                <c:ptCount val="12"/>
                <c:pt idx="0">
                  <c:v>-1.1089636517338521</c:v>
                </c:pt>
                <c:pt idx="1">
                  <c:v>-1.2397181898032157</c:v>
                </c:pt>
                <c:pt idx="2">
                  <c:v>-1.0746137734730303</c:v>
                </c:pt>
                <c:pt idx="3">
                  <c:v>-0.93628984598660481</c:v>
                </c:pt>
                <c:pt idx="4">
                  <c:v>-0.78003475104462372</c:v>
                </c:pt>
                <c:pt idx="5">
                  <c:v>-0.62430895752227489</c:v>
                </c:pt>
                <c:pt idx="6">
                  <c:v>-0.51400881776790397</c:v>
                </c:pt>
                <c:pt idx="7">
                  <c:v>-0.40749291798018833</c:v>
                </c:pt>
                <c:pt idx="8">
                  <c:v>-0.29406079792772682</c:v>
                </c:pt>
                <c:pt idx="9">
                  <c:v>-0.21221677691526467</c:v>
                </c:pt>
                <c:pt idx="10">
                  <c:v>-0.13674233853771023</c:v>
                </c:pt>
                <c:pt idx="11">
                  <c:v>-6.3747119914572603E-2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3DBC-4B2A-866E-0F904C6D6D70}"/>
            </c:ext>
          </c:extLst>
        </c:ser>
        <c:ser>
          <c:idx val="1"/>
          <c:order val="2"/>
          <c:tx>
            <c:v>6 AoA Upper</c:v>
          </c:tx>
          <c:spPr>
            <a:ln w="1905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'Tables &amp; Graphs'!$G$2:$R$2</c:f>
              <c:numCache>
                <c:formatCode>General</c:formatCode>
                <c:ptCount val="12"/>
                <c:pt idx="0">
                  <c:v>4.3E-3</c:v>
                </c:pt>
                <c:pt idx="1">
                  <c:v>2.3099999999999999E-2</c:v>
                </c:pt>
                <c:pt idx="2">
                  <c:v>7.0199999999999999E-2</c:v>
                </c:pt>
                <c:pt idx="3">
                  <c:v>0.11650000000000001</c:v>
                </c:pt>
                <c:pt idx="4">
                  <c:v>0.19009999999999999</c:v>
                </c:pt>
                <c:pt idx="5">
                  <c:v>0.2893</c:v>
                </c:pt>
                <c:pt idx="6">
                  <c:v>0.3846</c:v>
                </c:pt>
                <c:pt idx="7">
                  <c:v>0.4874</c:v>
                </c:pt>
                <c:pt idx="8">
                  <c:v>0.58609999999999995</c:v>
                </c:pt>
                <c:pt idx="9">
                  <c:v>0.68810000000000004</c:v>
                </c:pt>
                <c:pt idx="10">
                  <c:v>0.78659999999999997</c:v>
                </c:pt>
                <c:pt idx="11">
                  <c:v>0.88859999999999995</c:v>
                </c:pt>
              </c:numCache>
            </c:numRef>
          </c:xVal>
          <c:yVal>
            <c:numRef>
              <c:f>'Tables &amp; Graphs'!$G$6:$R$6</c:f>
              <c:numCache>
                <c:formatCode>0.00</c:formatCode>
                <c:ptCount val="12"/>
                <c:pt idx="0">
                  <c:v>-2.6691273729862819</c:v>
                </c:pt>
                <c:pt idx="1">
                  <c:v>-2.159833320344041</c:v>
                </c:pt>
                <c:pt idx="2">
                  <c:v>-1.6039095737673494</c:v>
                </c:pt>
                <c:pt idx="3">
                  <c:v>-1.3133682221661012</c:v>
                </c:pt>
                <c:pt idx="4">
                  <c:v>-1.0159686337852163</c:v>
                </c:pt>
                <c:pt idx="5">
                  <c:v>-0.76248654653300074</c:v>
                </c:pt>
                <c:pt idx="6">
                  <c:v>-0.62538232572396657</c:v>
                </c:pt>
                <c:pt idx="7">
                  <c:v>-0.48284568855621218</c:v>
                </c:pt>
                <c:pt idx="8">
                  <c:v>-0.35036913051681989</c:v>
                </c:pt>
                <c:pt idx="9">
                  <c:v>-0.23998326119086422</c:v>
                </c:pt>
                <c:pt idx="10">
                  <c:v>-0.14776307460753454</c:v>
                </c:pt>
                <c:pt idx="11">
                  <c:v>-5.193935271470327E-2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3DBC-4B2A-866E-0F904C6D6D70}"/>
            </c:ext>
          </c:extLst>
        </c:ser>
        <c:ser>
          <c:idx val="6"/>
          <c:order val="6"/>
          <c:tx>
            <c:v>0 AoA Lower</c:v>
          </c:tx>
          <c:spPr>
            <a:ln w="19050" cap="rnd">
              <a:solidFill>
                <a:schemeClr val="accent4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'Tables &amp; Graphs'!$T$2:$AD$2</c:f>
              <c:numCache>
                <c:formatCode>General</c:formatCode>
                <c:ptCount val="11"/>
                <c:pt idx="0">
                  <c:v>9.7999999999999997E-3</c:v>
                </c:pt>
                <c:pt idx="1">
                  <c:v>4.3099999999999999E-2</c:v>
                </c:pt>
                <c:pt idx="2">
                  <c:v>9.7600000000000006E-2</c:v>
                </c:pt>
                <c:pt idx="3">
                  <c:v>0.1487</c:v>
                </c:pt>
                <c:pt idx="4">
                  <c:v>0.24299999999999999</c:v>
                </c:pt>
                <c:pt idx="5">
                  <c:v>0.3427</c:v>
                </c:pt>
                <c:pt idx="6">
                  <c:v>0.43930000000000002</c:v>
                </c:pt>
                <c:pt idx="7">
                  <c:v>0.5383</c:v>
                </c:pt>
                <c:pt idx="8">
                  <c:v>0.63490000000000002</c:v>
                </c:pt>
                <c:pt idx="9">
                  <c:v>0.73629999999999995</c:v>
                </c:pt>
                <c:pt idx="10">
                  <c:v>0.83919999999999995</c:v>
                </c:pt>
              </c:numCache>
            </c:numRef>
          </c:xVal>
          <c:yVal>
            <c:numRef>
              <c:f>'Tables &amp; Graphs'!$T$4:$AD$4</c:f>
              <c:numCache>
                <c:formatCode>0.00</c:formatCode>
                <c:ptCount val="11"/>
                <c:pt idx="0">
                  <c:v>0.25447385444286852</c:v>
                </c:pt>
                <c:pt idx="1">
                  <c:v>-0.36871090751636032</c:v>
                </c:pt>
                <c:pt idx="2">
                  <c:v>-0.43970793178851736</c:v>
                </c:pt>
                <c:pt idx="3">
                  <c:v>-0.4519030593355044</c:v>
                </c:pt>
                <c:pt idx="4">
                  <c:v>-0.43415418024175895</c:v>
                </c:pt>
                <c:pt idx="5">
                  <c:v>-0.35977716205771604</c:v>
                </c:pt>
                <c:pt idx="6">
                  <c:v>-0.31081306746684412</c:v>
                </c:pt>
                <c:pt idx="7">
                  <c:v>-0.24565620875414942</c:v>
                </c:pt>
                <c:pt idx="8">
                  <c:v>-0.19167140343664227</c:v>
                </c:pt>
                <c:pt idx="9">
                  <c:v>-0.14389338884345618</c:v>
                </c:pt>
                <c:pt idx="10">
                  <c:v>-6.9950945960257013E-2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3DBC-4B2A-866E-0F904C6D6D70}"/>
            </c:ext>
          </c:extLst>
        </c:ser>
        <c:ser>
          <c:idx val="7"/>
          <c:order val="7"/>
          <c:tx>
            <c:v>3 AoA Lower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'Tables &amp; Graphs'!$T$2:$AD$2</c:f>
              <c:numCache>
                <c:formatCode>General</c:formatCode>
                <c:ptCount val="11"/>
                <c:pt idx="0">
                  <c:v>9.7999999999999997E-3</c:v>
                </c:pt>
                <c:pt idx="1">
                  <c:v>4.3099999999999999E-2</c:v>
                </c:pt>
                <c:pt idx="2">
                  <c:v>9.7600000000000006E-2</c:v>
                </c:pt>
                <c:pt idx="3">
                  <c:v>0.1487</c:v>
                </c:pt>
                <c:pt idx="4">
                  <c:v>0.24299999999999999</c:v>
                </c:pt>
                <c:pt idx="5">
                  <c:v>0.3427</c:v>
                </c:pt>
                <c:pt idx="6">
                  <c:v>0.43930000000000002</c:v>
                </c:pt>
                <c:pt idx="7">
                  <c:v>0.5383</c:v>
                </c:pt>
                <c:pt idx="8">
                  <c:v>0.63490000000000002</c:v>
                </c:pt>
                <c:pt idx="9">
                  <c:v>0.73629999999999995</c:v>
                </c:pt>
                <c:pt idx="10">
                  <c:v>0.83919999999999995</c:v>
                </c:pt>
              </c:numCache>
            </c:numRef>
          </c:xVal>
          <c:yVal>
            <c:numRef>
              <c:f>'Tables &amp; Graphs'!$T$5:$AD$5</c:f>
              <c:numCache>
                <c:formatCode>0.00</c:formatCode>
                <c:ptCount val="11"/>
                <c:pt idx="0">
                  <c:v>0.85673419154043517</c:v>
                </c:pt>
                <c:pt idx="1">
                  <c:v>0.21223997369377565</c:v>
                </c:pt>
                <c:pt idx="2">
                  <c:v>-3.0239138570206464E-2</c:v>
                </c:pt>
                <c:pt idx="3">
                  <c:v>-0.11861683977772705</c:v>
                </c:pt>
                <c:pt idx="4">
                  <c:v>-0.18183269431500129</c:v>
                </c:pt>
                <c:pt idx="5">
                  <c:v>-0.17283844043004837</c:v>
                </c:pt>
                <c:pt idx="6">
                  <c:v>-0.15563781744554139</c:v>
                </c:pt>
                <c:pt idx="7">
                  <c:v>-0.11734857292426738</c:v>
                </c:pt>
                <c:pt idx="8">
                  <c:v>-8.4500656003050983E-2</c:v>
                </c:pt>
                <c:pt idx="9">
                  <c:v>-5.6183279666487576E-2</c:v>
                </c:pt>
                <c:pt idx="10">
                  <c:v>-3.2890226039433909E-2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3DBC-4B2A-866E-0F904C6D6D70}"/>
            </c:ext>
          </c:extLst>
        </c:ser>
        <c:ser>
          <c:idx val="8"/>
          <c:order val="8"/>
          <c:tx>
            <c:v>6 AoA Lower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'Tables &amp; Graphs'!$T$2:$AD$2</c:f>
              <c:numCache>
                <c:formatCode>General</c:formatCode>
                <c:ptCount val="11"/>
                <c:pt idx="0">
                  <c:v>9.7999999999999997E-3</c:v>
                </c:pt>
                <c:pt idx="1">
                  <c:v>4.3099999999999999E-2</c:v>
                </c:pt>
                <c:pt idx="2">
                  <c:v>9.7600000000000006E-2</c:v>
                </c:pt>
                <c:pt idx="3">
                  <c:v>0.1487</c:v>
                </c:pt>
                <c:pt idx="4">
                  <c:v>0.24299999999999999</c:v>
                </c:pt>
                <c:pt idx="5">
                  <c:v>0.3427</c:v>
                </c:pt>
                <c:pt idx="6">
                  <c:v>0.43930000000000002</c:v>
                </c:pt>
                <c:pt idx="7">
                  <c:v>0.5383</c:v>
                </c:pt>
                <c:pt idx="8">
                  <c:v>0.63490000000000002</c:v>
                </c:pt>
                <c:pt idx="9">
                  <c:v>0.73629999999999995</c:v>
                </c:pt>
                <c:pt idx="10">
                  <c:v>0.83919999999999995</c:v>
                </c:pt>
              </c:numCache>
            </c:numRef>
          </c:xVal>
          <c:yVal>
            <c:numRef>
              <c:f>'Tables &amp; Graphs'!$T$6:$AD$6</c:f>
              <c:numCache>
                <c:formatCode>0.00</c:formatCode>
                <c:ptCount val="11"/>
                <c:pt idx="0">
                  <c:v>0.99968917421443615</c:v>
                </c:pt>
                <c:pt idx="1">
                  <c:v>0.57305893851985279</c:v>
                </c:pt>
                <c:pt idx="2">
                  <c:v>0.2584580924836698</c:v>
                </c:pt>
                <c:pt idx="3">
                  <c:v>0.12056603293889159</c:v>
                </c:pt>
                <c:pt idx="4">
                  <c:v>1.0822924763783916E-2</c:v>
                </c:pt>
                <c:pt idx="5">
                  <c:v>-2.716644031250447E-2</c:v>
                </c:pt>
                <c:pt idx="6">
                  <c:v>-4.167086398643427E-2</c:v>
                </c:pt>
                <c:pt idx="7">
                  <c:v>-2.5947884581793926E-2</c:v>
                </c:pt>
                <c:pt idx="8">
                  <c:v>-1.416657867459613E-2</c:v>
                </c:pt>
                <c:pt idx="9">
                  <c:v>-1.0030621043999169E-2</c:v>
                </c:pt>
                <c:pt idx="10">
                  <c:v>-1.7661838940071891E-2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3DBC-4B2A-866E-0F904C6D6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23743"/>
        <c:axId val="60942422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9 AoA Upper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'Tables &amp; Graphs'!$G$2:$R$2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4.3E-3</c:v>
                      </c:pt>
                      <c:pt idx="1">
                        <c:v>2.3099999999999999E-2</c:v>
                      </c:pt>
                      <c:pt idx="2">
                        <c:v>7.0199999999999999E-2</c:v>
                      </c:pt>
                      <c:pt idx="3">
                        <c:v>0.11650000000000001</c:v>
                      </c:pt>
                      <c:pt idx="4">
                        <c:v>0.19009999999999999</c:v>
                      </c:pt>
                      <c:pt idx="5">
                        <c:v>0.2893</c:v>
                      </c:pt>
                      <c:pt idx="6">
                        <c:v>0.3846</c:v>
                      </c:pt>
                      <c:pt idx="7">
                        <c:v>0.4874</c:v>
                      </c:pt>
                      <c:pt idx="8">
                        <c:v>0.58609999999999995</c:v>
                      </c:pt>
                      <c:pt idx="9">
                        <c:v>0.68810000000000004</c:v>
                      </c:pt>
                      <c:pt idx="10">
                        <c:v>0.78659999999999997</c:v>
                      </c:pt>
                      <c:pt idx="11">
                        <c:v>0.88859999999999995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'Tables &amp; Graphs'!$G$7:$R$7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-3.8398971567830564</c:v>
                      </c:pt>
                      <c:pt idx="1">
                        <c:v>-3.0771875842475125</c:v>
                      </c:pt>
                      <c:pt idx="2">
                        <c:v>-1.9522089736424135</c:v>
                      </c:pt>
                      <c:pt idx="3">
                        <c:v>-1.542852016263887</c:v>
                      </c:pt>
                      <c:pt idx="4">
                        <c:v>-1.174257223537607</c:v>
                      </c:pt>
                      <c:pt idx="5">
                        <c:v>-0.86598846198093682</c:v>
                      </c:pt>
                      <c:pt idx="6">
                        <c:v>-0.67787742603694379</c:v>
                      </c:pt>
                      <c:pt idx="7">
                        <c:v>-0.50205683240670129</c:v>
                      </c:pt>
                      <c:pt idx="8">
                        <c:v>-0.35459168659145518</c:v>
                      </c:pt>
                      <c:pt idx="9">
                        <c:v>-0.24338242196740159</c:v>
                      </c:pt>
                      <c:pt idx="10">
                        <c:v>-0.1551001135195865</c:v>
                      </c:pt>
                      <c:pt idx="11">
                        <c:v>-8.3208221066947322E-2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31-3DBC-4B2A-866E-0F904C6D6D70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12 AoA Upper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Graphs'!$G$2:$R$2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4.3E-3</c:v>
                      </c:pt>
                      <c:pt idx="1">
                        <c:v>2.3099999999999999E-2</c:v>
                      </c:pt>
                      <c:pt idx="2">
                        <c:v>7.0199999999999999E-2</c:v>
                      </c:pt>
                      <c:pt idx="3">
                        <c:v>0.11650000000000001</c:v>
                      </c:pt>
                      <c:pt idx="4">
                        <c:v>0.19009999999999999</c:v>
                      </c:pt>
                      <c:pt idx="5">
                        <c:v>0.2893</c:v>
                      </c:pt>
                      <c:pt idx="6">
                        <c:v>0.3846</c:v>
                      </c:pt>
                      <c:pt idx="7">
                        <c:v>0.4874</c:v>
                      </c:pt>
                      <c:pt idx="8">
                        <c:v>0.58609999999999995</c:v>
                      </c:pt>
                      <c:pt idx="9">
                        <c:v>0.68810000000000004</c:v>
                      </c:pt>
                      <c:pt idx="10">
                        <c:v>0.78659999999999997</c:v>
                      </c:pt>
                      <c:pt idx="11">
                        <c:v>0.88859999999999995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Graphs'!$G$8:$R$8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-1.9388810205690812</c:v>
                      </c:pt>
                      <c:pt idx="1">
                        <c:v>-1.7963577769120698</c:v>
                      </c:pt>
                      <c:pt idx="2">
                        <c:v>-1.5838048026917129</c:v>
                      </c:pt>
                      <c:pt idx="3">
                        <c:v>-1.5435683608182715</c:v>
                      </c:pt>
                      <c:pt idx="4">
                        <c:v>-1.4295700405349159</c:v>
                      </c:pt>
                      <c:pt idx="5">
                        <c:v>-1.2461004688338118</c:v>
                      </c:pt>
                      <c:pt idx="6">
                        <c:v>-1.0465589066114522</c:v>
                      </c:pt>
                      <c:pt idx="7">
                        <c:v>-0.86870272900520129</c:v>
                      </c:pt>
                      <c:pt idx="8">
                        <c:v>-0.71693166616163462</c:v>
                      </c:pt>
                      <c:pt idx="9">
                        <c:v>-0.58946335962661167</c:v>
                      </c:pt>
                      <c:pt idx="10">
                        <c:v>-0.49059117146069631</c:v>
                      </c:pt>
                      <c:pt idx="11">
                        <c:v>-0.38878112039279006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3DBC-4B2A-866E-0F904C6D6D70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v>15 AoA Upper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Graphs'!$G$2:$R$2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4.3E-3</c:v>
                      </c:pt>
                      <c:pt idx="1">
                        <c:v>2.3099999999999999E-2</c:v>
                      </c:pt>
                      <c:pt idx="2">
                        <c:v>7.0199999999999999E-2</c:v>
                      </c:pt>
                      <c:pt idx="3">
                        <c:v>0.11650000000000001</c:v>
                      </c:pt>
                      <c:pt idx="4">
                        <c:v>0.19009999999999999</c:v>
                      </c:pt>
                      <c:pt idx="5">
                        <c:v>0.2893</c:v>
                      </c:pt>
                      <c:pt idx="6">
                        <c:v>0.3846</c:v>
                      </c:pt>
                      <c:pt idx="7">
                        <c:v>0.4874</c:v>
                      </c:pt>
                      <c:pt idx="8">
                        <c:v>0.58609999999999995</c:v>
                      </c:pt>
                      <c:pt idx="9">
                        <c:v>0.68810000000000004</c:v>
                      </c:pt>
                      <c:pt idx="10">
                        <c:v>0.78659999999999997</c:v>
                      </c:pt>
                      <c:pt idx="11">
                        <c:v>0.88859999999999995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Graphs'!$G$9:$R$9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-1.455858817865163</c:v>
                      </c:pt>
                      <c:pt idx="1">
                        <c:v>-1.4086667392032854</c:v>
                      </c:pt>
                      <c:pt idx="2">
                        <c:v>-1.1314119234998818</c:v>
                      </c:pt>
                      <c:pt idx="3">
                        <c:v>-1.1261182413966977</c:v>
                      </c:pt>
                      <c:pt idx="4">
                        <c:v>-1.1194026010603204</c:v>
                      </c:pt>
                      <c:pt idx="5">
                        <c:v>-1.131962567160846</c:v>
                      </c:pt>
                      <c:pt idx="6">
                        <c:v>-1.1134360011197761</c:v>
                      </c:pt>
                      <c:pt idx="7">
                        <c:v>-1.0972836208250025</c:v>
                      </c:pt>
                      <c:pt idx="8">
                        <c:v>-1.048214321807984</c:v>
                      </c:pt>
                      <c:pt idx="9">
                        <c:v>-0.97905199215074346</c:v>
                      </c:pt>
                      <c:pt idx="10">
                        <c:v>-0.91123697521871938</c:v>
                      </c:pt>
                      <c:pt idx="11">
                        <c:v>-0.79086967865759439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3DBC-4B2A-866E-0F904C6D6D70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9 AoA Lower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Graphs'!$T$2:$AD$2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9.7999999999999997E-3</c:v>
                      </c:pt>
                      <c:pt idx="1">
                        <c:v>4.3099999999999999E-2</c:v>
                      </c:pt>
                      <c:pt idx="2">
                        <c:v>9.7600000000000006E-2</c:v>
                      </c:pt>
                      <c:pt idx="3">
                        <c:v>0.1487</c:v>
                      </c:pt>
                      <c:pt idx="4">
                        <c:v>0.24299999999999999</c:v>
                      </c:pt>
                      <c:pt idx="5">
                        <c:v>0.3427</c:v>
                      </c:pt>
                      <c:pt idx="6">
                        <c:v>0.43930000000000002</c:v>
                      </c:pt>
                      <c:pt idx="7">
                        <c:v>0.5383</c:v>
                      </c:pt>
                      <c:pt idx="8">
                        <c:v>0.63490000000000002</c:v>
                      </c:pt>
                      <c:pt idx="9">
                        <c:v>0.73629999999999995</c:v>
                      </c:pt>
                      <c:pt idx="10">
                        <c:v>0.83919999999999995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Graphs'!$T$7:$AD$7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0.93749159908419211</c:v>
                      </c:pt>
                      <c:pt idx="1">
                        <c:v>0.78448595576173397</c:v>
                      </c:pt>
                      <c:pt idx="2">
                        <c:v>0.45254831600061118</c:v>
                      </c:pt>
                      <c:pt idx="3">
                        <c:v>0.29446066181317165</c:v>
                      </c:pt>
                      <c:pt idx="4">
                        <c:v>0.14379096716556991</c:v>
                      </c:pt>
                      <c:pt idx="5">
                        <c:v>7.073161575769113E-2</c:v>
                      </c:pt>
                      <c:pt idx="6">
                        <c:v>3.4925612754387873E-2</c:v>
                      </c:pt>
                      <c:pt idx="7">
                        <c:v>2.9117981821720713E-2</c:v>
                      </c:pt>
                      <c:pt idx="8">
                        <c:v>1.9239139339143813E-2</c:v>
                      </c:pt>
                      <c:pt idx="9">
                        <c:v>7.8360759560574861E-4</c:v>
                      </c:pt>
                      <c:pt idx="10">
                        <c:v>-2.8952755090147362E-2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3DBC-4B2A-866E-0F904C6D6D70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12 AoA Lower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Graphs'!$T$2:$AD$2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9.7999999999999997E-3</c:v>
                      </c:pt>
                      <c:pt idx="1">
                        <c:v>4.3099999999999999E-2</c:v>
                      </c:pt>
                      <c:pt idx="2">
                        <c:v>9.7600000000000006E-2</c:v>
                      </c:pt>
                      <c:pt idx="3">
                        <c:v>0.1487</c:v>
                      </c:pt>
                      <c:pt idx="4">
                        <c:v>0.24299999999999999</c:v>
                      </c:pt>
                      <c:pt idx="5">
                        <c:v>0.3427</c:v>
                      </c:pt>
                      <c:pt idx="6">
                        <c:v>0.43930000000000002</c:v>
                      </c:pt>
                      <c:pt idx="7">
                        <c:v>0.5383</c:v>
                      </c:pt>
                      <c:pt idx="8">
                        <c:v>0.63490000000000002</c:v>
                      </c:pt>
                      <c:pt idx="9">
                        <c:v>0.73629999999999995</c:v>
                      </c:pt>
                      <c:pt idx="10">
                        <c:v>0.83919999999999995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Graphs'!$T$8:$AD$8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1.0701920667663818</c:v>
                      </c:pt>
                      <c:pt idx="1">
                        <c:v>0.8821960826160864</c:v>
                      </c:pt>
                      <c:pt idx="2">
                        <c:v>0.52995350840491973</c:v>
                      </c:pt>
                      <c:pt idx="3">
                        <c:v>0.36065621233033895</c:v>
                      </c:pt>
                      <c:pt idx="4">
                        <c:v>0.18117702405477493</c:v>
                      </c:pt>
                      <c:pt idx="5">
                        <c:v>8.1619772451888506E-2</c:v>
                      </c:pt>
                      <c:pt idx="6">
                        <c:v>2.2375949627444599E-2</c:v>
                      </c:pt>
                      <c:pt idx="7">
                        <c:v>-1.3959278707613915E-3</c:v>
                      </c:pt>
                      <c:pt idx="8">
                        <c:v>-3.3881424458610074E-2</c:v>
                      </c:pt>
                      <c:pt idx="9">
                        <c:v>-7.9800430473136438E-2</c:v>
                      </c:pt>
                      <c:pt idx="10">
                        <c:v>-0.11513596819269681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3DBC-4B2A-866E-0F904C6D6D70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15 AoA Lower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Graphs'!$T$2:$AD$2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9.7999999999999997E-3</c:v>
                      </c:pt>
                      <c:pt idx="1">
                        <c:v>4.3099999999999999E-2</c:v>
                      </c:pt>
                      <c:pt idx="2">
                        <c:v>9.7600000000000006E-2</c:v>
                      </c:pt>
                      <c:pt idx="3">
                        <c:v>0.1487</c:v>
                      </c:pt>
                      <c:pt idx="4">
                        <c:v>0.24299999999999999</c:v>
                      </c:pt>
                      <c:pt idx="5">
                        <c:v>0.3427</c:v>
                      </c:pt>
                      <c:pt idx="6">
                        <c:v>0.43930000000000002</c:v>
                      </c:pt>
                      <c:pt idx="7">
                        <c:v>0.5383</c:v>
                      </c:pt>
                      <c:pt idx="8">
                        <c:v>0.63490000000000002</c:v>
                      </c:pt>
                      <c:pt idx="9">
                        <c:v>0.73629999999999995</c:v>
                      </c:pt>
                      <c:pt idx="10">
                        <c:v>0.83919999999999995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Graphs'!$T$9:$AD$9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1.1149758272183092</c:v>
                      </c:pt>
                      <c:pt idx="1">
                        <c:v>0.92253584210162798</c:v>
                      </c:pt>
                      <c:pt idx="2">
                        <c:v>0.55839315257274702</c:v>
                      </c:pt>
                      <c:pt idx="3">
                        <c:v>0.37064930142409475</c:v>
                      </c:pt>
                      <c:pt idx="4">
                        <c:v>0.16651910174249807</c:v>
                      </c:pt>
                      <c:pt idx="5">
                        <c:v>3.871255532246777E-2</c:v>
                      </c:pt>
                      <c:pt idx="6">
                        <c:v>-4.4461562604089767E-2</c:v>
                      </c:pt>
                      <c:pt idx="7">
                        <c:v>-9.3604607141006782E-2</c:v>
                      </c:pt>
                      <c:pt idx="8">
                        <c:v>-0.1460371596937278</c:v>
                      </c:pt>
                      <c:pt idx="9">
                        <c:v>-0.22459667951481491</c:v>
                      </c:pt>
                      <c:pt idx="10">
                        <c:v>-0.25216656461133063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3DBC-4B2A-866E-0F904C6D6D70}"/>
                  </c:ext>
                </c:extLst>
              </c15:ser>
            </c15:filteredScatterSeries>
          </c:ext>
        </c:extLst>
      </c:scatterChart>
      <c:valAx>
        <c:axId val="609423743"/>
        <c:scaling>
          <c:orientation val="minMax"/>
          <c:max val="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Chord</a:t>
                </a:r>
                <a:r>
                  <a:rPr lang="en-GB" sz="1400" baseline="0"/>
                  <a:t> Location, x/c 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0.45043167071738288"/>
              <c:y val="0.14697064180818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24223"/>
        <c:crossesAt val="-2.5"/>
        <c:crossBetween val="midCat"/>
        <c:majorUnit val="0.2"/>
      </c:valAx>
      <c:valAx>
        <c:axId val="609424223"/>
        <c:scaling>
          <c:orientation val="maxMin"/>
          <c:max val="1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Pressure Coefficient, </a:t>
                </a: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C</a:t>
                </a:r>
                <a:r>
                  <a:rPr lang="en-GB" sz="12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p</a:t>
                </a:r>
                <a:endParaRPr lang="en-GB" sz="1600"/>
              </a:p>
            </c:rich>
          </c:tx>
          <c:layout>
            <c:manualLayout>
              <c:xMode val="edge"/>
              <c:yMode val="edge"/>
              <c:x val="9.9185274969697725E-3"/>
              <c:y val="0.4594762508748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2374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33251357544812488"/>
          <c:y val="0.23029951265950471"/>
          <c:w val="0.54400697756795702"/>
          <c:h val="0.278957119710495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Surface Pressure Coefficient,</a:t>
            </a:r>
            <a:r>
              <a:rPr lang="en-US" sz="1800" baseline="0"/>
              <a:t> </a:t>
            </a:r>
            <a:r>
              <a:rPr lang="en-GB" sz="1800" b="0" i="0" u="none" strike="noStrike" baseline="0">
                <a:effectLst/>
              </a:rPr>
              <a:t>C</a:t>
            </a:r>
            <a:r>
              <a:rPr lang="en-GB" sz="1800" b="0" i="0" u="none" strike="noStrike" baseline="-25000">
                <a:effectLst/>
              </a:rPr>
              <a:t>p,s</a:t>
            </a:r>
            <a:r>
              <a:rPr lang="en-US" sz="1800"/>
              <a:t> vs Chord Location, x/c at each Angle of Attack, </a:t>
            </a:r>
            <a:r>
              <a:rPr lang="el-GR" sz="1800"/>
              <a:t>α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3"/>
          <c:tx>
            <c:v>9 AoA Upper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'Tables &amp; Graphs'!$G$2:$R$2</c:f>
              <c:numCache>
                <c:formatCode>General</c:formatCode>
                <c:ptCount val="12"/>
                <c:pt idx="0">
                  <c:v>4.3E-3</c:v>
                </c:pt>
                <c:pt idx="1">
                  <c:v>2.3099999999999999E-2</c:v>
                </c:pt>
                <c:pt idx="2">
                  <c:v>7.0199999999999999E-2</c:v>
                </c:pt>
                <c:pt idx="3">
                  <c:v>0.11650000000000001</c:v>
                </c:pt>
                <c:pt idx="4">
                  <c:v>0.19009999999999999</c:v>
                </c:pt>
                <c:pt idx="5">
                  <c:v>0.2893</c:v>
                </c:pt>
                <c:pt idx="6">
                  <c:v>0.3846</c:v>
                </c:pt>
                <c:pt idx="7">
                  <c:v>0.4874</c:v>
                </c:pt>
                <c:pt idx="8">
                  <c:v>0.58609999999999995</c:v>
                </c:pt>
                <c:pt idx="9">
                  <c:v>0.68810000000000004</c:v>
                </c:pt>
                <c:pt idx="10">
                  <c:v>0.78659999999999997</c:v>
                </c:pt>
                <c:pt idx="11">
                  <c:v>0.88859999999999995</c:v>
                </c:pt>
              </c:numCache>
            </c:numRef>
          </c:xVal>
          <c:yVal>
            <c:numRef>
              <c:f>'Tables &amp; Graphs'!$G$7:$R$7</c:f>
              <c:numCache>
                <c:formatCode>0.00</c:formatCode>
                <c:ptCount val="12"/>
                <c:pt idx="0">
                  <c:v>-3.8398971567830564</c:v>
                </c:pt>
                <c:pt idx="1">
                  <c:v>-3.0771875842475125</c:v>
                </c:pt>
                <c:pt idx="2">
                  <c:v>-1.9522089736424135</c:v>
                </c:pt>
                <c:pt idx="3">
                  <c:v>-1.542852016263887</c:v>
                </c:pt>
                <c:pt idx="4">
                  <c:v>-1.174257223537607</c:v>
                </c:pt>
                <c:pt idx="5">
                  <c:v>-0.86598846198093682</c:v>
                </c:pt>
                <c:pt idx="6">
                  <c:v>-0.67787742603694379</c:v>
                </c:pt>
                <c:pt idx="7">
                  <c:v>-0.50205683240670129</c:v>
                </c:pt>
                <c:pt idx="8">
                  <c:v>-0.35459168659145518</c:v>
                </c:pt>
                <c:pt idx="9">
                  <c:v>-0.24338242196740159</c:v>
                </c:pt>
                <c:pt idx="10">
                  <c:v>-0.1551001135195865</c:v>
                </c:pt>
                <c:pt idx="11">
                  <c:v>-8.3208221066947322E-2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A0-431A-ACCC-78E58EECBA43}"/>
            </c:ext>
          </c:extLst>
        </c:ser>
        <c:ser>
          <c:idx val="3"/>
          <c:order val="4"/>
          <c:tx>
            <c:v>12 AoA Upper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'Tables &amp; Graphs'!$G$2:$R$2</c:f>
              <c:numCache>
                <c:formatCode>General</c:formatCode>
                <c:ptCount val="12"/>
                <c:pt idx="0">
                  <c:v>4.3E-3</c:v>
                </c:pt>
                <c:pt idx="1">
                  <c:v>2.3099999999999999E-2</c:v>
                </c:pt>
                <c:pt idx="2">
                  <c:v>7.0199999999999999E-2</c:v>
                </c:pt>
                <c:pt idx="3">
                  <c:v>0.11650000000000001</c:v>
                </c:pt>
                <c:pt idx="4">
                  <c:v>0.19009999999999999</c:v>
                </c:pt>
                <c:pt idx="5">
                  <c:v>0.2893</c:v>
                </c:pt>
                <c:pt idx="6">
                  <c:v>0.3846</c:v>
                </c:pt>
                <c:pt idx="7">
                  <c:v>0.4874</c:v>
                </c:pt>
                <c:pt idx="8">
                  <c:v>0.58609999999999995</c:v>
                </c:pt>
                <c:pt idx="9">
                  <c:v>0.68810000000000004</c:v>
                </c:pt>
                <c:pt idx="10">
                  <c:v>0.78659999999999997</c:v>
                </c:pt>
                <c:pt idx="11">
                  <c:v>0.88859999999999995</c:v>
                </c:pt>
              </c:numCache>
            </c:numRef>
          </c:xVal>
          <c:yVal>
            <c:numRef>
              <c:f>'Tables &amp; Graphs'!$G$8:$R$8</c:f>
              <c:numCache>
                <c:formatCode>0.00</c:formatCode>
                <c:ptCount val="12"/>
                <c:pt idx="0">
                  <c:v>-1.9388810205690812</c:v>
                </c:pt>
                <c:pt idx="1">
                  <c:v>-1.7963577769120698</c:v>
                </c:pt>
                <c:pt idx="2">
                  <c:v>-1.5838048026917129</c:v>
                </c:pt>
                <c:pt idx="3">
                  <c:v>-1.5435683608182715</c:v>
                </c:pt>
                <c:pt idx="4">
                  <c:v>-1.4295700405349159</c:v>
                </c:pt>
                <c:pt idx="5">
                  <c:v>-1.2461004688338118</c:v>
                </c:pt>
                <c:pt idx="6">
                  <c:v>-1.0465589066114522</c:v>
                </c:pt>
                <c:pt idx="7">
                  <c:v>-0.86870272900520129</c:v>
                </c:pt>
                <c:pt idx="8">
                  <c:v>-0.71693166616163462</c:v>
                </c:pt>
                <c:pt idx="9">
                  <c:v>-0.58946335962661167</c:v>
                </c:pt>
                <c:pt idx="10">
                  <c:v>-0.49059117146069631</c:v>
                </c:pt>
                <c:pt idx="11">
                  <c:v>-0.38878112039279006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A0-431A-ACCC-78E58EECBA43}"/>
            </c:ext>
          </c:extLst>
        </c:ser>
        <c:ser>
          <c:idx val="4"/>
          <c:order val="5"/>
          <c:tx>
            <c:v>15 AoA Upper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'Tables &amp; Graphs'!$G$2:$R$2</c:f>
              <c:numCache>
                <c:formatCode>General</c:formatCode>
                <c:ptCount val="12"/>
                <c:pt idx="0">
                  <c:v>4.3E-3</c:v>
                </c:pt>
                <c:pt idx="1">
                  <c:v>2.3099999999999999E-2</c:v>
                </c:pt>
                <c:pt idx="2">
                  <c:v>7.0199999999999999E-2</c:v>
                </c:pt>
                <c:pt idx="3">
                  <c:v>0.11650000000000001</c:v>
                </c:pt>
                <c:pt idx="4">
                  <c:v>0.19009999999999999</c:v>
                </c:pt>
                <c:pt idx="5">
                  <c:v>0.2893</c:v>
                </c:pt>
                <c:pt idx="6">
                  <c:v>0.3846</c:v>
                </c:pt>
                <c:pt idx="7">
                  <c:v>0.4874</c:v>
                </c:pt>
                <c:pt idx="8">
                  <c:v>0.58609999999999995</c:v>
                </c:pt>
                <c:pt idx="9">
                  <c:v>0.68810000000000004</c:v>
                </c:pt>
                <c:pt idx="10">
                  <c:v>0.78659999999999997</c:v>
                </c:pt>
                <c:pt idx="11">
                  <c:v>0.88859999999999995</c:v>
                </c:pt>
              </c:numCache>
            </c:numRef>
          </c:xVal>
          <c:yVal>
            <c:numRef>
              <c:f>'Tables &amp; Graphs'!$G$9:$R$9</c:f>
              <c:numCache>
                <c:formatCode>0.00</c:formatCode>
                <c:ptCount val="12"/>
                <c:pt idx="0">
                  <c:v>-1.455858817865163</c:v>
                </c:pt>
                <c:pt idx="1">
                  <c:v>-1.4086667392032854</c:v>
                </c:pt>
                <c:pt idx="2">
                  <c:v>-1.1314119234998818</c:v>
                </c:pt>
                <c:pt idx="3">
                  <c:v>-1.1261182413966977</c:v>
                </c:pt>
                <c:pt idx="4">
                  <c:v>-1.1194026010603204</c:v>
                </c:pt>
                <c:pt idx="5">
                  <c:v>-1.131962567160846</c:v>
                </c:pt>
                <c:pt idx="6">
                  <c:v>-1.1134360011197761</c:v>
                </c:pt>
                <c:pt idx="7">
                  <c:v>-1.0972836208250025</c:v>
                </c:pt>
                <c:pt idx="8">
                  <c:v>-1.048214321807984</c:v>
                </c:pt>
                <c:pt idx="9">
                  <c:v>-0.97905199215074346</c:v>
                </c:pt>
                <c:pt idx="10">
                  <c:v>-0.91123697521871938</c:v>
                </c:pt>
                <c:pt idx="11">
                  <c:v>-0.79086967865759439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6A0-431A-ACCC-78E58EECBA43}"/>
            </c:ext>
          </c:extLst>
        </c:ser>
        <c:ser>
          <c:idx val="9"/>
          <c:order val="9"/>
          <c:tx>
            <c:v>9 AoA Lower</c:v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'Tables &amp; Graphs'!$T$2:$AD$2</c:f>
              <c:numCache>
                <c:formatCode>General</c:formatCode>
                <c:ptCount val="11"/>
                <c:pt idx="0">
                  <c:v>9.7999999999999997E-3</c:v>
                </c:pt>
                <c:pt idx="1">
                  <c:v>4.3099999999999999E-2</c:v>
                </c:pt>
                <c:pt idx="2">
                  <c:v>9.7600000000000006E-2</c:v>
                </c:pt>
                <c:pt idx="3">
                  <c:v>0.1487</c:v>
                </c:pt>
                <c:pt idx="4">
                  <c:v>0.24299999999999999</c:v>
                </c:pt>
                <c:pt idx="5">
                  <c:v>0.3427</c:v>
                </c:pt>
                <c:pt idx="6">
                  <c:v>0.43930000000000002</c:v>
                </c:pt>
                <c:pt idx="7">
                  <c:v>0.5383</c:v>
                </c:pt>
                <c:pt idx="8">
                  <c:v>0.63490000000000002</c:v>
                </c:pt>
                <c:pt idx="9">
                  <c:v>0.73629999999999995</c:v>
                </c:pt>
                <c:pt idx="10">
                  <c:v>0.83919999999999995</c:v>
                </c:pt>
              </c:numCache>
            </c:numRef>
          </c:xVal>
          <c:yVal>
            <c:numRef>
              <c:f>'Tables &amp; Graphs'!$T$7:$AD$7</c:f>
              <c:numCache>
                <c:formatCode>0.00</c:formatCode>
                <c:ptCount val="11"/>
                <c:pt idx="0">
                  <c:v>0.93749159908419211</c:v>
                </c:pt>
                <c:pt idx="1">
                  <c:v>0.78448595576173397</c:v>
                </c:pt>
                <c:pt idx="2">
                  <c:v>0.45254831600061118</c:v>
                </c:pt>
                <c:pt idx="3">
                  <c:v>0.29446066181317165</c:v>
                </c:pt>
                <c:pt idx="4">
                  <c:v>0.14379096716556991</c:v>
                </c:pt>
                <c:pt idx="5">
                  <c:v>7.073161575769113E-2</c:v>
                </c:pt>
                <c:pt idx="6">
                  <c:v>3.4925612754387873E-2</c:v>
                </c:pt>
                <c:pt idx="7">
                  <c:v>2.9117981821720713E-2</c:v>
                </c:pt>
                <c:pt idx="8">
                  <c:v>1.9239139339143813E-2</c:v>
                </c:pt>
                <c:pt idx="9">
                  <c:v>7.8360759560574861E-4</c:v>
                </c:pt>
                <c:pt idx="10">
                  <c:v>-2.8952755090147362E-2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6A0-431A-ACCC-78E58EECBA43}"/>
            </c:ext>
          </c:extLst>
        </c:ser>
        <c:ser>
          <c:idx val="10"/>
          <c:order val="10"/>
          <c:tx>
            <c:v>12 AoA Lower</c:v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'Tables &amp; Graphs'!$T$2:$AD$2</c:f>
              <c:numCache>
                <c:formatCode>General</c:formatCode>
                <c:ptCount val="11"/>
                <c:pt idx="0">
                  <c:v>9.7999999999999997E-3</c:v>
                </c:pt>
                <c:pt idx="1">
                  <c:v>4.3099999999999999E-2</c:v>
                </c:pt>
                <c:pt idx="2">
                  <c:v>9.7600000000000006E-2</c:v>
                </c:pt>
                <c:pt idx="3">
                  <c:v>0.1487</c:v>
                </c:pt>
                <c:pt idx="4">
                  <c:v>0.24299999999999999</c:v>
                </c:pt>
                <c:pt idx="5">
                  <c:v>0.3427</c:v>
                </c:pt>
                <c:pt idx="6">
                  <c:v>0.43930000000000002</c:v>
                </c:pt>
                <c:pt idx="7">
                  <c:v>0.5383</c:v>
                </c:pt>
                <c:pt idx="8">
                  <c:v>0.63490000000000002</c:v>
                </c:pt>
                <c:pt idx="9">
                  <c:v>0.73629999999999995</c:v>
                </c:pt>
                <c:pt idx="10">
                  <c:v>0.83919999999999995</c:v>
                </c:pt>
              </c:numCache>
            </c:numRef>
          </c:xVal>
          <c:yVal>
            <c:numRef>
              <c:f>'Tables &amp; Graphs'!$T$8:$AD$8</c:f>
              <c:numCache>
                <c:formatCode>0.00</c:formatCode>
                <c:ptCount val="11"/>
                <c:pt idx="0">
                  <c:v>1.0701920667663818</c:v>
                </c:pt>
                <c:pt idx="1">
                  <c:v>0.8821960826160864</c:v>
                </c:pt>
                <c:pt idx="2">
                  <c:v>0.52995350840491973</c:v>
                </c:pt>
                <c:pt idx="3">
                  <c:v>0.36065621233033895</c:v>
                </c:pt>
                <c:pt idx="4">
                  <c:v>0.18117702405477493</c:v>
                </c:pt>
                <c:pt idx="5">
                  <c:v>8.1619772451888506E-2</c:v>
                </c:pt>
                <c:pt idx="6">
                  <c:v>2.2375949627444599E-2</c:v>
                </c:pt>
                <c:pt idx="7">
                  <c:v>-1.3959278707613915E-3</c:v>
                </c:pt>
                <c:pt idx="8">
                  <c:v>-3.3881424458610074E-2</c:v>
                </c:pt>
                <c:pt idx="9">
                  <c:v>-7.9800430473136438E-2</c:v>
                </c:pt>
                <c:pt idx="10">
                  <c:v>-0.11513596819269681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6A0-431A-ACCC-78E58EECBA43}"/>
            </c:ext>
          </c:extLst>
        </c:ser>
        <c:ser>
          <c:idx val="11"/>
          <c:order val="11"/>
          <c:tx>
            <c:v>15 AoA Lower</c:v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'Tables &amp; Graphs'!$T$2:$AD$2</c:f>
              <c:numCache>
                <c:formatCode>General</c:formatCode>
                <c:ptCount val="11"/>
                <c:pt idx="0">
                  <c:v>9.7999999999999997E-3</c:v>
                </c:pt>
                <c:pt idx="1">
                  <c:v>4.3099999999999999E-2</c:v>
                </c:pt>
                <c:pt idx="2">
                  <c:v>9.7600000000000006E-2</c:v>
                </c:pt>
                <c:pt idx="3">
                  <c:v>0.1487</c:v>
                </c:pt>
                <c:pt idx="4">
                  <c:v>0.24299999999999999</c:v>
                </c:pt>
                <c:pt idx="5">
                  <c:v>0.3427</c:v>
                </c:pt>
                <c:pt idx="6">
                  <c:v>0.43930000000000002</c:v>
                </c:pt>
                <c:pt idx="7">
                  <c:v>0.5383</c:v>
                </c:pt>
                <c:pt idx="8">
                  <c:v>0.63490000000000002</c:v>
                </c:pt>
                <c:pt idx="9">
                  <c:v>0.73629999999999995</c:v>
                </c:pt>
                <c:pt idx="10">
                  <c:v>0.83919999999999995</c:v>
                </c:pt>
              </c:numCache>
            </c:numRef>
          </c:xVal>
          <c:yVal>
            <c:numRef>
              <c:f>'Tables &amp; Graphs'!$T$9:$AD$9</c:f>
              <c:numCache>
                <c:formatCode>0.00</c:formatCode>
                <c:ptCount val="11"/>
                <c:pt idx="0">
                  <c:v>1.1149758272183092</c:v>
                </c:pt>
                <c:pt idx="1">
                  <c:v>0.92253584210162798</c:v>
                </c:pt>
                <c:pt idx="2">
                  <c:v>0.55839315257274702</c:v>
                </c:pt>
                <c:pt idx="3">
                  <c:v>0.37064930142409475</c:v>
                </c:pt>
                <c:pt idx="4">
                  <c:v>0.16651910174249807</c:v>
                </c:pt>
                <c:pt idx="5">
                  <c:v>3.871255532246777E-2</c:v>
                </c:pt>
                <c:pt idx="6">
                  <c:v>-4.4461562604089767E-2</c:v>
                </c:pt>
                <c:pt idx="7">
                  <c:v>-9.3604607141006782E-2</c:v>
                </c:pt>
                <c:pt idx="8">
                  <c:v>-0.1460371596937278</c:v>
                </c:pt>
                <c:pt idx="9">
                  <c:v>-0.22459667951481491</c:v>
                </c:pt>
                <c:pt idx="10">
                  <c:v>-0.25216656461133063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6A0-431A-ACCC-78E58EEC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23743"/>
        <c:axId val="609424223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0 AoA Upper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'Tables &amp; Graphs'!$G$2:$R$2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4.3E-3</c:v>
                      </c:pt>
                      <c:pt idx="1">
                        <c:v>2.3099999999999999E-2</c:v>
                      </c:pt>
                      <c:pt idx="2">
                        <c:v>7.0199999999999999E-2</c:v>
                      </c:pt>
                      <c:pt idx="3">
                        <c:v>0.11650000000000001</c:v>
                      </c:pt>
                      <c:pt idx="4">
                        <c:v>0.19009999999999999</c:v>
                      </c:pt>
                      <c:pt idx="5">
                        <c:v>0.2893</c:v>
                      </c:pt>
                      <c:pt idx="6">
                        <c:v>0.3846</c:v>
                      </c:pt>
                      <c:pt idx="7">
                        <c:v>0.4874</c:v>
                      </c:pt>
                      <c:pt idx="8">
                        <c:v>0.58609999999999995</c:v>
                      </c:pt>
                      <c:pt idx="9">
                        <c:v>0.68810000000000004</c:v>
                      </c:pt>
                      <c:pt idx="10">
                        <c:v>0.78659999999999997</c:v>
                      </c:pt>
                      <c:pt idx="11">
                        <c:v>0.88859999999999995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'Tables &amp; Graphs'!$G$4:$R$4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0.24110432437312124</c:v>
                      </c:pt>
                      <c:pt idx="1">
                        <c:v>-0.32124170095456372</c:v>
                      </c:pt>
                      <c:pt idx="2">
                        <c:v>-0.53021509064257544</c:v>
                      </c:pt>
                      <c:pt idx="3">
                        <c:v>-0.51747435535733244</c:v>
                      </c:pt>
                      <c:pt idx="4">
                        <c:v>-0.47564029353953347</c:v>
                      </c:pt>
                      <c:pt idx="5">
                        <c:v>-0.39732400288013348</c:v>
                      </c:pt>
                      <c:pt idx="6">
                        <c:v>-0.3512938106889128</c:v>
                      </c:pt>
                      <c:pt idx="7">
                        <c:v>-0.29239196880996987</c:v>
                      </c:pt>
                      <c:pt idx="8">
                        <c:v>-0.23526646970348625</c:v>
                      </c:pt>
                      <c:pt idx="9">
                        <c:v>-0.1600121313403377</c:v>
                      </c:pt>
                      <c:pt idx="10">
                        <c:v>-8.5514587782973855E-2</c:v>
                      </c:pt>
                      <c:pt idx="11">
                        <c:v>-2.5734401618354379E-2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6A0-431A-ACCC-78E58EECBA43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3 AoA Upper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Graphs'!$G$2:$R$2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4.3E-3</c:v>
                      </c:pt>
                      <c:pt idx="1">
                        <c:v>2.3099999999999999E-2</c:v>
                      </c:pt>
                      <c:pt idx="2">
                        <c:v>7.0199999999999999E-2</c:v>
                      </c:pt>
                      <c:pt idx="3">
                        <c:v>0.11650000000000001</c:v>
                      </c:pt>
                      <c:pt idx="4">
                        <c:v>0.19009999999999999</c:v>
                      </c:pt>
                      <c:pt idx="5">
                        <c:v>0.2893</c:v>
                      </c:pt>
                      <c:pt idx="6">
                        <c:v>0.3846</c:v>
                      </c:pt>
                      <c:pt idx="7">
                        <c:v>0.4874</c:v>
                      </c:pt>
                      <c:pt idx="8">
                        <c:v>0.58609999999999995</c:v>
                      </c:pt>
                      <c:pt idx="9">
                        <c:v>0.68810000000000004</c:v>
                      </c:pt>
                      <c:pt idx="10">
                        <c:v>0.78659999999999997</c:v>
                      </c:pt>
                      <c:pt idx="11">
                        <c:v>0.88859999999999995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Graphs'!$G$5:$R$5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-1.1089636517338521</c:v>
                      </c:pt>
                      <c:pt idx="1">
                        <c:v>-1.2397181898032157</c:v>
                      </c:pt>
                      <c:pt idx="2">
                        <c:v>-1.0746137734730303</c:v>
                      </c:pt>
                      <c:pt idx="3">
                        <c:v>-0.93628984598660481</c:v>
                      </c:pt>
                      <c:pt idx="4">
                        <c:v>-0.78003475104462372</c:v>
                      </c:pt>
                      <c:pt idx="5">
                        <c:v>-0.62430895752227489</c:v>
                      </c:pt>
                      <c:pt idx="6">
                        <c:v>-0.51400881776790397</c:v>
                      </c:pt>
                      <c:pt idx="7">
                        <c:v>-0.40749291798018833</c:v>
                      </c:pt>
                      <c:pt idx="8">
                        <c:v>-0.29406079792772682</c:v>
                      </c:pt>
                      <c:pt idx="9">
                        <c:v>-0.21221677691526467</c:v>
                      </c:pt>
                      <c:pt idx="10">
                        <c:v>-0.13674233853771023</c:v>
                      </c:pt>
                      <c:pt idx="11">
                        <c:v>-6.3747119914572603E-2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6A0-431A-ACCC-78E58EECBA43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v>6 AoA Upper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Graphs'!$G$2:$R$2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4.3E-3</c:v>
                      </c:pt>
                      <c:pt idx="1">
                        <c:v>2.3099999999999999E-2</c:v>
                      </c:pt>
                      <c:pt idx="2">
                        <c:v>7.0199999999999999E-2</c:v>
                      </c:pt>
                      <c:pt idx="3">
                        <c:v>0.11650000000000001</c:v>
                      </c:pt>
                      <c:pt idx="4">
                        <c:v>0.19009999999999999</c:v>
                      </c:pt>
                      <c:pt idx="5">
                        <c:v>0.2893</c:v>
                      </c:pt>
                      <c:pt idx="6">
                        <c:v>0.3846</c:v>
                      </c:pt>
                      <c:pt idx="7">
                        <c:v>0.4874</c:v>
                      </c:pt>
                      <c:pt idx="8">
                        <c:v>0.58609999999999995</c:v>
                      </c:pt>
                      <c:pt idx="9">
                        <c:v>0.68810000000000004</c:v>
                      </c:pt>
                      <c:pt idx="10">
                        <c:v>0.78659999999999997</c:v>
                      </c:pt>
                      <c:pt idx="11">
                        <c:v>0.88859999999999995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Graphs'!$G$6:$R$6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-2.6691273729862819</c:v>
                      </c:pt>
                      <c:pt idx="1">
                        <c:v>-2.159833320344041</c:v>
                      </c:pt>
                      <c:pt idx="2">
                        <c:v>-1.6039095737673494</c:v>
                      </c:pt>
                      <c:pt idx="3">
                        <c:v>-1.3133682221661012</c:v>
                      </c:pt>
                      <c:pt idx="4">
                        <c:v>-1.0159686337852163</c:v>
                      </c:pt>
                      <c:pt idx="5">
                        <c:v>-0.76248654653300074</c:v>
                      </c:pt>
                      <c:pt idx="6">
                        <c:v>-0.62538232572396657</c:v>
                      </c:pt>
                      <c:pt idx="7">
                        <c:v>-0.48284568855621218</c:v>
                      </c:pt>
                      <c:pt idx="8">
                        <c:v>-0.35036913051681989</c:v>
                      </c:pt>
                      <c:pt idx="9">
                        <c:v>-0.23998326119086422</c:v>
                      </c:pt>
                      <c:pt idx="10">
                        <c:v>-0.14776307460753454</c:v>
                      </c:pt>
                      <c:pt idx="11">
                        <c:v>-5.193935271470327E-2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A0-431A-ACCC-78E58EECBA4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0 AoA Lower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Graphs'!$T$2:$AD$2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9.7999999999999997E-3</c:v>
                      </c:pt>
                      <c:pt idx="1">
                        <c:v>4.3099999999999999E-2</c:v>
                      </c:pt>
                      <c:pt idx="2">
                        <c:v>9.7600000000000006E-2</c:v>
                      </c:pt>
                      <c:pt idx="3">
                        <c:v>0.1487</c:v>
                      </c:pt>
                      <c:pt idx="4">
                        <c:v>0.24299999999999999</c:v>
                      </c:pt>
                      <c:pt idx="5">
                        <c:v>0.3427</c:v>
                      </c:pt>
                      <c:pt idx="6">
                        <c:v>0.43930000000000002</c:v>
                      </c:pt>
                      <c:pt idx="7">
                        <c:v>0.5383</c:v>
                      </c:pt>
                      <c:pt idx="8">
                        <c:v>0.63490000000000002</c:v>
                      </c:pt>
                      <c:pt idx="9">
                        <c:v>0.73629999999999995</c:v>
                      </c:pt>
                      <c:pt idx="10">
                        <c:v>0.83919999999999995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Graphs'!$T$4:$AD$4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0.25447385444286852</c:v>
                      </c:pt>
                      <c:pt idx="1">
                        <c:v>-0.36871090751636032</c:v>
                      </c:pt>
                      <c:pt idx="2">
                        <c:v>-0.43970793178851736</c:v>
                      </c:pt>
                      <c:pt idx="3">
                        <c:v>-0.4519030593355044</c:v>
                      </c:pt>
                      <c:pt idx="4">
                        <c:v>-0.43415418024175895</c:v>
                      </c:pt>
                      <c:pt idx="5">
                        <c:v>-0.35977716205771604</c:v>
                      </c:pt>
                      <c:pt idx="6">
                        <c:v>-0.31081306746684412</c:v>
                      </c:pt>
                      <c:pt idx="7">
                        <c:v>-0.24565620875414942</c:v>
                      </c:pt>
                      <c:pt idx="8">
                        <c:v>-0.19167140343664227</c:v>
                      </c:pt>
                      <c:pt idx="9">
                        <c:v>-0.14389338884345618</c:v>
                      </c:pt>
                      <c:pt idx="10">
                        <c:v>-6.9950945960257013E-2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A0-431A-ACCC-78E58EECBA4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3 AoA Lower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Graphs'!$T$2:$AD$2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9.7999999999999997E-3</c:v>
                      </c:pt>
                      <c:pt idx="1">
                        <c:v>4.3099999999999999E-2</c:v>
                      </c:pt>
                      <c:pt idx="2">
                        <c:v>9.7600000000000006E-2</c:v>
                      </c:pt>
                      <c:pt idx="3">
                        <c:v>0.1487</c:v>
                      </c:pt>
                      <c:pt idx="4">
                        <c:v>0.24299999999999999</c:v>
                      </c:pt>
                      <c:pt idx="5">
                        <c:v>0.3427</c:v>
                      </c:pt>
                      <c:pt idx="6">
                        <c:v>0.43930000000000002</c:v>
                      </c:pt>
                      <c:pt idx="7">
                        <c:v>0.5383</c:v>
                      </c:pt>
                      <c:pt idx="8">
                        <c:v>0.63490000000000002</c:v>
                      </c:pt>
                      <c:pt idx="9">
                        <c:v>0.73629999999999995</c:v>
                      </c:pt>
                      <c:pt idx="10">
                        <c:v>0.83919999999999995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Graphs'!$T$5:$AD$5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0.85673419154043517</c:v>
                      </c:pt>
                      <c:pt idx="1">
                        <c:v>0.21223997369377565</c:v>
                      </c:pt>
                      <c:pt idx="2">
                        <c:v>-3.0239138570206464E-2</c:v>
                      </c:pt>
                      <c:pt idx="3">
                        <c:v>-0.11861683977772705</c:v>
                      </c:pt>
                      <c:pt idx="4">
                        <c:v>-0.18183269431500129</c:v>
                      </c:pt>
                      <c:pt idx="5">
                        <c:v>-0.17283844043004837</c:v>
                      </c:pt>
                      <c:pt idx="6">
                        <c:v>-0.15563781744554139</c:v>
                      </c:pt>
                      <c:pt idx="7">
                        <c:v>-0.11734857292426738</c:v>
                      </c:pt>
                      <c:pt idx="8">
                        <c:v>-8.4500656003050983E-2</c:v>
                      </c:pt>
                      <c:pt idx="9">
                        <c:v>-5.6183279666487576E-2</c:v>
                      </c:pt>
                      <c:pt idx="10">
                        <c:v>-3.2890226039433909E-2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6A0-431A-ACCC-78E58EECBA4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6 AoA Lower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Graphs'!$T$2:$AD$2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9.7999999999999997E-3</c:v>
                      </c:pt>
                      <c:pt idx="1">
                        <c:v>4.3099999999999999E-2</c:v>
                      </c:pt>
                      <c:pt idx="2">
                        <c:v>9.7600000000000006E-2</c:v>
                      </c:pt>
                      <c:pt idx="3">
                        <c:v>0.1487</c:v>
                      </c:pt>
                      <c:pt idx="4">
                        <c:v>0.24299999999999999</c:v>
                      </c:pt>
                      <c:pt idx="5">
                        <c:v>0.3427</c:v>
                      </c:pt>
                      <c:pt idx="6">
                        <c:v>0.43930000000000002</c:v>
                      </c:pt>
                      <c:pt idx="7">
                        <c:v>0.5383</c:v>
                      </c:pt>
                      <c:pt idx="8">
                        <c:v>0.63490000000000002</c:v>
                      </c:pt>
                      <c:pt idx="9">
                        <c:v>0.73629999999999995</c:v>
                      </c:pt>
                      <c:pt idx="10">
                        <c:v>0.83919999999999995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&amp; Graphs'!$T$6:$AD$6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0.99968917421443615</c:v>
                      </c:pt>
                      <c:pt idx="1">
                        <c:v>0.57305893851985279</c:v>
                      </c:pt>
                      <c:pt idx="2">
                        <c:v>0.2584580924836698</c:v>
                      </c:pt>
                      <c:pt idx="3">
                        <c:v>0.12056603293889159</c:v>
                      </c:pt>
                      <c:pt idx="4">
                        <c:v>1.0822924763783916E-2</c:v>
                      </c:pt>
                      <c:pt idx="5">
                        <c:v>-2.716644031250447E-2</c:v>
                      </c:pt>
                      <c:pt idx="6">
                        <c:v>-4.167086398643427E-2</c:v>
                      </c:pt>
                      <c:pt idx="7">
                        <c:v>-2.5947884581793926E-2</c:v>
                      </c:pt>
                      <c:pt idx="8">
                        <c:v>-1.416657867459613E-2</c:v>
                      </c:pt>
                      <c:pt idx="9">
                        <c:v>-1.0030621043999169E-2</c:v>
                      </c:pt>
                      <c:pt idx="10">
                        <c:v>-1.7661838940071891E-2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6A0-431A-ACCC-78E58EECBA43}"/>
                  </c:ext>
                </c:extLst>
              </c15:ser>
            </c15:filteredScatterSeries>
          </c:ext>
        </c:extLst>
      </c:scatterChart>
      <c:valAx>
        <c:axId val="609423743"/>
        <c:scaling>
          <c:orientation val="minMax"/>
          <c:max val="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Chord</a:t>
                </a:r>
                <a:r>
                  <a:rPr lang="en-GB" sz="1400" baseline="0"/>
                  <a:t> Location, x/c 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0.45043167071738288"/>
              <c:y val="0.144524799874279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24223"/>
        <c:crossesAt val="-4"/>
        <c:crossBetween val="midCat"/>
        <c:majorUnit val="0.2"/>
      </c:valAx>
      <c:valAx>
        <c:axId val="609424223"/>
        <c:scaling>
          <c:orientation val="maxMin"/>
          <c:max val="1.5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Pressure Coefficient, </a:t>
                </a: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C</a:t>
                </a:r>
                <a:r>
                  <a:rPr lang="en-GB" sz="12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p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2374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186817345646416"/>
          <c:y val="0.24342270735058313"/>
          <c:w val="0.62242183140112917"/>
          <c:h val="0.367183601020266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Wake Pressure Coefficient,</a:t>
            </a:r>
            <a:r>
              <a:rPr lang="en-US" sz="1600" baseline="0"/>
              <a:t> </a:t>
            </a:r>
            <a:r>
              <a:rPr lang="en-GB" sz="1600" b="0" i="0" u="none" strike="noStrike" baseline="0">
                <a:effectLst/>
              </a:rPr>
              <a:t>C</a:t>
            </a:r>
            <a:r>
              <a:rPr lang="en-GB" sz="1600" b="0" i="0" u="none" strike="noStrike" baseline="-25000">
                <a:effectLst/>
              </a:rPr>
              <a:t>p,w</a:t>
            </a:r>
            <a:r>
              <a:rPr lang="en-US" sz="1600"/>
              <a:t> vs Vertical</a:t>
            </a:r>
            <a:r>
              <a:rPr lang="en-US" sz="1600" baseline="0"/>
              <a:t> Position of Rake Pitot Tubes</a:t>
            </a:r>
            <a:r>
              <a:rPr lang="en-US" sz="1600"/>
              <a:t> at each Angle of Attack, </a:t>
            </a:r>
            <a:r>
              <a:rPr lang="el-GR" sz="1600"/>
              <a:t>α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 AoA</c:v>
          </c:tx>
          <c:spPr>
            <a:ln w="19050" cap="rnd">
              <a:solidFill>
                <a:srgbClr val="F977EA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'Tables &amp; Graphs'!$AF$2:$AR$2</c:f>
              <c:numCache>
                <c:formatCode>General</c:formatCode>
                <c:ptCount val="13"/>
                <c:pt idx="0">
                  <c:v>-60</c:v>
                </c:pt>
                <c:pt idx="1">
                  <c:v>-40</c:v>
                </c:pt>
                <c:pt idx="2">
                  <c:v>-27.5</c:v>
                </c:pt>
                <c:pt idx="3">
                  <c:v>-17.5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17.5</c:v>
                </c:pt>
                <c:pt idx="10">
                  <c:v>27.5</c:v>
                </c:pt>
                <c:pt idx="11">
                  <c:v>40</c:v>
                </c:pt>
                <c:pt idx="12">
                  <c:v>60</c:v>
                </c:pt>
              </c:numCache>
            </c:numRef>
          </c:xVal>
          <c:yVal>
            <c:numRef>
              <c:f>'Tables &amp; Graphs'!$AF$4:$AR$4</c:f>
              <c:numCache>
                <c:formatCode>0.00</c:formatCode>
                <c:ptCount val="13"/>
                <c:pt idx="0">
                  <c:v>1</c:v>
                </c:pt>
                <c:pt idx="1">
                  <c:v>1.007810387178907</c:v>
                </c:pt>
                <c:pt idx="2">
                  <c:v>1.0088182841620055</c:v>
                </c:pt>
                <c:pt idx="3">
                  <c:v>1.019504700159602</c:v>
                </c:pt>
                <c:pt idx="4">
                  <c:v>0.99439209020550834</c:v>
                </c:pt>
                <c:pt idx="5">
                  <c:v>0.93149173595052104</c:v>
                </c:pt>
                <c:pt idx="6">
                  <c:v>0.91187002795434302</c:v>
                </c:pt>
                <c:pt idx="7">
                  <c:v>0.97248440663665214</c:v>
                </c:pt>
                <c:pt idx="8">
                  <c:v>1.0089015300004702</c:v>
                </c:pt>
                <c:pt idx="9">
                  <c:v>1.0015102123328217</c:v>
                </c:pt>
                <c:pt idx="10">
                  <c:v>1.0092024462273421</c:v>
                </c:pt>
                <c:pt idx="11">
                  <c:v>1.0048401600499297</c:v>
                </c:pt>
                <c:pt idx="12">
                  <c:v>1.0064068661291929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526-4618-AFF6-A571D0FA35F1}"/>
            </c:ext>
          </c:extLst>
        </c:ser>
        <c:ser>
          <c:idx val="1"/>
          <c:order val="1"/>
          <c:tx>
            <c:v>3 AoA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'Tables &amp; Graphs'!$AF$2:$AR$2</c:f>
              <c:numCache>
                <c:formatCode>General</c:formatCode>
                <c:ptCount val="13"/>
                <c:pt idx="0">
                  <c:v>-60</c:v>
                </c:pt>
                <c:pt idx="1">
                  <c:v>-40</c:v>
                </c:pt>
                <c:pt idx="2">
                  <c:v>-27.5</c:v>
                </c:pt>
                <c:pt idx="3">
                  <c:v>-17.5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17.5</c:v>
                </c:pt>
                <c:pt idx="10">
                  <c:v>27.5</c:v>
                </c:pt>
                <c:pt idx="11">
                  <c:v>40</c:v>
                </c:pt>
                <c:pt idx="12">
                  <c:v>60</c:v>
                </c:pt>
              </c:numCache>
            </c:numRef>
          </c:xVal>
          <c:yVal>
            <c:numRef>
              <c:f>'Tables &amp; Graphs'!$AF$5:$AR$5</c:f>
              <c:numCache>
                <c:formatCode>0.00</c:formatCode>
                <c:ptCount val="13"/>
                <c:pt idx="0">
                  <c:v>1</c:v>
                </c:pt>
                <c:pt idx="1">
                  <c:v>1.008996036061373</c:v>
                </c:pt>
                <c:pt idx="2">
                  <c:v>1.0080836231267973</c:v>
                </c:pt>
                <c:pt idx="3">
                  <c:v>1.01608798364981</c:v>
                </c:pt>
                <c:pt idx="4">
                  <c:v>0.99347505437290973</c:v>
                </c:pt>
                <c:pt idx="5">
                  <c:v>0.94224510138307593</c:v>
                </c:pt>
                <c:pt idx="6">
                  <c:v>0.89231134146502578</c:v>
                </c:pt>
                <c:pt idx="7">
                  <c:v>0.91175556735598817</c:v>
                </c:pt>
                <c:pt idx="8">
                  <c:v>0.99263315960426846</c:v>
                </c:pt>
                <c:pt idx="9">
                  <c:v>0.99972557010770502</c:v>
                </c:pt>
                <c:pt idx="10">
                  <c:v>1.0085476722291284</c:v>
                </c:pt>
                <c:pt idx="11">
                  <c:v>1.004525950615113</c:v>
                </c:pt>
                <c:pt idx="12">
                  <c:v>1.0059512619353852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526-4618-AFF6-A571D0FA35F1}"/>
            </c:ext>
          </c:extLst>
        </c:ser>
        <c:ser>
          <c:idx val="2"/>
          <c:order val="2"/>
          <c:tx>
            <c:v>6 AoA</c:v>
          </c:tx>
          <c:spPr>
            <a:ln w="1905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'Tables &amp; Graphs'!$AF$2:$AR$2</c:f>
              <c:numCache>
                <c:formatCode>General</c:formatCode>
                <c:ptCount val="13"/>
                <c:pt idx="0">
                  <c:v>-60</c:v>
                </c:pt>
                <c:pt idx="1">
                  <c:v>-40</c:v>
                </c:pt>
                <c:pt idx="2">
                  <c:v>-27.5</c:v>
                </c:pt>
                <c:pt idx="3">
                  <c:v>-17.5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17.5</c:v>
                </c:pt>
                <c:pt idx="10">
                  <c:v>27.5</c:v>
                </c:pt>
                <c:pt idx="11">
                  <c:v>40</c:v>
                </c:pt>
                <c:pt idx="12">
                  <c:v>60</c:v>
                </c:pt>
              </c:numCache>
            </c:numRef>
          </c:xVal>
          <c:yVal>
            <c:numRef>
              <c:f>'Tables &amp; Graphs'!$AF$6:$AR$6</c:f>
              <c:numCache>
                <c:formatCode>0.00</c:formatCode>
                <c:ptCount val="13"/>
                <c:pt idx="0">
                  <c:v>1</c:v>
                </c:pt>
                <c:pt idx="1">
                  <c:v>1.0080672974733684</c:v>
                </c:pt>
                <c:pt idx="2">
                  <c:v>1.0079132067094825</c:v>
                </c:pt>
                <c:pt idx="3">
                  <c:v>1.0108010179495641</c:v>
                </c:pt>
                <c:pt idx="4">
                  <c:v>0.96900043017874393</c:v>
                </c:pt>
                <c:pt idx="5">
                  <c:v>0.90908079544227438</c:v>
                </c:pt>
                <c:pt idx="6">
                  <c:v>0.85795838538101765</c:v>
                </c:pt>
                <c:pt idx="7">
                  <c:v>0.86816722484865616</c:v>
                </c:pt>
                <c:pt idx="8">
                  <c:v>0.9729644351773471</c:v>
                </c:pt>
                <c:pt idx="9">
                  <c:v>0.99660574412506187</c:v>
                </c:pt>
                <c:pt idx="10">
                  <c:v>1.0046993564895901</c:v>
                </c:pt>
                <c:pt idx="11">
                  <c:v>1.0002995324745385</c:v>
                </c:pt>
                <c:pt idx="12">
                  <c:v>1.0027082397066829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526-4618-AFF6-A571D0FA35F1}"/>
            </c:ext>
          </c:extLst>
        </c:ser>
        <c:ser>
          <c:idx val="3"/>
          <c:order val="3"/>
          <c:tx>
            <c:v>9 AoA</c:v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'Tables &amp; Graphs'!$AF$2:$AR$2</c:f>
              <c:numCache>
                <c:formatCode>General</c:formatCode>
                <c:ptCount val="13"/>
                <c:pt idx="0">
                  <c:v>-60</c:v>
                </c:pt>
                <c:pt idx="1">
                  <c:v>-40</c:v>
                </c:pt>
                <c:pt idx="2">
                  <c:v>-27.5</c:v>
                </c:pt>
                <c:pt idx="3">
                  <c:v>-17.5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17.5</c:v>
                </c:pt>
                <c:pt idx="10">
                  <c:v>27.5</c:v>
                </c:pt>
                <c:pt idx="11">
                  <c:v>40</c:v>
                </c:pt>
                <c:pt idx="12">
                  <c:v>60</c:v>
                </c:pt>
              </c:numCache>
            </c:numRef>
          </c:xVal>
          <c:yVal>
            <c:numRef>
              <c:f>'Tables &amp; Graphs'!$AF$7:$AR$7</c:f>
              <c:numCache>
                <c:formatCode>0.00</c:formatCode>
                <c:ptCount val="13"/>
                <c:pt idx="0">
                  <c:v>1</c:v>
                </c:pt>
                <c:pt idx="1">
                  <c:v>1.0059292236494872</c:v>
                </c:pt>
                <c:pt idx="2">
                  <c:v>0.98821711607405216</c:v>
                </c:pt>
                <c:pt idx="3">
                  <c:v>0.94456706660663248</c:v>
                </c:pt>
                <c:pt idx="4">
                  <c:v>0.8773703343180288</c:v>
                </c:pt>
                <c:pt idx="5">
                  <c:v>0.82919749602006143</c:v>
                </c:pt>
                <c:pt idx="6">
                  <c:v>0.82347510631281662</c:v>
                </c:pt>
                <c:pt idx="7">
                  <c:v>0.86940269436015649</c:v>
                </c:pt>
                <c:pt idx="8">
                  <c:v>0.96310524502101957</c:v>
                </c:pt>
                <c:pt idx="9">
                  <c:v>0.99583030460773225</c:v>
                </c:pt>
                <c:pt idx="10">
                  <c:v>1.0042294077858156</c:v>
                </c:pt>
                <c:pt idx="11">
                  <c:v>0.99916713638287236</c:v>
                </c:pt>
                <c:pt idx="12">
                  <c:v>1.0014706251471839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526-4618-AFF6-A571D0FA35F1}"/>
            </c:ext>
          </c:extLst>
        </c:ser>
        <c:ser>
          <c:idx val="4"/>
          <c:order val="4"/>
          <c:tx>
            <c:v>12 AoA</c:v>
          </c:tx>
          <c:spPr>
            <a:ln w="1905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'Tables &amp; Graphs'!$AF$2:$AR$2</c:f>
              <c:numCache>
                <c:formatCode>General</c:formatCode>
                <c:ptCount val="13"/>
                <c:pt idx="0">
                  <c:v>-60</c:v>
                </c:pt>
                <c:pt idx="1">
                  <c:v>-40</c:v>
                </c:pt>
                <c:pt idx="2">
                  <c:v>-27.5</c:v>
                </c:pt>
                <c:pt idx="3">
                  <c:v>-17.5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17.5</c:v>
                </c:pt>
                <c:pt idx="10">
                  <c:v>27.5</c:v>
                </c:pt>
                <c:pt idx="11">
                  <c:v>40</c:v>
                </c:pt>
                <c:pt idx="12">
                  <c:v>60</c:v>
                </c:pt>
              </c:numCache>
            </c:numRef>
          </c:xVal>
          <c:yVal>
            <c:numRef>
              <c:f>'Tables &amp; Graphs'!$AF$8:$AR$8</c:f>
              <c:numCache>
                <c:formatCode>0.00</c:formatCode>
                <c:ptCount val="13"/>
                <c:pt idx="0">
                  <c:v>1</c:v>
                </c:pt>
                <c:pt idx="1">
                  <c:v>0.9176598129871123</c:v>
                </c:pt>
                <c:pt idx="2">
                  <c:v>0.84135500470934632</c:v>
                </c:pt>
                <c:pt idx="3">
                  <c:v>0.77560483511012868</c:v>
                </c:pt>
                <c:pt idx="4">
                  <c:v>0.72361039233685565</c:v>
                </c:pt>
                <c:pt idx="5">
                  <c:v>0.6906664189990307</c:v>
                </c:pt>
                <c:pt idx="6">
                  <c:v>0.68812057780943803</c:v>
                </c:pt>
                <c:pt idx="7">
                  <c:v>0.69003708393486995</c:v>
                </c:pt>
                <c:pt idx="8">
                  <c:v>0.7165006217546469</c:v>
                </c:pt>
                <c:pt idx="9">
                  <c:v>0.76914895968452701</c:v>
                </c:pt>
                <c:pt idx="10">
                  <c:v>0.91514467145024325</c:v>
                </c:pt>
                <c:pt idx="11">
                  <c:v>1.0286014801642716</c:v>
                </c:pt>
                <c:pt idx="12">
                  <c:v>1.0594650140922546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526-4618-AFF6-A571D0FA35F1}"/>
            </c:ext>
          </c:extLst>
        </c:ser>
        <c:ser>
          <c:idx val="5"/>
          <c:order val="5"/>
          <c:tx>
            <c:v>15 AoA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'Tables &amp; Graphs'!$AF$2:$AR$2</c:f>
              <c:numCache>
                <c:formatCode>General</c:formatCode>
                <c:ptCount val="13"/>
                <c:pt idx="0">
                  <c:v>-60</c:v>
                </c:pt>
                <c:pt idx="1">
                  <c:v>-40</c:v>
                </c:pt>
                <c:pt idx="2">
                  <c:v>-27.5</c:v>
                </c:pt>
                <c:pt idx="3">
                  <c:v>-17.5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17.5</c:v>
                </c:pt>
                <c:pt idx="10">
                  <c:v>27.5</c:v>
                </c:pt>
                <c:pt idx="11">
                  <c:v>40</c:v>
                </c:pt>
                <c:pt idx="12">
                  <c:v>60</c:v>
                </c:pt>
              </c:numCache>
            </c:numRef>
          </c:xVal>
          <c:yVal>
            <c:numRef>
              <c:f>'Tables &amp; Graphs'!$AF$9:$AR$9</c:f>
              <c:numCache>
                <c:formatCode>0.00</c:formatCode>
                <c:ptCount val="13"/>
                <c:pt idx="0">
                  <c:v>1</c:v>
                </c:pt>
                <c:pt idx="1">
                  <c:v>0.84580047057507834</c:v>
                </c:pt>
                <c:pt idx="2">
                  <c:v>0.71537946424861421</c:v>
                </c:pt>
                <c:pt idx="3">
                  <c:v>0.60357591948166922</c:v>
                </c:pt>
                <c:pt idx="4">
                  <c:v>0.51618262178855123</c:v>
                </c:pt>
                <c:pt idx="5">
                  <c:v>0.45557112995070159</c:v>
                </c:pt>
                <c:pt idx="6">
                  <c:v>0.40928837339949253</c:v>
                </c:pt>
                <c:pt idx="7">
                  <c:v>0.39909241973847148</c:v>
                </c:pt>
                <c:pt idx="8">
                  <c:v>0.43956691731291159</c:v>
                </c:pt>
                <c:pt idx="9">
                  <c:v>0.46850945909181058</c:v>
                </c:pt>
                <c:pt idx="10">
                  <c:v>0.66677537180977142</c:v>
                </c:pt>
                <c:pt idx="11">
                  <c:v>0.90180452745078921</c:v>
                </c:pt>
                <c:pt idx="12">
                  <c:v>1.065980404851145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526-4618-AFF6-A571D0FA3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23743"/>
        <c:axId val="609424223"/>
        <c:extLst/>
      </c:scatterChart>
      <c:valAx>
        <c:axId val="609423743"/>
        <c:scaling>
          <c:orientation val="minMax"/>
          <c:max val="60"/>
          <c:min val="-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Vertical Position of Pitot Tubes (mm) 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0.37453037337906636"/>
              <c:y val="0.9264046255887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24223"/>
        <c:crosses val="autoZero"/>
        <c:crossBetween val="midCat"/>
        <c:majorUnit val="15"/>
      </c:valAx>
      <c:valAx>
        <c:axId val="609424223"/>
        <c:scaling>
          <c:orientation val="minMax"/>
          <c:max val="1.2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Pressure Coefficient, </a:t>
                </a: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C</a:t>
                </a:r>
                <a:r>
                  <a:rPr lang="en-GB" sz="12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p</a:t>
                </a:r>
                <a:endParaRPr lang="en-GB" sz="1600"/>
              </a:p>
            </c:rich>
          </c:tx>
          <c:layout>
            <c:manualLayout>
              <c:xMode val="edge"/>
              <c:yMode val="edge"/>
              <c:x val="8.6787115598485516E-3"/>
              <c:y val="0.365835362868575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23743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1253196672719851E-2"/>
          <c:y val="0.65400157073124499"/>
          <c:w val="0.91663750656883491"/>
          <c:h val="0.217757159094892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506908</xdr:colOff>
      <xdr:row>9</xdr:row>
      <xdr:rowOff>182335</xdr:rowOff>
    </xdr:from>
    <xdr:to>
      <xdr:col>16</xdr:col>
      <xdr:colOff>199931</xdr:colOff>
      <xdr:row>26</xdr:row>
      <xdr:rowOff>97972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11C683-8C0F-BBDE-B07A-1CD3F3D69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2181</xdr:rowOff>
    </xdr:from>
    <xdr:to>
      <xdr:col>7</xdr:col>
      <xdr:colOff>508363</xdr:colOff>
      <xdr:row>26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040B63-86F4-4CB2-B73E-E54C590DA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201385</xdr:colOff>
      <xdr:row>9</xdr:row>
      <xdr:rowOff>182154</xdr:rowOff>
    </xdr:from>
    <xdr:to>
      <xdr:col>24</xdr:col>
      <xdr:colOff>521425</xdr:colOff>
      <xdr:row>26</xdr:row>
      <xdr:rowOff>100331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5B68BA-B107-4271-A818-529677306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524691</xdr:colOff>
      <xdr:row>9</xdr:row>
      <xdr:rowOff>180700</xdr:rowOff>
    </xdr:from>
    <xdr:to>
      <xdr:col>33</xdr:col>
      <xdr:colOff>235131</xdr:colOff>
      <xdr:row>26</xdr:row>
      <xdr:rowOff>97972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2E53A2-F232-4B13-A322-2AAF88E54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98696</xdr:rowOff>
    </xdr:from>
    <xdr:to>
      <xdr:col>16</xdr:col>
      <xdr:colOff>215900</xdr:colOff>
      <xdr:row>54</xdr:row>
      <xdr:rowOff>131353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444A99-38BB-441E-B708-22DCF1909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204288</xdr:colOff>
      <xdr:row>26</xdr:row>
      <xdr:rowOff>97971</xdr:rowOff>
    </xdr:from>
    <xdr:to>
      <xdr:col>33</xdr:col>
      <xdr:colOff>241300</xdr:colOff>
      <xdr:row>54</xdr:row>
      <xdr:rowOff>108857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678585-49C6-4EA7-B52B-6FB867166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233589</xdr:colOff>
      <xdr:row>26</xdr:row>
      <xdr:rowOff>97971</xdr:rowOff>
    </xdr:from>
    <xdr:to>
      <xdr:col>50</xdr:col>
      <xdr:colOff>269874</xdr:colOff>
      <xdr:row>54</xdr:row>
      <xdr:rowOff>108857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8BD501-1BE5-4FB0-8897-BEE021025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F7EA-713E-46FD-8314-4A004AC47777}">
  <sheetPr codeName="Sheet1"/>
  <dimension ref="A1:BN124"/>
  <sheetViews>
    <sheetView showFormulas="1" topLeftCell="G1" zoomScale="55" zoomScaleNormal="60" workbookViewId="0">
      <selection activeCell="A27" sqref="A27:AP30"/>
    </sheetView>
  </sheetViews>
  <sheetFormatPr defaultColWidth="9.109375" defaultRowHeight="14.4" x14ac:dyDescent="0.3"/>
  <cols>
    <col min="1" max="1" width="19.44140625" style="3" bestFit="1" customWidth="1"/>
    <col min="2" max="2" width="21.109375" style="3" bestFit="1" customWidth="1"/>
    <col min="3" max="3" width="20.44140625" style="3" bestFit="1" customWidth="1"/>
    <col min="4" max="4" width="9.109375" style="3"/>
    <col min="5" max="42" width="3.6640625" style="3" customWidth="1"/>
    <col min="43" max="43" width="4.5546875" style="3" customWidth="1"/>
    <col min="44" max="44" width="9.109375" style="3"/>
    <col min="45" max="54" width="9.109375" style="1"/>
    <col min="55" max="55" width="9.109375" style="3"/>
    <col min="56" max="66" width="9.109375" style="1"/>
    <col min="67" max="16384" width="9.109375" style="3"/>
  </cols>
  <sheetData>
    <row r="1" spans="1:47" ht="15" customHeight="1" x14ac:dyDescent="0.3">
      <c r="A1" s="2"/>
      <c r="B1" s="2"/>
      <c r="C1" s="2"/>
      <c r="E1" s="52" t="s">
        <v>0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4"/>
      <c r="Q1" s="2"/>
      <c r="R1" s="52" t="s">
        <v>0</v>
      </c>
      <c r="S1" s="53"/>
      <c r="T1" s="53"/>
      <c r="U1" s="53"/>
      <c r="V1" s="53"/>
      <c r="W1" s="53"/>
      <c r="X1" s="53"/>
      <c r="Y1" s="53"/>
      <c r="Z1" s="53"/>
      <c r="AA1" s="53"/>
      <c r="AB1" s="54"/>
      <c r="AC1" s="2"/>
      <c r="AD1" s="52" t="s">
        <v>1</v>
      </c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4"/>
      <c r="AQ1" s="2"/>
      <c r="AR1" s="2"/>
      <c r="AS1"/>
      <c r="AT1"/>
      <c r="AU1"/>
    </row>
    <row r="2" spans="1:47" ht="15" customHeight="1" x14ac:dyDescent="0.3">
      <c r="A2" s="2"/>
      <c r="B2" s="2"/>
      <c r="C2" s="2"/>
      <c r="E2" s="55"/>
      <c r="F2" s="56"/>
      <c r="G2" s="56"/>
      <c r="H2" s="56"/>
      <c r="I2" s="56"/>
      <c r="J2" s="56"/>
      <c r="K2" s="56"/>
      <c r="L2" s="56"/>
      <c r="M2" s="56"/>
      <c r="N2" s="56"/>
      <c r="O2" s="56"/>
      <c r="P2" s="57"/>
      <c r="Q2" s="2"/>
      <c r="R2" s="55"/>
      <c r="S2" s="56"/>
      <c r="T2" s="56"/>
      <c r="U2" s="56"/>
      <c r="V2" s="56"/>
      <c r="W2" s="56"/>
      <c r="X2" s="56"/>
      <c r="Y2" s="56"/>
      <c r="Z2" s="56"/>
      <c r="AA2" s="56"/>
      <c r="AB2" s="57"/>
      <c r="AC2" s="2"/>
      <c r="AD2" s="55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7"/>
      <c r="AQ2" s="2"/>
      <c r="AR2" s="2"/>
      <c r="AS2"/>
      <c r="AT2"/>
      <c r="AU2"/>
    </row>
    <row r="3" spans="1:47" ht="15" customHeight="1" x14ac:dyDescent="0.3">
      <c r="A3" s="2"/>
      <c r="B3" s="2"/>
      <c r="C3" s="2"/>
      <c r="E3" s="58"/>
      <c r="F3" s="59"/>
      <c r="G3" s="59"/>
      <c r="H3" s="59"/>
      <c r="I3" s="59"/>
      <c r="J3" s="59"/>
      <c r="K3" s="59"/>
      <c r="L3" s="59"/>
      <c r="M3" s="59"/>
      <c r="N3" s="59"/>
      <c r="O3" s="59"/>
      <c r="P3" s="60"/>
      <c r="Q3" s="2"/>
      <c r="R3" s="58"/>
      <c r="S3" s="59"/>
      <c r="T3" s="59"/>
      <c r="U3" s="59"/>
      <c r="V3" s="59"/>
      <c r="W3" s="59"/>
      <c r="X3" s="59"/>
      <c r="Y3" s="59"/>
      <c r="Z3" s="59"/>
      <c r="AA3" s="59"/>
      <c r="AB3" s="60"/>
      <c r="AC3" s="2"/>
      <c r="AD3" s="58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60"/>
      <c r="AQ3" s="2"/>
      <c r="AR3" s="2"/>
      <c r="AS3"/>
      <c r="AT3"/>
      <c r="AU3"/>
    </row>
    <row r="4" spans="1:47" ht="15" thickBot="1" x14ac:dyDescent="0.35">
      <c r="A4" s="2"/>
      <c r="B4" s="2"/>
      <c r="C4" s="2"/>
      <c r="E4" s="4">
        <v>4.3E-3</v>
      </c>
      <c r="F4" s="5">
        <v>2.3099999999999999E-2</v>
      </c>
      <c r="G4" s="5">
        <v>7.0199999999999999E-2</v>
      </c>
      <c r="H4" s="5">
        <v>0.11650000000000001</v>
      </c>
      <c r="I4" s="5">
        <v>0.19009999999999999</v>
      </c>
      <c r="J4" s="5">
        <v>0.2893</v>
      </c>
      <c r="K4" s="5">
        <v>0.3846</v>
      </c>
      <c r="L4" s="5">
        <v>0.4874</v>
      </c>
      <c r="M4" s="5">
        <v>0.58609999999999995</v>
      </c>
      <c r="N4" s="5">
        <v>0.68810000000000004</v>
      </c>
      <c r="O4" s="5">
        <v>0.78659999999999997</v>
      </c>
      <c r="P4" s="6">
        <v>0.88859999999999995</v>
      </c>
      <c r="Q4" s="2"/>
      <c r="R4" s="4">
        <v>9.7999999999999997E-3</v>
      </c>
      <c r="S4" s="5">
        <v>4.3099999999999999E-2</v>
      </c>
      <c r="T4" s="5">
        <v>9.7600000000000006E-2</v>
      </c>
      <c r="U4" s="5">
        <v>0.1487</v>
      </c>
      <c r="V4" s="5">
        <v>0.24299999999999999</v>
      </c>
      <c r="W4" s="5">
        <v>0.3427</v>
      </c>
      <c r="X4" s="5">
        <v>0.43930000000000002</v>
      </c>
      <c r="Y4" s="5">
        <v>0.5383</v>
      </c>
      <c r="Z4" s="5">
        <v>0.63490000000000002</v>
      </c>
      <c r="AA4" s="5">
        <v>0.73629999999999995</v>
      </c>
      <c r="AB4" s="6">
        <v>0.83919999999999995</v>
      </c>
      <c r="AC4" s="2"/>
      <c r="AD4" s="4">
        <v>-60</v>
      </c>
      <c r="AE4" s="5">
        <v>-40</v>
      </c>
      <c r="AF4" s="5">
        <v>-27.5</v>
      </c>
      <c r="AG4" s="5">
        <v>-17.5</v>
      </c>
      <c r="AH4" s="5">
        <v>-10</v>
      </c>
      <c r="AI4" s="5">
        <v>-5</v>
      </c>
      <c r="AJ4" s="5">
        <v>0</v>
      </c>
      <c r="AK4" s="5">
        <v>5</v>
      </c>
      <c r="AL4" s="5">
        <v>10</v>
      </c>
      <c r="AM4" s="5">
        <v>17.5</v>
      </c>
      <c r="AN4" s="5">
        <v>27.5</v>
      </c>
      <c r="AO4" s="5">
        <v>40</v>
      </c>
      <c r="AP4" s="6">
        <v>60</v>
      </c>
      <c r="AQ4" s="2"/>
      <c r="AR4" s="2"/>
      <c r="AS4"/>
      <c r="AT4"/>
      <c r="AU4"/>
    </row>
    <row r="5" spans="1:47" ht="21.6" thickBot="1" x14ac:dyDescent="0.45">
      <c r="A5" s="2"/>
      <c r="B5" s="2"/>
      <c r="C5" s="2"/>
      <c r="E5" s="49" t="s">
        <v>2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1"/>
      <c r="Q5" s="2"/>
      <c r="R5" s="49" t="s">
        <v>3</v>
      </c>
      <c r="S5" s="50"/>
      <c r="T5" s="50"/>
      <c r="U5" s="50"/>
      <c r="V5" s="50"/>
      <c r="W5" s="50"/>
      <c r="X5" s="50"/>
      <c r="Y5" s="50"/>
      <c r="Z5" s="50"/>
      <c r="AA5" s="50"/>
      <c r="AB5" s="51"/>
      <c r="AC5" s="2"/>
      <c r="AD5" s="49" t="s">
        <v>4</v>
      </c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1"/>
      <c r="AQ5" s="2"/>
      <c r="AR5" s="2"/>
      <c r="AS5"/>
      <c r="AT5"/>
      <c r="AU5"/>
    </row>
    <row r="6" spans="1:47" ht="15" thickBot="1" x14ac:dyDescent="0.35">
      <c r="A6" s="17" t="s">
        <v>5</v>
      </c>
      <c r="B6" s="17" t="s">
        <v>6</v>
      </c>
      <c r="C6" s="17" t="s">
        <v>75</v>
      </c>
      <c r="E6" s="19" t="s">
        <v>7</v>
      </c>
      <c r="F6" s="20" t="s">
        <v>8</v>
      </c>
      <c r="G6" s="20" t="s">
        <v>9</v>
      </c>
      <c r="H6" s="20" t="s">
        <v>10</v>
      </c>
      <c r="I6" s="20" t="s">
        <v>11</v>
      </c>
      <c r="J6" s="20" t="s">
        <v>12</v>
      </c>
      <c r="K6" s="20" t="s">
        <v>13</v>
      </c>
      <c r="L6" s="20" t="s">
        <v>14</v>
      </c>
      <c r="M6" s="20" t="s">
        <v>15</v>
      </c>
      <c r="N6" s="20" t="s">
        <v>16</v>
      </c>
      <c r="O6" s="20" t="s">
        <v>17</v>
      </c>
      <c r="P6" s="21" t="s">
        <v>18</v>
      </c>
      <c r="Q6" s="2"/>
      <c r="R6" s="19" t="s">
        <v>19</v>
      </c>
      <c r="S6" s="20" t="s">
        <v>20</v>
      </c>
      <c r="T6" s="20" t="s">
        <v>21</v>
      </c>
      <c r="U6" s="20" t="s">
        <v>22</v>
      </c>
      <c r="V6" s="20" t="s">
        <v>23</v>
      </c>
      <c r="W6" s="20" t="s">
        <v>24</v>
      </c>
      <c r="X6" s="20" t="s">
        <v>25</v>
      </c>
      <c r="Y6" s="20" t="s">
        <v>26</v>
      </c>
      <c r="Z6" s="20" t="s">
        <v>27</v>
      </c>
      <c r="AA6" s="20" t="s">
        <v>28</v>
      </c>
      <c r="AB6" s="21" t="s">
        <v>29</v>
      </c>
      <c r="AC6" s="2"/>
      <c r="AD6" s="19" t="s">
        <v>30</v>
      </c>
      <c r="AE6" s="20" t="s">
        <v>31</v>
      </c>
      <c r="AF6" s="20" t="s">
        <v>32</v>
      </c>
      <c r="AG6" s="20" t="s">
        <v>33</v>
      </c>
      <c r="AH6" s="20" t="s">
        <v>34</v>
      </c>
      <c r="AI6" s="20" t="s">
        <v>35</v>
      </c>
      <c r="AJ6" s="20" t="s">
        <v>36</v>
      </c>
      <c r="AK6" s="20" t="s">
        <v>37</v>
      </c>
      <c r="AL6" s="20" t="s">
        <v>38</v>
      </c>
      <c r="AM6" s="20" t="s">
        <v>39</v>
      </c>
      <c r="AN6" s="20" t="s">
        <v>40</v>
      </c>
      <c r="AO6" s="20" t="s">
        <v>41</v>
      </c>
      <c r="AP6" s="21" t="s">
        <v>42</v>
      </c>
      <c r="AQ6" s="2"/>
      <c r="AR6" s="2"/>
      <c r="AS6"/>
      <c r="AT6"/>
      <c r="AU6"/>
    </row>
    <row r="7" spans="1:47" x14ac:dyDescent="0.3">
      <c r="A7" s="18">
        <v>-3.2502000000000003E-2</v>
      </c>
      <c r="B7" s="18">
        <v>12.880777999999999</v>
      </c>
      <c r="C7" s="18">
        <v>148.829881</v>
      </c>
      <c r="E7" s="9">
        <v>47.695805</v>
      </c>
      <c r="F7" s="10">
        <v>-37.454084999999999</v>
      </c>
      <c r="G7" s="10">
        <v>-69.265235000000004</v>
      </c>
      <c r="H7" s="10">
        <v>-66.938708000000005</v>
      </c>
      <c r="I7" s="10">
        <v>-60.749839000000001</v>
      </c>
      <c r="J7" s="10">
        <v>-48.921379000000002</v>
      </c>
      <c r="K7" s="10">
        <v>-41.906809000000003</v>
      </c>
      <c r="L7" s="10">
        <v>-33.128433000000001</v>
      </c>
      <c r="M7" s="10">
        <v>-24.039366999999999</v>
      </c>
      <c r="N7" s="10">
        <v>-12.222534</v>
      </c>
      <c r="O7" s="10">
        <v>-1.4099379999999999</v>
      </c>
      <c r="P7" s="11">
        <v>7.8289160000000004</v>
      </c>
      <c r="R7" s="9">
        <v>50.466301999999999</v>
      </c>
      <c r="S7" s="10">
        <v>-43.860028</v>
      </c>
      <c r="T7" s="10">
        <v>-54.651659000000002</v>
      </c>
      <c r="U7" s="10">
        <v>-56.517052</v>
      </c>
      <c r="V7" s="10">
        <v>-54.097737000000002</v>
      </c>
      <c r="W7" s="10">
        <v>-42.727899999999998</v>
      </c>
      <c r="X7" s="10">
        <v>-35.310358000000001</v>
      </c>
      <c r="Y7" s="10">
        <v>-25.506053000000001</v>
      </c>
      <c r="Z7" s="10">
        <v>-17.509747000000001</v>
      </c>
      <c r="AA7" s="10">
        <v>-10.255967999999999</v>
      </c>
      <c r="AB7" s="11">
        <v>1.085758</v>
      </c>
      <c r="AD7" s="9">
        <v>162.928155</v>
      </c>
      <c r="AE7" s="10">
        <v>165.73200700000001</v>
      </c>
      <c r="AF7" s="10">
        <v>165.90065300000001</v>
      </c>
      <c r="AG7" s="10">
        <v>168.910562</v>
      </c>
      <c r="AH7" s="10">
        <v>161.10159999999999</v>
      </c>
      <c r="AI7" s="10">
        <v>143.12544299999999</v>
      </c>
      <c r="AJ7" s="10">
        <v>138.807478</v>
      </c>
      <c r="AK7" s="10">
        <v>155.33748900000001</v>
      </c>
      <c r="AL7" s="10">
        <v>166.13244499999999</v>
      </c>
      <c r="AM7" s="10">
        <v>163.45818299999999</v>
      </c>
      <c r="AN7" s="10">
        <v>165.92061200000001</v>
      </c>
      <c r="AO7" s="10">
        <v>164.35027700000001</v>
      </c>
      <c r="AP7" s="11">
        <v>165.96360899999999</v>
      </c>
    </row>
    <row r="8" spans="1:47" x14ac:dyDescent="0.3">
      <c r="A8" s="7">
        <v>-4.0323999999999999E-2</v>
      </c>
      <c r="B8" s="7">
        <v>10.83864</v>
      </c>
      <c r="C8" s="7">
        <v>145.437453</v>
      </c>
      <c r="E8" s="12">
        <v>50.214640000000003</v>
      </c>
      <c r="F8" s="1">
        <v>-34.577641999999997</v>
      </c>
      <c r="G8" s="1">
        <v>-66.474130000000002</v>
      </c>
      <c r="H8" s="1">
        <v>-64.975555</v>
      </c>
      <c r="I8" s="1">
        <v>-58.891219</v>
      </c>
      <c r="J8" s="1">
        <v>-47.383222000000004</v>
      </c>
      <c r="K8" s="1">
        <v>-40.279747</v>
      </c>
      <c r="L8" s="1">
        <v>-31.760437</v>
      </c>
      <c r="M8" s="1">
        <v>-23.165835999999999</v>
      </c>
      <c r="N8" s="1">
        <v>-12.192945</v>
      </c>
      <c r="O8" s="1">
        <v>-0.76866500000000004</v>
      </c>
      <c r="P8" s="13">
        <v>8.1592380000000002</v>
      </c>
      <c r="R8" s="12">
        <v>47.746921999999998</v>
      </c>
      <c r="S8" s="1">
        <v>-44.687719000000001</v>
      </c>
      <c r="T8" s="1">
        <v>-54.542490000000001</v>
      </c>
      <c r="U8" s="1">
        <v>-56.108288999999999</v>
      </c>
      <c r="V8" s="1">
        <v>-53.199840999999999</v>
      </c>
      <c r="W8" s="1">
        <v>-42.049674000000003</v>
      </c>
      <c r="X8" s="1">
        <v>-34.624808999999999</v>
      </c>
      <c r="Y8" s="1">
        <v>-24.954606999999999</v>
      </c>
      <c r="Z8" s="1">
        <v>-16.732588</v>
      </c>
      <c r="AA8" s="1">
        <v>-9.6405100000000008</v>
      </c>
      <c r="AB8" s="13">
        <v>1.1919729999999999</v>
      </c>
      <c r="AD8" s="12">
        <v>161.71075999999999</v>
      </c>
      <c r="AE8" s="1">
        <v>163.74020999999999</v>
      </c>
      <c r="AF8" s="1">
        <v>163.447971</v>
      </c>
      <c r="AG8" s="1">
        <v>166.41995700000001</v>
      </c>
      <c r="AH8" s="1">
        <v>157.97338199999999</v>
      </c>
      <c r="AI8" s="1">
        <v>139.888396</v>
      </c>
      <c r="AJ8" s="1">
        <v>135.25113099999999</v>
      </c>
      <c r="AK8" s="1">
        <v>152.53068400000001</v>
      </c>
      <c r="AL8" s="1">
        <v>163.35084800000001</v>
      </c>
      <c r="AM8" s="1">
        <v>161.46077299999999</v>
      </c>
      <c r="AN8" s="1">
        <v>163.806364</v>
      </c>
      <c r="AO8" s="1">
        <v>162.45433499999999</v>
      </c>
      <c r="AP8" s="13">
        <v>162.43059299999999</v>
      </c>
    </row>
    <row r="9" spans="1:47" x14ac:dyDescent="0.3">
      <c r="A9" s="7">
        <v>-4.0586999999999998E-2</v>
      </c>
      <c r="B9" s="7">
        <v>11.829542999999999</v>
      </c>
      <c r="C9" s="7">
        <v>147.14420799999999</v>
      </c>
      <c r="E9" s="12">
        <v>48.939976999999999</v>
      </c>
      <c r="F9" s="1">
        <v>-35.227567999999998</v>
      </c>
      <c r="G9" s="1">
        <v>-67.648728000000006</v>
      </c>
      <c r="H9" s="1">
        <v>-65.387566000000007</v>
      </c>
      <c r="I9" s="1">
        <v>-59.189576000000002</v>
      </c>
      <c r="J9" s="1">
        <v>-47.624173999999996</v>
      </c>
      <c r="K9" s="1">
        <v>-40.738047000000002</v>
      </c>
      <c r="L9" s="1">
        <v>-31.720984999999999</v>
      </c>
      <c r="M9" s="1">
        <v>-23.518273000000001</v>
      </c>
      <c r="N9" s="1">
        <v>-12.698257999999999</v>
      </c>
      <c r="O9" s="1">
        <v>-1.2706029999999999</v>
      </c>
      <c r="P9" s="13">
        <v>7.7636909999999997</v>
      </c>
      <c r="R9" s="12">
        <v>48.843764999999998</v>
      </c>
      <c r="S9" s="1">
        <v>-44.601412000000003</v>
      </c>
      <c r="T9" s="1">
        <v>-54.696764000000002</v>
      </c>
      <c r="U9" s="1">
        <v>-56.502889000000003</v>
      </c>
      <c r="V9" s="1">
        <v>-53.381988999999997</v>
      </c>
      <c r="W9" s="1">
        <v>-42.338997999999997</v>
      </c>
      <c r="X9" s="1">
        <v>-34.869836999999997</v>
      </c>
      <c r="Y9" s="1">
        <v>-25.041798</v>
      </c>
      <c r="Z9" s="1">
        <v>-17.071484999999999</v>
      </c>
      <c r="AA9" s="1">
        <v>-9.8416859999999993</v>
      </c>
      <c r="AB9" s="13">
        <v>1.369982</v>
      </c>
      <c r="AD9" s="12">
        <v>161.603498</v>
      </c>
      <c r="AE9" s="1">
        <v>164.07256000000001</v>
      </c>
      <c r="AF9" s="1">
        <v>164.44074699999999</v>
      </c>
      <c r="AG9" s="1">
        <v>167.88265000000001</v>
      </c>
      <c r="AH9" s="1">
        <v>161.02001999999999</v>
      </c>
      <c r="AI9" s="1">
        <v>142.933088</v>
      </c>
      <c r="AJ9" s="1">
        <v>135.878232</v>
      </c>
      <c r="AK9" s="1">
        <v>152.37421900000001</v>
      </c>
      <c r="AL9" s="1">
        <v>164.24446</v>
      </c>
      <c r="AM9" s="1">
        <v>162.539196</v>
      </c>
      <c r="AN9" s="1">
        <v>164.80601899999999</v>
      </c>
      <c r="AO9" s="1">
        <v>163.421055</v>
      </c>
      <c r="AP9" s="13">
        <v>163.753287</v>
      </c>
    </row>
    <row r="10" spans="1:47" ht="15" thickBot="1" x14ac:dyDescent="0.35">
      <c r="A10" s="8">
        <v>-3.2946999999999997E-2</v>
      </c>
      <c r="B10" s="8">
        <v>11.441940000000001</v>
      </c>
      <c r="C10" s="8">
        <v>146.45657600000001</v>
      </c>
      <c r="E10" s="14">
        <v>45.164706000000002</v>
      </c>
      <c r="F10" s="15">
        <v>-38.976655000000001</v>
      </c>
      <c r="G10" s="15">
        <v>-68.545330000000007</v>
      </c>
      <c r="H10" s="15">
        <v>-66.968042999999994</v>
      </c>
      <c r="I10" s="15">
        <v>-60.276054000000002</v>
      </c>
      <c r="J10" s="15">
        <v>-48.070672000000002</v>
      </c>
      <c r="K10" s="15">
        <v>-41.387687999999997</v>
      </c>
      <c r="L10" s="15">
        <v>-32.272984000000001</v>
      </c>
      <c r="M10" s="15">
        <v>-23.798380999999999</v>
      </c>
      <c r="N10" s="15">
        <v>-12.142643</v>
      </c>
      <c r="O10" s="15">
        <v>-0.99690900000000005</v>
      </c>
      <c r="P10" s="16">
        <v>7.7598159999999998</v>
      </c>
      <c r="R10" s="14">
        <v>52.99991</v>
      </c>
      <c r="S10" s="15">
        <v>-41.639513999999998</v>
      </c>
      <c r="T10" s="15">
        <v>-53.602463</v>
      </c>
      <c r="U10" s="15">
        <v>-55.700513999999998</v>
      </c>
      <c r="V10" s="15">
        <v>-53.473227999999999</v>
      </c>
      <c r="W10" s="15">
        <v>-42.298454</v>
      </c>
      <c r="X10" s="15">
        <v>-35.158124000000001</v>
      </c>
      <c r="Y10" s="15">
        <v>-25.268826000000001</v>
      </c>
      <c r="Z10" s="15">
        <v>-16.985609</v>
      </c>
      <c r="AA10" s="15">
        <v>-9.822794</v>
      </c>
      <c r="AB10" s="16">
        <v>1.267701</v>
      </c>
      <c r="AD10" s="14">
        <v>162.24838800000001</v>
      </c>
      <c r="AE10" s="15">
        <v>164.37861100000001</v>
      </c>
      <c r="AF10" s="15">
        <v>165.35659799999999</v>
      </c>
      <c r="AG10" s="15">
        <v>168.97061299999999</v>
      </c>
      <c r="AH10" s="15">
        <v>161.66840099999999</v>
      </c>
      <c r="AI10" s="15">
        <v>142.951515</v>
      </c>
      <c r="AJ10" s="15">
        <v>137.20540600000001</v>
      </c>
      <c r="AK10" s="15">
        <v>155.60255599999999</v>
      </c>
      <c r="AL10" s="15">
        <v>165.519248</v>
      </c>
      <c r="AM10" s="15">
        <v>162.85080600000001</v>
      </c>
      <c r="AN10" s="15">
        <v>165.079285</v>
      </c>
      <c r="AO10" s="15">
        <v>164.10193699999999</v>
      </c>
      <c r="AP10" s="16">
        <v>164.07546099999999</v>
      </c>
    </row>
    <row r="11" spans="1:47" x14ac:dyDescent="0.3">
      <c r="A11" s="18">
        <v>3.0892979999999999</v>
      </c>
      <c r="B11" s="18">
        <v>12.365378</v>
      </c>
      <c r="C11" s="18">
        <v>147.55354399999999</v>
      </c>
      <c r="E11" s="9">
        <v>-148.311995</v>
      </c>
      <c r="F11" s="10">
        <v>-171.41070300000001</v>
      </c>
      <c r="G11" s="10">
        <v>-149.45852199999999</v>
      </c>
      <c r="H11" s="10">
        <v>-129.02160699999999</v>
      </c>
      <c r="I11" s="10">
        <v>-105.85269700000001</v>
      </c>
      <c r="J11" s="10">
        <v>-82.844089999999994</v>
      </c>
      <c r="K11" s="10">
        <v>-66.513295999999997</v>
      </c>
      <c r="L11" s="10">
        <v>-50.315002</v>
      </c>
      <c r="M11" s="10">
        <v>-32.942349</v>
      </c>
      <c r="N11" s="10">
        <v>-20.592915999999999</v>
      </c>
      <c r="O11" s="10">
        <v>-9.5102790000000006</v>
      </c>
      <c r="P11" s="11">
        <v>1.6680759999999999</v>
      </c>
      <c r="R11" s="9">
        <v>139.37382400000001</v>
      </c>
      <c r="S11" s="10">
        <v>41.844867999999998</v>
      </c>
      <c r="T11" s="10">
        <v>5.87615</v>
      </c>
      <c r="U11" s="10">
        <v>-6.8379760000000003</v>
      </c>
      <c r="V11" s="10">
        <v>-16.233602999999999</v>
      </c>
      <c r="W11" s="10">
        <v>-14.742248</v>
      </c>
      <c r="X11" s="10">
        <v>-12.138101000000001</v>
      </c>
      <c r="Y11" s="10">
        <v>-6.0484749999999998</v>
      </c>
      <c r="Z11" s="10">
        <v>-1.296689</v>
      </c>
      <c r="AA11" s="10">
        <v>3.1830120000000002</v>
      </c>
      <c r="AB11" s="11">
        <v>6.7158300000000004</v>
      </c>
      <c r="AD11" s="9">
        <v>162.463571</v>
      </c>
      <c r="AE11" s="10">
        <v>166.05580900000001</v>
      </c>
      <c r="AF11" s="10">
        <v>166.25305499999999</v>
      </c>
      <c r="AG11" s="10">
        <v>168.789118</v>
      </c>
      <c r="AH11" s="10">
        <v>162.84852699999999</v>
      </c>
      <c r="AI11" s="10">
        <v>148.56276299999999</v>
      </c>
      <c r="AJ11" s="10">
        <v>134.144542</v>
      </c>
      <c r="AK11" s="10">
        <v>136.25035600000001</v>
      </c>
      <c r="AL11" s="10">
        <v>159.403513</v>
      </c>
      <c r="AM11" s="10">
        <v>162.69335100000001</v>
      </c>
      <c r="AN11" s="10">
        <v>165.01966300000001</v>
      </c>
      <c r="AO11" s="10">
        <v>163.94635299999999</v>
      </c>
      <c r="AP11" s="11">
        <v>165.047923</v>
      </c>
    </row>
    <row r="12" spans="1:47" x14ac:dyDescent="0.3">
      <c r="A12" s="7">
        <v>3.1028090000000002</v>
      </c>
      <c r="B12" s="7">
        <v>11.987503999999999</v>
      </c>
      <c r="C12" s="7">
        <v>147.66285199999999</v>
      </c>
      <c r="E12" s="12">
        <v>-152.02131</v>
      </c>
      <c r="F12" s="1">
        <v>-172.91968399999999</v>
      </c>
      <c r="G12" s="1">
        <v>-151.239925</v>
      </c>
      <c r="H12" s="1">
        <v>-129.45734999999999</v>
      </c>
      <c r="I12" s="1">
        <v>-105.931281</v>
      </c>
      <c r="J12" s="1">
        <v>-82.718204999999998</v>
      </c>
      <c r="K12" s="1">
        <v>-66.141132999999996</v>
      </c>
      <c r="L12" s="1">
        <v>-50.299550000000004</v>
      </c>
      <c r="M12" s="1">
        <v>-32.907499999999999</v>
      </c>
      <c r="N12" s="1">
        <v>-20.459437000000001</v>
      </c>
      <c r="O12" s="1">
        <v>-8.9098109999999995</v>
      </c>
      <c r="P12" s="13">
        <v>2.1346599999999998</v>
      </c>
      <c r="R12" s="12">
        <v>140.10439400000001</v>
      </c>
      <c r="S12" s="1">
        <v>42.128922000000003</v>
      </c>
      <c r="T12" s="1">
        <v>6.2611819999999998</v>
      </c>
      <c r="U12" s="1">
        <v>-7.0085959999999998</v>
      </c>
      <c r="V12" s="1">
        <v>-16.352509999999999</v>
      </c>
      <c r="W12" s="1">
        <v>-14.490873000000001</v>
      </c>
      <c r="X12" s="1">
        <v>-11.794335999999999</v>
      </c>
      <c r="Y12" s="1">
        <v>-6.0784159999999998</v>
      </c>
      <c r="Z12" s="1">
        <v>-1.037088</v>
      </c>
      <c r="AA12" s="1">
        <v>3.2353779999999999</v>
      </c>
      <c r="AB12" s="13">
        <v>6.6978</v>
      </c>
      <c r="AD12" s="12">
        <v>162.63597999999999</v>
      </c>
      <c r="AE12" s="1">
        <v>165.74417</v>
      </c>
      <c r="AF12" s="1">
        <v>165.566002</v>
      </c>
      <c r="AG12" s="1">
        <v>168.12486699999999</v>
      </c>
      <c r="AH12" s="1">
        <v>160.72351399999999</v>
      </c>
      <c r="AI12" s="1">
        <v>146.645363</v>
      </c>
      <c r="AJ12" s="1">
        <v>131.57982699999999</v>
      </c>
      <c r="AK12" s="1">
        <v>136.64977200000001</v>
      </c>
      <c r="AL12" s="1">
        <v>160.40020799999999</v>
      </c>
      <c r="AM12" s="1">
        <v>162.76762199999999</v>
      </c>
      <c r="AN12" s="1">
        <v>165.39130399999999</v>
      </c>
      <c r="AO12" s="1">
        <v>164.32297600000001</v>
      </c>
      <c r="AP12" s="13">
        <v>164.51811900000001</v>
      </c>
    </row>
    <row r="13" spans="1:47" x14ac:dyDescent="0.3">
      <c r="A13" s="7">
        <v>3.092498</v>
      </c>
      <c r="B13" s="7">
        <v>10.842207</v>
      </c>
      <c r="C13" s="7">
        <v>147.29308700000001</v>
      </c>
      <c r="E13" s="12">
        <v>-157.45171999999999</v>
      </c>
      <c r="F13" s="1">
        <v>-177.785675</v>
      </c>
      <c r="G13" s="1">
        <v>-150.35512399999999</v>
      </c>
      <c r="H13" s="1">
        <v>-130.41618399999999</v>
      </c>
      <c r="I13" s="1">
        <v>-106.518866</v>
      </c>
      <c r="J13" s="1">
        <v>-83.071928999999997</v>
      </c>
      <c r="K13" s="1">
        <v>-65.885352999999995</v>
      </c>
      <c r="L13" s="1">
        <v>-49.848483999999999</v>
      </c>
      <c r="M13" s="1">
        <v>-32.703992999999997</v>
      </c>
      <c r="N13" s="1">
        <v>-20.487711000000001</v>
      </c>
      <c r="O13" s="1">
        <v>-8.8510910000000003</v>
      </c>
      <c r="P13" s="13">
        <v>2.0978500000000002</v>
      </c>
      <c r="R13" s="12">
        <v>143.13536999999999</v>
      </c>
      <c r="S13" s="1">
        <v>44.635474000000002</v>
      </c>
      <c r="T13" s="1">
        <v>7.1489130000000003</v>
      </c>
      <c r="U13" s="1">
        <v>-6.6018080000000001</v>
      </c>
      <c r="V13" s="1">
        <v>-16.006</v>
      </c>
      <c r="W13" s="1">
        <v>-14.910588000000001</v>
      </c>
      <c r="X13" s="1">
        <v>-12.218676</v>
      </c>
      <c r="Y13" s="1">
        <v>-6.4758789999999999</v>
      </c>
      <c r="Z13" s="1">
        <v>-1.1900850000000001</v>
      </c>
      <c r="AA13" s="1">
        <v>2.9099179999999998</v>
      </c>
      <c r="AB13" s="13">
        <v>6.6102699999999999</v>
      </c>
      <c r="AD13" s="12">
        <v>163.88923800000001</v>
      </c>
      <c r="AE13" s="1">
        <v>166.28296399999999</v>
      </c>
      <c r="AF13" s="1">
        <v>165.84969899999999</v>
      </c>
      <c r="AG13" s="1">
        <v>167.89841799999999</v>
      </c>
      <c r="AH13" s="1">
        <v>160.902728</v>
      </c>
      <c r="AI13" s="1">
        <v>144.59961999999999</v>
      </c>
      <c r="AJ13" s="1">
        <v>131.256281</v>
      </c>
      <c r="AK13" s="1">
        <v>139.276015</v>
      </c>
      <c r="AL13" s="1">
        <v>163.164569</v>
      </c>
      <c r="AM13" s="1">
        <v>163.84043399999999</v>
      </c>
      <c r="AN13" s="1">
        <v>166.99181300000001</v>
      </c>
      <c r="AO13" s="1">
        <v>165.60053300000001</v>
      </c>
      <c r="AP13" s="13">
        <v>165.48992200000001</v>
      </c>
    </row>
    <row r="14" spans="1:47" ht="15" thickBot="1" x14ac:dyDescent="0.35">
      <c r="A14" s="8">
        <v>3.0893899999999999</v>
      </c>
      <c r="B14" s="8">
        <v>11.431559999999999</v>
      </c>
      <c r="C14" s="8">
        <v>147.42737</v>
      </c>
      <c r="E14" s="14">
        <v>-168.660203</v>
      </c>
      <c r="F14" s="15">
        <v>-183.68902800000001</v>
      </c>
      <c r="G14" s="15">
        <v>-154.54342</v>
      </c>
      <c r="H14" s="15">
        <v>-132.74784</v>
      </c>
      <c r="I14" s="15">
        <v>-108.50302499999999</v>
      </c>
      <c r="J14" s="15">
        <v>-83.655786000000006</v>
      </c>
      <c r="K14" s="15">
        <v>-66.804912000000002</v>
      </c>
      <c r="L14" s="15">
        <v>-50.233139999999999</v>
      </c>
      <c r="M14" s="15">
        <v>-33.296101</v>
      </c>
      <c r="N14" s="15">
        <v>-20.635655</v>
      </c>
      <c r="O14" s="15">
        <v>-9.0962540000000001</v>
      </c>
      <c r="P14" s="16">
        <v>2.0355310000000002</v>
      </c>
      <c r="R14" s="14">
        <v>143.99736300000001</v>
      </c>
      <c r="S14" s="15">
        <v>46.833832000000001</v>
      </c>
      <c r="T14" s="15">
        <v>8.9871300000000005</v>
      </c>
      <c r="U14" s="15">
        <v>-4.9180060000000001</v>
      </c>
      <c r="V14" s="15">
        <v>-15.14236</v>
      </c>
      <c r="W14" s="15">
        <v>-14.131812</v>
      </c>
      <c r="X14" s="15">
        <v>-11.684701</v>
      </c>
      <c r="Y14" s="15">
        <v>-5.9938570000000002</v>
      </c>
      <c r="Z14" s="15">
        <v>-1.1361250000000001</v>
      </c>
      <c r="AA14" s="15">
        <v>3.1985890000000001</v>
      </c>
      <c r="AB14" s="16">
        <v>6.6404300000000003</v>
      </c>
      <c r="AD14" s="14">
        <v>164.57558599999999</v>
      </c>
      <c r="AE14" s="15">
        <v>166.45061799999999</v>
      </c>
      <c r="AF14" s="15">
        <v>165.74779100000001</v>
      </c>
      <c r="AG14" s="15">
        <v>168.43787</v>
      </c>
      <c r="AH14" s="15">
        <v>161.194975</v>
      </c>
      <c r="AI14" s="15">
        <v>145.67389399999999</v>
      </c>
      <c r="AJ14" s="15">
        <v>132.90167</v>
      </c>
      <c r="AK14" s="15">
        <v>138.99675400000001</v>
      </c>
      <c r="AL14" s="15">
        <v>161.68659700000001</v>
      </c>
      <c r="AM14" s="15">
        <v>163.92989</v>
      </c>
      <c r="AN14" s="15">
        <v>166.581749</v>
      </c>
      <c r="AO14" s="15">
        <v>165.200886</v>
      </c>
      <c r="AP14" s="16">
        <v>165.753998</v>
      </c>
    </row>
    <row r="15" spans="1:47" x14ac:dyDescent="0.3">
      <c r="A15" s="18">
        <v>6.0669560000000002</v>
      </c>
      <c r="B15" s="18">
        <v>10.628781999999999</v>
      </c>
      <c r="C15" s="18">
        <v>149.18277800000001</v>
      </c>
      <c r="E15" s="9">
        <v>-410.25919800000003</v>
      </c>
      <c r="F15" s="10">
        <v>-328.76694500000002</v>
      </c>
      <c r="G15" s="10">
        <v>-235.19204999999999</v>
      </c>
      <c r="H15" s="10">
        <v>-190.99639099999999</v>
      </c>
      <c r="I15" s="10">
        <v>-145.013836</v>
      </c>
      <c r="J15" s="10">
        <v>-105.933485</v>
      </c>
      <c r="K15" s="10">
        <v>-84.395861999999994</v>
      </c>
      <c r="L15" s="10">
        <v>-62.139727999999998</v>
      </c>
      <c r="M15" s="10">
        <v>-42.106042000000002</v>
      </c>
      <c r="N15" s="10">
        <v>-24.610108</v>
      </c>
      <c r="O15" s="10">
        <v>-10.940785</v>
      </c>
      <c r="P15" s="11">
        <v>3.8883030000000001</v>
      </c>
      <c r="R15" s="9">
        <v>165.00767200000001</v>
      </c>
      <c r="S15" s="10">
        <v>102.639668</v>
      </c>
      <c r="T15" s="10">
        <v>53.026879000000001</v>
      </c>
      <c r="U15" s="10">
        <v>31.672080000000001</v>
      </c>
      <c r="V15" s="10">
        <v>14.182211000000001</v>
      </c>
      <c r="W15" s="10">
        <v>8.1552520000000008</v>
      </c>
      <c r="X15" s="10">
        <v>5.0749060000000004</v>
      </c>
      <c r="Y15" s="10">
        <v>7.6620160000000004</v>
      </c>
      <c r="Z15" s="10">
        <v>9.3584709999999998</v>
      </c>
      <c r="AA15" s="10">
        <v>10.026621</v>
      </c>
      <c r="AB15" s="11">
        <v>8.6624569999999999</v>
      </c>
      <c r="AD15" s="9">
        <v>166.19011399999999</v>
      </c>
      <c r="AE15" s="10">
        <v>168.43090900000001</v>
      </c>
      <c r="AF15" s="10">
        <v>167.829004</v>
      </c>
      <c r="AG15" s="10">
        <v>167.846419</v>
      </c>
      <c r="AH15" s="10">
        <v>150.95716899999999</v>
      </c>
      <c r="AI15" s="10">
        <v>133.171515</v>
      </c>
      <c r="AJ15" s="10">
        <v>120.988758</v>
      </c>
      <c r="AK15" s="10">
        <v>129.154946</v>
      </c>
      <c r="AL15" s="10">
        <v>159.77176299999999</v>
      </c>
      <c r="AM15" s="10">
        <v>164.77856600000001</v>
      </c>
      <c r="AN15" s="10">
        <v>167.13589899999999</v>
      </c>
      <c r="AO15" s="10">
        <v>165.47915900000001</v>
      </c>
      <c r="AP15" s="11">
        <v>166.50661700000001</v>
      </c>
    </row>
    <row r="16" spans="1:47" x14ac:dyDescent="0.3">
      <c r="A16" s="7">
        <v>6.0649639999999998</v>
      </c>
      <c r="B16" s="7">
        <v>11.779268999999999</v>
      </c>
      <c r="C16" s="7">
        <v>147.953149</v>
      </c>
      <c r="E16" s="12">
        <v>-401.99013000000002</v>
      </c>
      <c r="F16" s="1">
        <v>-321.25286399999999</v>
      </c>
      <c r="G16" s="1">
        <v>-235.21401499999999</v>
      </c>
      <c r="H16" s="1">
        <v>-189.859239</v>
      </c>
      <c r="I16" s="1">
        <v>-143.849752</v>
      </c>
      <c r="J16" s="1">
        <v>-105.086056</v>
      </c>
      <c r="K16" s="1">
        <v>-84.199916999999999</v>
      </c>
      <c r="L16" s="1">
        <v>-62.427726999999997</v>
      </c>
      <c r="M16" s="1">
        <v>-42.215521000000003</v>
      </c>
      <c r="N16" s="1">
        <v>-25.224900000000002</v>
      </c>
      <c r="O16" s="1">
        <v>-11.133531</v>
      </c>
      <c r="P16" s="13">
        <v>3.5163280000000001</v>
      </c>
      <c r="R16" s="12">
        <v>164.08441300000001</v>
      </c>
      <c r="S16" s="1">
        <v>99.237966</v>
      </c>
      <c r="T16" s="1">
        <v>50.908549000000001</v>
      </c>
      <c r="U16" s="1">
        <v>29.778790999999998</v>
      </c>
      <c r="V16" s="1">
        <v>12.765537999999999</v>
      </c>
      <c r="W16" s="1">
        <v>7.0300649999999996</v>
      </c>
      <c r="X16" s="1">
        <v>4.8942730000000001</v>
      </c>
      <c r="Y16" s="1">
        <v>7.0197580000000004</v>
      </c>
      <c r="Z16" s="1">
        <v>8.7303610000000003</v>
      </c>
      <c r="AA16" s="1">
        <v>9.6252650000000006</v>
      </c>
      <c r="AB16" s="13">
        <v>8.5818119999999993</v>
      </c>
      <c r="AD16" s="12">
        <v>164.56012100000001</v>
      </c>
      <c r="AE16" s="1">
        <v>166.72609700000001</v>
      </c>
      <c r="AF16" s="1">
        <v>167.12682899999999</v>
      </c>
      <c r="AG16" s="1">
        <v>168.295627</v>
      </c>
      <c r="AH16" s="1">
        <v>156.719539</v>
      </c>
      <c r="AI16" s="1">
        <v>138.20828599999999</v>
      </c>
      <c r="AJ16" s="1">
        <v>122.259286</v>
      </c>
      <c r="AK16" s="1">
        <v>126.091326</v>
      </c>
      <c r="AL16" s="1">
        <v>157.71108799999999</v>
      </c>
      <c r="AM16" s="1">
        <v>163.58824100000001</v>
      </c>
      <c r="AN16" s="1">
        <v>165.88119499999999</v>
      </c>
      <c r="AO16" s="1">
        <v>164.50092599999999</v>
      </c>
      <c r="AP16" s="13">
        <v>165.55792099999999</v>
      </c>
    </row>
    <row r="17" spans="1:42" x14ac:dyDescent="0.3">
      <c r="A17" s="7">
        <v>6.0631940000000002</v>
      </c>
      <c r="B17" s="7">
        <v>11.285925000000001</v>
      </c>
      <c r="C17" s="7">
        <v>146.51787899999999</v>
      </c>
      <c r="E17" s="12">
        <v>-389.96203300000002</v>
      </c>
      <c r="F17" s="1">
        <v>-315.16789</v>
      </c>
      <c r="G17" s="1">
        <v>-233.39491200000001</v>
      </c>
      <c r="H17" s="1">
        <v>-189.15585300000001</v>
      </c>
      <c r="I17" s="1">
        <v>-144.35190600000001</v>
      </c>
      <c r="J17" s="1">
        <v>-105.420766</v>
      </c>
      <c r="K17" s="1">
        <v>-84.567806000000004</v>
      </c>
      <c r="L17" s="1">
        <v>-62.905423999999996</v>
      </c>
      <c r="M17" s="1">
        <v>-42.453547999999998</v>
      </c>
      <c r="N17" s="1">
        <v>-25.933062</v>
      </c>
      <c r="O17" s="1">
        <v>-11.453339</v>
      </c>
      <c r="P17" s="13">
        <v>2.887651</v>
      </c>
      <c r="R17" s="12">
        <v>164.726708</v>
      </c>
      <c r="S17" s="1">
        <v>97.372933000000003</v>
      </c>
      <c r="T17" s="1">
        <v>49.772737999999997</v>
      </c>
      <c r="U17" s="1">
        <v>28.855533000000001</v>
      </c>
      <c r="V17" s="1">
        <v>12.451637</v>
      </c>
      <c r="W17" s="1">
        <v>6.7465789999999997</v>
      </c>
      <c r="X17" s="1">
        <v>4.7367549999999996</v>
      </c>
      <c r="Y17" s="1">
        <v>7.122414</v>
      </c>
      <c r="Z17" s="1">
        <v>9.0547799999999992</v>
      </c>
      <c r="AA17" s="1">
        <v>9.8188169999999992</v>
      </c>
      <c r="AB17" s="13">
        <v>8.6981900000000003</v>
      </c>
      <c r="AD17" s="12">
        <v>162.89426499999999</v>
      </c>
      <c r="AE17" s="1">
        <v>165.283614</v>
      </c>
      <c r="AF17" s="1">
        <v>165.58638300000001</v>
      </c>
      <c r="AG17" s="1">
        <v>166.66854799999999</v>
      </c>
      <c r="AH17" s="1">
        <v>154.90905100000001</v>
      </c>
      <c r="AI17" s="1">
        <v>138.89946900000001</v>
      </c>
      <c r="AJ17" s="1">
        <v>126.503045</v>
      </c>
      <c r="AK17" s="1">
        <v>126.56336400000001</v>
      </c>
      <c r="AL17" s="1">
        <v>154.53969699999999</v>
      </c>
      <c r="AM17" s="1">
        <v>162.50519600000001</v>
      </c>
      <c r="AN17" s="1">
        <v>164.907376</v>
      </c>
      <c r="AO17" s="1">
        <v>163.65985699999999</v>
      </c>
      <c r="AP17" s="13">
        <v>163.54763800000001</v>
      </c>
    </row>
    <row r="18" spans="1:42" ht="15" thickBot="1" x14ac:dyDescent="0.35">
      <c r="A18" s="8">
        <v>6.069</v>
      </c>
      <c r="B18" s="8">
        <v>11.844139999999999</v>
      </c>
      <c r="C18" s="8">
        <v>145.79910899999999</v>
      </c>
      <c r="E18" s="14">
        <v>-381.82884899999999</v>
      </c>
      <c r="F18" s="15">
        <v>-307.91397799999999</v>
      </c>
      <c r="G18" s="15">
        <v>-229.89340999999999</v>
      </c>
      <c r="H18" s="15">
        <v>-186.29912899999999</v>
      </c>
      <c r="I18" s="15">
        <v>-141.52419399999999</v>
      </c>
      <c r="J18" s="15">
        <v>-103.541343</v>
      </c>
      <c r="K18" s="15">
        <v>-83.112031000000002</v>
      </c>
      <c r="L18" s="15">
        <v>-61.780057999999997</v>
      </c>
      <c r="M18" s="15">
        <v>-41.597112000000003</v>
      </c>
      <c r="N18" s="15">
        <v>-25.210433999999999</v>
      </c>
      <c r="O18" s="15">
        <v>-11.147797000000001</v>
      </c>
      <c r="P18" s="16">
        <v>3.5353789999999998</v>
      </c>
      <c r="R18" s="14">
        <v>162.058053</v>
      </c>
      <c r="S18" s="15">
        <v>96.156362000000001</v>
      </c>
      <c r="T18" s="15">
        <v>49.625981000000003</v>
      </c>
      <c r="U18" s="15">
        <v>28.840710999999999</v>
      </c>
      <c r="V18" s="15">
        <v>12.746434000000001</v>
      </c>
      <c r="W18" s="15">
        <v>7.0203340000000001</v>
      </c>
      <c r="X18" s="15">
        <v>5.3909320000000003</v>
      </c>
      <c r="Y18" s="15">
        <v>7.8920050000000002</v>
      </c>
      <c r="Z18" s="15">
        <v>9.7454040000000006</v>
      </c>
      <c r="AA18" s="15">
        <v>9.9434330000000006</v>
      </c>
      <c r="AB18" s="16">
        <v>8.8126010000000008</v>
      </c>
      <c r="AD18" s="14">
        <v>162.42211399999999</v>
      </c>
      <c r="AE18" s="15">
        <v>165.516358</v>
      </c>
      <c r="AF18" s="15">
        <v>165.22510500000001</v>
      </c>
      <c r="AG18" s="15">
        <v>166.51590400000001</v>
      </c>
      <c r="AH18" s="15">
        <v>156.215315</v>
      </c>
      <c r="AI18" s="15">
        <v>139.81662600000001</v>
      </c>
      <c r="AJ18" s="15">
        <v>125.192531</v>
      </c>
      <c r="AK18" s="15">
        <v>123.89255799999999</v>
      </c>
      <c r="AL18" s="15">
        <v>151.47834900000001</v>
      </c>
      <c r="AM18" s="15">
        <v>161.05706499999999</v>
      </c>
      <c r="AN18" s="15">
        <v>163.893809</v>
      </c>
      <c r="AO18" s="15">
        <v>162.792473</v>
      </c>
      <c r="AP18" s="16">
        <v>163.76583099999999</v>
      </c>
    </row>
    <row r="19" spans="1:42" x14ac:dyDescent="0.3">
      <c r="A19" s="18">
        <v>8.9145000000000003</v>
      </c>
      <c r="B19" s="18">
        <v>13.101013999999999</v>
      </c>
      <c r="C19" s="18">
        <v>147.663825</v>
      </c>
      <c r="E19" s="9">
        <v>-573.08127999999999</v>
      </c>
      <c r="F19" s="10">
        <v>-456.13578200000001</v>
      </c>
      <c r="G19" s="10">
        <v>-281.087918</v>
      </c>
      <c r="H19" s="10">
        <v>-220.931174</v>
      </c>
      <c r="I19" s="10">
        <v>-166.08309499999999</v>
      </c>
      <c r="J19" s="10">
        <v>-119.53725300000001</v>
      </c>
      <c r="K19" s="10">
        <v>-90.784441000000001</v>
      </c>
      <c r="L19" s="10">
        <v>-64.123502000000002</v>
      </c>
      <c r="M19" s="10">
        <v>-41.728290000000001</v>
      </c>
      <c r="N19" s="10">
        <v>-24.702490999999998</v>
      </c>
      <c r="O19" s="10">
        <v>-11.157417000000001</v>
      </c>
      <c r="P19" s="11">
        <v>4.6174E-2</v>
      </c>
      <c r="R19" s="9">
        <v>153.90979400000001</v>
      </c>
      <c r="S19" s="10">
        <v>131.20146700000001</v>
      </c>
      <c r="T19" s="10">
        <v>80.628900999999999</v>
      </c>
      <c r="U19" s="10">
        <v>56.633986</v>
      </c>
      <c r="V19" s="10">
        <v>33.735658000000001</v>
      </c>
      <c r="W19" s="10">
        <v>22.484919999999999</v>
      </c>
      <c r="X19" s="10">
        <v>17.265843</v>
      </c>
      <c r="Y19" s="10">
        <v>16.373294000000001</v>
      </c>
      <c r="Z19" s="10">
        <v>14.645580000000001</v>
      </c>
      <c r="AA19" s="10">
        <v>12.130179999999999</v>
      </c>
      <c r="AB19" s="11">
        <v>7.7809350000000004</v>
      </c>
      <c r="AD19" s="9">
        <v>164.74009799999999</v>
      </c>
      <c r="AE19" s="10">
        <v>167.11630400000001</v>
      </c>
      <c r="AF19" s="10">
        <v>163.46670900000001</v>
      </c>
      <c r="AG19" s="10">
        <v>156.038523</v>
      </c>
      <c r="AH19" s="10">
        <v>137.456817</v>
      </c>
      <c r="AI19" s="10">
        <v>122.429097</v>
      </c>
      <c r="AJ19" s="10">
        <v>115.65507100000001</v>
      </c>
      <c r="AK19" s="10">
        <v>123.89784</v>
      </c>
      <c r="AL19" s="10">
        <v>152.58641399999999</v>
      </c>
      <c r="AM19" s="10">
        <v>163.38259099999999</v>
      </c>
      <c r="AN19" s="10">
        <v>166.14617999999999</v>
      </c>
      <c r="AO19" s="10">
        <v>164.631182</v>
      </c>
      <c r="AP19" s="11">
        <v>165.823319</v>
      </c>
    </row>
    <row r="20" spans="1:42" x14ac:dyDescent="0.3">
      <c r="A20" s="7">
        <v>8.9146389999999993</v>
      </c>
      <c r="B20" s="7">
        <v>11.652445999999999</v>
      </c>
      <c r="C20" s="7">
        <v>146.440358</v>
      </c>
      <c r="E20" s="12">
        <v>-569.88434900000004</v>
      </c>
      <c r="F20" s="1">
        <v>-456.879501</v>
      </c>
      <c r="G20" s="1">
        <v>-285.47553099999999</v>
      </c>
      <c r="H20" s="1">
        <v>-221.852102</v>
      </c>
      <c r="I20" s="1">
        <v>-166.11081100000001</v>
      </c>
      <c r="J20" s="1">
        <v>-119.416285</v>
      </c>
      <c r="K20" s="1">
        <v>-91.009316999999996</v>
      </c>
      <c r="L20" s="1">
        <v>-64.367774999999995</v>
      </c>
      <c r="M20" s="1">
        <v>-41.574756000000001</v>
      </c>
      <c r="N20" s="1">
        <v>-24.731750999999999</v>
      </c>
      <c r="O20" s="1">
        <v>-11.122252</v>
      </c>
      <c r="P20" s="13">
        <v>-0.26606600000000002</v>
      </c>
      <c r="R20" s="12">
        <v>154.17857000000001</v>
      </c>
      <c r="S20" s="1">
        <v>131.98550800000001</v>
      </c>
      <c r="T20" s="1">
        <v>81.371509000000003</v>
      </c>
      <c r="U20" s="1">
        <v>57.554609999999997</v>
      </c>
      <c r="V20" s="1">
        <v>34.605556999999997</v>
      </c>
      <c r="W20" s="1">
        <v>23.524152999999998</v>
      </c>
      <c r="X20" s="1">
        <v>17.930917999999998</v>
      </c>
      <c r="Y20" s="1">
        <v>16.953365999999999</v>
      </c>
      <c r="Z20" s="1">
        <v>15.186826999999999</v>
      </c>
      <c r="AA20" s="1">
        <v>12.516954</v>
      </c>
      <c r="AB20" s="13">
        <v>8.2408739999999998</v>
      </c>
      <c r="AD20" s="12">
        <v>164.25083699999999</v>
      </c>
      <c r="AE20" s="1">
        <v>166.89506600000001</v>
      </c>
      <c r="AF20" s="1">
        <v>162.82239100000001</v>
      </c>
      <c r="AG20" s="1">
        <v>148.868641</v>
      </c>
      <c r="AH20" s="1">
        <v>127.863133</v>
      </c>
      <c r="AI20" s="1">
        <v>113.850745</v>
      </c>
      <c r="AJ20" s="1">
        <v>113.20164800000001</v>
      </c>
      <c r="AK20" s="1">
        <v>128.396716</v>
      </c>
      <c r="AL20" s="1">
        <v>155.42137500000001</v>
      </c>
      <c r="AM20" s="1">
        <v>163.78926899999999</v>
      </c>
      <c r="AN20" s="1">
        <v>166.005076</v>
      </c>
      <c r="AO20" s="1">
        <v>163.88911999999999</v>
      </c>
      <c r="AP20" s="13">
        <v>164.814876</v>
      </c>
    </row>
    <row r="21" spans="1:42" x14ac:dyDescent="0.3">
      <c r="A21" s="7">
        <v>8.9128600000000002</v>
      </c>
      <c r="B21" s="7">
        <v>12.884345</v>
      </c>
      <c r="C21" s="7">
        <v>144.328484</v>
      </c>
      <c r="E21" s="12">
        <v>-568.91393500000004</v>
      </c>
      <c r="F21" s="1">
        <v>-453.04656399999999</v>
      </c>
      <c r="G21" s="1">
        <v>-285.10771099999999</v>
      </c>
      <c r="H21" s="1">
        <v>-221.75058300000001</v>
      </c>
      <c r="I21" s="1">
        <v>-165.574094</v>
      </c>
      <c r="J21" s="1">
        <v>-118.850786</v>
      </c>
      <c r="K21" s="1">
        <v>-90.691400999999999</v>
      </c>
      <c r="L21" s="1">
        <v>-64.211281999999997</v>
      </c>
      <c r="M21" s="1">
        <v>-41.869002000000002</v>
      </c>
      <c r="N21" s="1">
        <v>-24.799477</v>
      </c>
      <c r="O21" s="1">
        <v>-11.176659000000001</v>
      </c>
      <c r="P21" s="13">
        <v>-0.42492999999999997</v>
      </c>
      <c r="R21" s="12">
        <v>152.91736499999999</v>
      </c>
      <c r="S21" s="1">
        <v>130.799691</v>
      </c>
      <c r="T21" s="1">
        <v>81.349609999999998</v>
      </c>
      <c r="U21" s="1">
        <v>57.222591999999999</v>
      </c>
      <c r="V21" s="1">
        <v>34.275844999999997</v>
      </c>
      <c r="W21" s="1">
        <v>23.160551000000002</v>
      </c>
      <c r="X21" s="1">
        <v>17.381422000000001</v>
      </c>
      <c r="Y21" s="1">
        <v>16.607889</v>
      </c>
      <c r="Z21" s="1">
        <v>15.373385000000001</v>
      </c>
      <c r="AA21" s="1">
        <v>12.424155000000001</v>
      </c>
      <c r="AB21" s="13">
        <v>7.9645169999999998</v>
      </c>
      <c r="AD21" s="12">
        <v>162.736662</v>
      </c>
      <c r="AE21" s="1">
        <v>163.111671</v>
      </c>
      <c r="AF21" s="1">
        <v>159.70829800000001</v>
      </c>
      <c r="AG21" s="1">
        <v>149.04510400000001</v>
      </c>
      <c r="AH21" s="1">
        <v>131.674789</v>
      </c>
      <c r="AI21" s="1">
        <v>117.10492600000001</v>
      </c>
      <c r="AJ21" s="1">
        <v>113.613495</v>
      </c>
      <c r="AK21" s="1">
        <v>124.36162400000001</v>
      </c>
      <c r="AL21" s="1">
        <v>150.62119799999999</v>
      </c>
      <c r="AM21" s="1">
        <v>160.86131800000001</v>
      </c>
      <c r="AN21" s="1">
        <v>163.594044</v>
      </c>
      <c r="AO21" s="1">
        <v>161.903052</v>
      </c>
      <c r="AP21" s="13">
        <v>162.26224400000001</v>
      </c>
    </row>
    <row r="22" spans="1:42" ht="15" thickBot="1" x14ac:dyDescent="0.35">
      <c r="A22" s="8">
        <v>8.9171420000000001</v>
      </c>
      <c r="B22" s="8">
        <v>11.362147999999999</v>
      </c>
      <c r="C22" s="8">
        <v>145.11991</v>
      </c>
      <c r="E22" s="14">
        <v>-559.97671500000001</v>
      </c>
      <c r="F22" s="15">
        <v>-444.80831899999998</v>
      </c>
      <c r="G22" s="15">
        <v>-279.25537400000002</v>
      </c>
      <c r="H22" s="15">
        <v>-218.974943</v>
      </c>
      <c r="I22" s="15">
        <v>-162.95996</v>
      </c>
      <c r="J22" s="15">
        <v>-116.60419899999999</v>
      </c>
      <c r="K22" s="15">
        <v>-88.227957000000004</v>
      </c>
      <c r="L22" s="15">
        <v>-61.743564999999997</v>
      </c>
      <c r="M22" s="15">
        <v>-40.145282000000002</v>
      </c>
      <c r="N22" s="15">
        <v>-23.868082999999999</v>
      </c>
      <c r="O22" s="15">
        <v>-11.287132</v>
      </c>
      <c r="P22" s="16">
        <v>-0.64675899999999997</v>
      </c>
      <c r="R22" s="14">
        <v>154.61961299999999</v>
      </c>
      <c r="S22" s="15">
        <v>129.16117299999999</v>
      </c>
      <c r="T22" s="15">
        <v>79.172774000000004</v>
      </c>
      <c r="U22" s="15">
        <v>55.562505999999999</v>
      </c>
      <c r="V22" s="15">
        <v>33.290992000000003</v>
      </c>
      <c r="W22" s="15">
        <v>22.580929999999999</v>
      </c>
      <c r="X22" s="15">
        <v>17.531013999999999</v>
      </c>
      <c r="Y22" s="15">
        <v>16.664482</v>
      </c>
      <c r="Z22" s="15">
        <v>15.422409</v>
      </c>
      <c r="AA22" s="15">
        <v>12.402281</v>
      </c>
      <c r="AB22" s="16">
        <v>7.5144130000000002</v>
      </c>
      <c r="AD22" s="14">
        <v>161.67818700000001</v>
      </c>
      <c r="AE22" s="15">
        <v>163.471306</v>
      </c>
      <c r="AF22" s="15">
        <v>153.24901199999999</v>
      </c>
      <c r="AG22" s="15">
        <v>134.302764</v>
      </c>
      <c r="AH22" s="15">
        <v>117.26395100000001</v>
      </c>
      <c r="AI22" s="15">
        <v>111.185588</v>
      </c>
      <c r="AJ22" s="15">
        <v>116.38413300000001</v>
      </c>
      <c r="AK22" s="15">
        <v>129.190596</v>
      </c>
      <c r="AL22" s="15">
        <v>151.00071800000001</v>
      </c>
      <c r="AM22" s="15">
        <v>160.342738</v>
      </c>
      <c r="AN22" s="15">
        <v>162.78385299999999</v>
      </c>
      <c r="AO22" s="15">
        <v>161.97607400000001</v>
      </c>
      <c r="AP22" s="16">
        <v>162.28436099999999</v>
      </c>
    </row>
    <row r="23" spans="1:42" x14ac:dyDescent="0.3">
      <c r="A23" s="18">
        <v>12.094618000000001</v>
      </c>
      <c r="B23" s="18">
        <v>16.568691000000001</v>
      </c>
      <c r="C23" s="18">
        <v>143.94898900000001</v>
      </c>
      <c r="E23" s="9">
        <v>-214.358496</v>
      </c>
      <c r="F23" s="10">
        <v>-196.29911100000001</v>
      </c>
      <c r="G23" s="10">
        <v>-184.427975</v>
      </c>
      <c r="H23" s="10">
        <v>-180.80586099999999</v>
      </c>
      <c r="I23" s="10">
        <v>-173.77256700000001</v>
      </c>
      <c r="J23" s="10">
        <v>-158.304564</v>
      </c>
      <c r="K23" s="10">
        <v>-133.13672500000001</v>
      </c>
      <c r="L23" s="10">
        <v>-109.220657</v>
      </c>
      <c r="M23" s="10">
        <v>-85.243420999999998</v>
      </c>
      <c r="N23" s="10">
        <v>-66.141470999999996</v>
      </c>
      <c r="O23" s="10">
        <v>-52.215797000000002</v>
      </c>
      <c r="P23" s="11">
        <v>-37.977311999999998</v>
      </c>
      <c r="R23" s="9">
        <v>160.448362</v>
      </c>
      <c r="S23" s="10">
        <v>134.23611399999999</v>
      </c>
      <c r="T23" s="10">
        <v>87.638248000000004</v>
      </c>
      <c r="U23" s="10">
        <v>64.926185000000004</v>
      </c>
      <c r="V23" s="10">
        <v>40.559469999999997</v>
      </c>
      <c r="W23" s="10">
        <v>27.339538000000001</v>
      </c>
      <c r="X23" s="10">
        <v>19.25281</v>
      </c>
      <c r="Y23" s="10">
        <v>16.076184000000001</v>
      </c>
      <c r="Z23" s="10">
        <v>11.459956</v>
      </c>
      <c r="AA23" s="10">
        <v>5.2408340000000004</v>
      </c>
      <c r="AB23" s="11">
        <v>0.62221300000000002</v>
      </c>
      <c r="AD23" s="9">
        <v>147.10038299999999</v>
      </c>
      <c r="AE23" s="10">
        <v>122.47921599999999</v>
      </c>
      <c r="AF23" s="10">
        <v>106.662533</v>
      </c>
      <c r="AG23" s="10">
        <v>93.712349000000003</v>
      </c>
      <c r="AH23" s="10">
        <v>84.408158</v>
      </c>
      <c r="AI23" s="10">
        <v>77.392021999999997</v>
      </c>
      <c r="AJ23" s="10">
        <v>77.905080999999996</v>
      </c>
      <c r="AK23" s="10">
        <v>79.762375000000006</v>
      </c>
      <c r="AL23" s="10">
        <v>86.229489999999998</v>
      </c>
      <c r="AM23" s="10">
        <v>99.174323999999999</v>
      </c>
      <c r="AN23" s="10">
        <v>131.17214899999999</v>
      </c>
      <c r="AO23" s="10">
        <v>157.54146399999999</v>
      </c>
      <c r="AP23" s="11">
        <v>166.95488700000001</v>
      </c>
    </row>
    <row r="24" spans="1:42" x14ac:dyDescent="0.3">
      <c r="A24" s="7">
        <v>12.08431</v>
      </c>
      <c r="B24" s="7">
        <v>15.709151</v>
      </c>
      <c r="C24" s="7">
        <v>145.440697</v>
      </c>
      <c r="E24" s="12">
        <v>-266.22296</v>
      </c>
      <c r="F24" s="1">
        <v>-247.22762900000001</v>
      </c>
      <c r="G24" s="1">
        <v>-205.19144700000001</v>
      </c>
      <c r="H24" s="1">
        <v>-198.73627500000001</v>
      </c>
      <c r="I24" s="1">
        <v>-179.12376399999999</v>
      </c>
      <c r="J24" s="1">
        <v>-151.849356</v>
      </c>
      <c r="K24" s="1">
        <v>-124.019389</v>
      </c>
      <c r="L24" s="1">
        <v>-99.910990999999996</v>
      </c>
      <c r="M24" s="1">
        <v>-80.474341999999993</v>
      </c>
      <c r="N24" s="1">
        <v>-63.999889000000003</v>
      </c>
      <c r="O24" s="1">
        <v>-49.763832999999998</v>
      </c>
      <c r="P24" s="13">
        <v>-36.945338999999997</v>
      </c>
      <c r="R24" s="12">
        <v>162.13216399999999</v>
      </c>
      <c r="S24" s="1">
        <v>137.10244599999999</v>
      </c>
      <c r="T24" s="1">
        <v>88.343922000000006</v>
      </c>
      <c r="U24" s="1">
        <v>65.372497999999993</v>
      </c>
      <c r="V24" s="1">
        <v>40.979433</v>
      </c>
      <c r="W24" s="1">
        <v>27.521501000000001</v>
      </c>
      <c r="X24" s="1">
        <v>19.030238000000001</v>
      </c>
      <c r="Y24" s="1">
        <v>15.861001</v>
      </c>
      <c r="Z24" s="1">
        <v>11.665267999999999</v>
      </c>
      <c r="AA24" s="1">
        <v>5.2066980000000003</v>
      </c>
      <c r="AB24" s="13">
        <v>0.755637</v>
      </c>
      <c r="AD24" s="12">
        <v>154.143832</v>
      </c>
      <c r="AE24" s="1">
        <v>132.17159699999999</v>
      </c>
      <c r="AF24" s="1">
        <v>114.58304</v>
      </c>
      <c r="AG24" s="1">
        <v>100.324663</v>
      </c>
      <c r="AH24" s="1">
        <v>90.770419000000004</v>
      </c>
      <c r="AI24" s="1">
        <v>84.430570000000003</v>
      </c>
      <c r="AJ24" s="1">
        <v>84.550614999999993</v>
      </c>
      <c r="AK24" s="1">
        <v>85.071306000000007</v>
      </c>
      <c r="AL24" s="1">
        <v>90.162240999999995</v>
      </c>
      <c r="AM24" s="1">
        <v>97.778347999999994</v>
      </c>
      <c r="AN24" s="1">
        <v>130.36493899999999</v>
      </c>
      <c r="AO24" s="1">
        <v>161.43663100000001</v>
      </c>
      <c r="AP24" s="13">
        <v>169.10480200000001</v>
      </c>
    </row>
    <row r="25" spans="1:42" x14ac:dyDescent="0.3">
      <c r="A25" s="7">
        <v>12.09154</v>
      </c>
      <c r="B25" s="7">
        <v>16.583936000000001</v>
      </c>
      <c r="C25" s="7">
        <v>147.41634199999999</v>
      </c>
      <c r="E25" s="12">
        <v>-283.41234900000001</v>
      </c>
      <c r="F25" s="1">
        <v>-263.18411500000002</v>
      </c>
      <c r="G25" s="1">
        <v>-211.134591</v>
      </c>
      <c r="H25" s="1">
        <v>-206.76984200000001</v>
      </c>
      <c r="I25" s="1">
        <v>-183.891941</v>
      </c>
      <c r="J25" s="1">
        <v>-148.61372</v>
      </c>
      <c r="K25" s="1">
        <v>-118.848558</v>
      </c>
      <c r="L25" s="1">
        <v>-95.069913</v>
      </c>
      <c r="M25" s="1">
        <v>-75.724660999999998</v>
      </c>
      <c r="N25" s="1">
        <v>-59.821930999999999</v>
      </c>
      <c r="O25" s="1">
        <v>-47.641959</v>
      </c>
      <c r="P25" s="13">
        <v>-33.753844000000001</v>
      </c>
      <c r="R25" s="12">
        <v>160.056397</v>
      </c>
      <c r="S25" s="1">
        <v>136.713898</v>
      </c>
      <c r="T25" s="1">
        <v>88.622400999999996</v>
      </c>
      <c r="U25" s="1">
        <v>65.460772000000006</v>
      </c>
      <c r="V25" s="1">
        <v>41.336154000000001</v>
      </c>
      <c r="W25" s="1">
        <v>27.981760999999999</v>
      </c>
      <c r="X25" s="1">
        <v>20.040398</v>
      </c>
      <c r="Y25" s="1">
        <v>17.033647999999999</v>
      </c>
      <c r="Z25" s="1">
        <v>12.489806</v>
      </c>
      <c r="AA25" s="1">
        <v>6.5493030000000001</v>
      </c>
      <c r="AB25" s="13">
        <v>1.5558590000000001</v>
      </c>
      <c r="AD25" s="12">
        <v>160.05773600000001</v>
      </c>
      <c r="AE25" s="1">
        <v>144.620079</v>
      </c>
      <c r="AF25" s="1">
        <v>127.13408800000001</v>
      </c>
      <c r="AG25" s="1">
        <v>112.93838100000001</v>
      </c>
      <c r="AH25" s="1">
        <v>97.828568000000004</v>
      </c>
      <c r="AI25" s="1">
        <v>90.136863000000005</v>
      </c>
      <c r="AJ25" s="1">
        <v>87.552501000000007</v>
      </c>
      <c r="AK25" s="1">
        <v>84.620724999999993</v>
      </c>
      <c r="AL25" s="1">
        <v>86.748885000000001</v>
      </c>
      <c r="AM25" s="1">
        <v>94.738495999999998</v>
      </c>
      <c r="AN25" s="1">
        <v>127.588891</v>
      </c>
      <c r="AO25" s="1">
        <v>160.52319800000001</v>
      </c>
      <c r="AP25" s="13">
        <v>168.105932</v>
      </c>
    </row>
    <row r="26" spans="1:42" ht="15" thickBot="1" x14ac:dyDescent="0.35">
      <c r="A26" s="8">
        <v>12.091506000000001</v>
      </c>
      <c r="B26" s="8">
        <v>16.641995999999999</v>
      </c>
      <c r="C26" s="8">
        <v>146.51042000000001</v>
      </c>
      <c r="E26" s="14">
        <v>-218.96067199999999</v>
      </c>
      <c r="F26" s="15">
        <v>-199.173565</v>
      </c>
      <c r="G26" s="15">
        <v>-190.191472</v>
      </c>
      <c r="H26" s="15">
        <v>-182.87547799999999</v>
      </c>
      <c r="I26" s="15">
        <v>-170.75410199999999</v>
      </c>
      <c r="J26" s="15">
        <v>-149.56277399999999</v>
      </c>
      <c r="K26" s="15">
        <v>-124.42278399999999</v>
      </c>
      <c r="L26" s="15">
        <v>-100.049402</v>
      </c>
      <c r="M26" s="15">
        <v>-80.737684000000002</v>
      </c>
      <c r="N26" s="15">
        <v>-63.287782</v>
      </c>
      <c r="O26" s="15">
        <v>-50.163922999999997</v>
      </c>
      <c r="P26" s="16">
        <v>-36.054794000000001</v>
      </c>
      <c r="R26" s="14">
        <v>161.57781399999999</v>
      </c>
      <c r="S26" s="15">
        <v>134.50264200000001</v>
      </c>
      <c r="T26" s="15">
        <v>87.473842000000005</v>
      </c>
      <c r="U26" s="15">
        <v>64.770717000000005</v>
      </c>
      <c r="V26" s="15">
        <v>40.600971999999999</v>
      </c>
      <c r="W26" s="15">
        <v>26.797217</v>
      </c>
      <c r="X26" s="15">
        <v>19.280218999999999</v>
      </c>
      <c r="Y26" s="15">
        <v>15.778086999999999</v>
      </c>
      <c r="Z26" s="15">
        <v>11.567218</v>
      </c>
      <c r="AA26" s="15">
        <v>5.3545129999999999</v>
      </c>
      <c r="AB26" s="16">
        <v>0.30979499999999999</v>
      </c>
      <c r="AD26" s="12">
        <v>144.95612399999999</v>
      </c>
      <c r="AE26" s="1">
        <v>121.601826</v>
      </c>
      <c r="AF26" s="1">
        <v>99.912317999999999</v>
      </c>
      <c r="AG26" s="1">
        <v>83.826085000000006</v>
      </c>
      <c r="AH26" s="1">
        <v>75.642070000000004</v>
      </c>
      <c r="AI26" s="1">
        <v>71.494990999999999</v>
      </c>
      <c r="AJ26" s="1">
        <v>71.548107999999999</v>
      </c>
      <c r="AK26" s="1">
        <v>73.530164999999997</v>
      </c>
      <c r="AL26" s="1">
        <v>79.971891999999997</v>
      </c>
      <c r="AM26" s="1">
        <v>93.717509000000007</v>
      </c>
      <c r="AN26" s="1">
        <v>129.25398999999999</v>
      </c>
      <c r="AO26" s="1">
        <v>158.13189</v>
      </c>
      <c r="AP26" s="13">
        <v>168.31653299999999</v>
      </c>
    </row>
    <row r="27" spans="1:42" x14ac:dyDescent="0.3">
      <c r="A27" s="7">
        <v>15.068032000000001</v>
      </c>
      <c r="B27" s="7">
        <v>23.734985999999999</v>
      </c>
      <c r="C27" s="7">
        <v>146.33656500000001</v>
      </c>
      <c r="E27" s="9">
        <v>-155.300104</v>
      </c>
      <c r="F27" s="10">
        <v>-149.07128900000001</v>
      </c>
      <c r="G27" s="10">
        <v>-125.657748</v>
      </c>
      <c r="H27" s="10">
        <v>-124.627256</v>
      </c>
      <c r="I27" s="10">
        <v>-124.413797</v>
      </c>
      <c r="J27" s="10">
        <v>-125.191912</v>
      </c>
      <c r="K27" s="10">
        <v>-120.352662</v>
      </c>
      <c r="L27" s="10">
        <v>-117.081779</v>
      </c>
      <c r="M27" s="10">
        <v>-109.487607</v>
      </c>
      <c r="N27" s="10">
        <v>-100.715487</v>
      </c>
      <c r="O27" s="10">
        <v>-91.808503999999999</v>
      </c>
      <c r="P27" s="11">
        <v>-76.872613999999999</v>
      </c>
      <c r="R27" s="9">
        <v>168.74451400000001</v>
      </c>
      <c r="S27" s="10">
        <v>142.77757199999999</v>
      </c>
      <c r="T27" s="10">
        <v>95.316661999999994</v>
      </c>
      <c r="U27" s="10">
        <v>71.258888999999996</v>
      </c>
      <c r="V27" s="10">
        <v>44.962651999999999</v>
      </c>
      <c r="W27" s="10">
        <v>28.260380999999999</v>
      </c>
      <c r="X27" s="10">
        <v>17.721885</v>
      </c>
      <c r="Y27" s="10">
        <v>11.259251000000001</v>
      </c>
      <c r="Z27" s="10">
        <v>4.6688710000000002</v>
      </c>
      <c r="AA27" s="10">
        <v>-5.7863610000000003</v>
      </c>
      <c r="AB27" s="11">
        <v>-9.3925239999999999</v>
      </c>
      <c r="AD27" s="9">
        <v>147.46955</v>
      </c>
      <c r="AE27" s="10">
        <v>109.22698</v>
      </c>
      <c r="AF27" s="10">
        <v>81.849723999999995</v>
      </c>
      <c r="AG27" s="10">
        <v>63.068587000000001</v>
      </c>
      <c r="AH27" s="10">
        <v>51.723388999999997</v>
      </c>
      <c r="AI27" s="10">
        <v>46.381934999999999</v>
      </c>
      <c r="AJ27" s="10">
        <v>41.425621999999997</v>
      </c>
      <c r="AK27" s="10">
        <v>42.226517999999999</v>
      </c>
      <c r="AL27" s="10">
        <v>47.277858000000002</v>
      </c>
      <c r="AM27" s="10">
        <v>52.779353</v>
      </c>
      <c r="AN27" s="10">
        <v>83.536147999999997</v>
      </c>
      <c r="AO27" s="10">
        <v>129.84899899999999</v>
      </c>
      <c r="AP27" s="11">
        <v>171.27551199999999</v>
      </c>
    </row>
    <row r="28" spans="1:42" x14ac:dyDescent="0.3">
      <c r="A28" s="7">
        <v>15.071084000000001</v>
      </c>
      <c r="B28" s="7">
        <v>23.467068000000001</v>
      </c>
      <c r="C28" s="7">
        <v>146.41862599999999</v>
      </c>
      <c r="E28" s="12">
        <v>-157.573353</v>
      </c>
      <c r="F28" s="1">
        <v>-152.41239100000001</v>
      </c>
      <c r="G28" s="1">
        <v>-120.96165000000001</v>
      </c>
      <c r="H28" s="1">
        <v>-121.599465</v>
      </c>
      <c r="I28" s="1">
        <v>-121.556738</v>
      </c>
      <c r="J28" s="1">
        <v>-123.78980300000001</v>
      </c>
      <c r="K28" s="1">
        <v>-121.94586200000001</v>
      </c>
      <c r="L28" s="1">
        <v>-119.48177099999999</v>
      </c>
      <c r="M28" s="1">
        <v>-113.226662</v>
      </c>
      <c r="N28" s="1">
        <v>-105.25640300000001</v>
      </c>
      <c r="O28" s="1">
        <v>-95.810072000000005</v>
      </c>
      <c r="P28" s="13">
        <v>-79.435755</v>
      </c>
      <c r="R28" s="12">
        <v>169.80479500000001</v>
      </c>
      <c r="S28" s="1">
        <v>142.18003300000001</v>
      </c>
      <c r="T28" s="1">
        <v>95.047336000000001</v>
      </c>
      <c r="U28" s="1">
        <v>70.243073999999993</v>
      </c>
      <c r="V28" s="1">
        <v>43.789062999999999</v>
      </c>
      <c r="W28" s="1">
        <v>27.361270000000001</v>
      </c>
      <c r="X28" s="1">
        <v>16.457450999999999</v>
      </c>
      <c r="Y28" s="1">
        <v>10.258685</v>
      </c>
      <c r="Z28" s="1">
        <v>3.6873879999999999</v>
      </c>
      <c r="AA28" s="1">
        <v>-6.9940759999999997</v>
      </c>
      <c r="AB28" s="13">
        <v>-10.179959999999999</v>
      </c>
      <c r="AD28" s="12">
        <v>156.311452</v>
      </c>
      <c r="AE28" s="1">
        <v>116.781935</v>
      </c>
      <c r="AF28" s="1">
        <v>89.702511000000001</v>
      </c>
      <c r="AG28" s="1">
        <v>68.687544000000003</v>
      </c>
      <c r="AH28" s="1">
        <v>55.927546</v>
      </c>
      <c r="AI28" s="1">
        <v>46.636682999999998</v>
      </c>
      <c r="AJ28" s="1">
        <v>40.514960000000002</v>
      </c>
      <c r="AK28" s="1">
        <v>39.613149</v>
      </c>
      <c r="AL28" s="1">
        <v>44.818106999999998</v>
      </c>
      <c r="AM28" s="1">
        <v>50.937747999999999</v>
      </c>
      <c r="AN28" s="1">
        <v>79.018156000000005</v>
      </c>
      <c r="AO28" s="1">
        <v>125.228874</v>
      </c>
      <c r="AP28" s="13">
        <v>170.728543</v>
      </c>
    </row>
    <row r="29" spans="1:42" x14ac:dyDescent="0.3">
      <c r="A29" s="7">
        <v>15.06073</v>
      </c>
      <c r="B29" s="7">
        <v>22.744406999999999</v>
      </c>
      <c r="C29" s="7">
        <v>147.288871</v>
      </c>
      <c r="E29" s="12">
        <v>-183.08616699999999</v>
      </c>
      <c r="F29" s="1">
        <v>-177.371061</v>
      </c>
      <c r="G29" s="1">
        <v>-129.11040399999999</v>
      </c>
      <c r="H29" s="1">
        <v>-129.163669</v>
      </c>
      <c r="I29" s="1">
        <v>-127.80203</v>
      </c>
      <c r="J29" s="1">
        <v>-129.65492599999999</v>
      </c>
      <c r="K29" s="1">
        <v>-128.443263</v>
      </c>
      <c r="L29" s="1">
        <v>-126.917799</v>
      </c>
      <c r="M29" s="1">
        <v>-119.802967</v>
      </c>
      <c r="N29" s="1">
        <v>-107.743517</v>
      </c>
      <c r="O29" s="1">
        <v>-98.005594000000002</v>
      </c>
      <c r="P29" s="13">
        <v>-81.931089</v>
      </c>
      <c r="R29" s="12">
        <v>171.09959699999999</v>
      </c>
      <c r="S29" s="1">
        <v>146.336016</v>
      </c>
      <c r="T29" s="1">
        <v>97.556908000000007</v>
      </c>
      <c r="U29" s="1">
        <v>72.766801000000001</v>
      </c>
      <c r="V29" s="1">
        <v>45.577278999999997</v>
      </c>
      <c r="W29" s="1">
        <v>28.611008999999999</v>
      </c>
      <c r="X29" s="1">
        <v>17.557102</v>
      </c>
      <c r="Y29" s="1">
        <v>11.160873</v>
      </c>
      <c r="Z29" s="1">
        <v>4.0562259999999997</v>
      </c>
      <c r="AA29" s="1">
        <v>-5.9504169999999998</v>
      </c>
      <c r="AB29" s="13">
        <v>-9.6406880000000008</v>
      </c>
      <c r="AD29" s="12">
        <v>161.69529600000001</v>
      </c>
      <c r="AE29" s="1">
        <v>131.461861</v>
      </c>
      <c r="AF29" s="1">
        <v>106.156283</v>
      </c>
      <c r="AG29" s="1">
        <v>88.145055999999997</v>
      </c>
      <c r="AH29" s="1">
        <v>70.283013999999994</v>
      </c>
      <c r="AI29" s="1">
        <v>60.125402000000001</v>
      </c>
      <c r="AJ29" s="1">
        <v>53.406841999999997</v>
      </c>
      <c r="AK29" s="1">
        <v>48.824142999999999</v>
      </c>
      <c r="AL29" s="1">
        <v>52.269948999999997</v>
      </c>
      <c r="AM29" s="1">
        <v>53.536591999999999</v>
      </c>
      <c r="AN29" s="1">
        <v>81.817390000000003</v>
      </c>
      <c r="AO29" s="1">
        <v>128.32343</v>
      </c>
      <c r="AP29" s="13">
        <v>173.741658</v>
      </c>
    </row>
    <row r="30" spans="1:42" ht="15" thickBot="1" x14ac:dyDescent="0.35">
      <c r="A30" s="8">
        <v>15.0566</v>
      </c>
      <c r="B30" s="8">
        <v>22.653911000000001</v>
      </c>
      <c r="C30" s="8">
        <v>146.17244099999999</v>
      </c>
      <c r="E30" s="14">
        <v>-173.34954500000001</v>
      </c>
      <c r="F30" s="15">
        <v>-165.756913</v>
      </c>
      <c r="G30" s="15">
        <v>-123.783243</v>
      </c>
      <c r="H30" s="15">
        <v>-121.35225800000001</v>
      </c>
      <c r="I30" s="15">
        <v>-119.455518</v>
      </c>
      <c r="J30" s="15">
        <v>-121.16457800000001</v>
      </c>
      <c r="K30" s="15">
        <v>-119.36373399999999</v>
      </c>
      <c r="L30" s="15">
        <v>-118.170981</v>
      </c>
      <c r="M30" s="15">
        <v>-113.45515399999999</v>
      </c>
      <c r="N30" s="15">
        <v>-106.06155099999999</v>
      </c>
      <c r="O30" s="15">
        <v>-98.662458999999998</v>
      </c>
      <c r="P30" s="16">
        <v>-83.054118000000003</v>
      </c>
      <c r="R30" s="14">
        <v>166.463212</v>
      </c>
      <c r="S30" s="15">
        <v>144.10690399999999</v>
      </c>
      <c r="T30" s="15">
        <v>96.909087</v>
      </c>
      <c r="U30" s="15">
        <v>72.307311999999996</v>
      </c>
      <c r="V30" s="15">
        <v>45.417529000000002</v>
      </c>
      <c r="W30" s="15">
        <v>28.627551</v>
      </c>
      <c r="X30" s="15">
        <v>17.595407999999999</v>
      </c>
      <c r="Y30" s="15">
        <v>10.934502999999999</v>
      </c>
      <c r="Z30" s="15">
        <v>3.760761</v>
      </c>
      <c r="AA30" s="15">
        <v>-6.2092599999999996</v>
      </c>
      <c r="AB30" s="16">
        <v>-10.155373000000001</v>
      </c>
      <c r="AD30" s="14">
        <v>150.46433999999999</v>
      </c>
      <c r="AE30" s="15">
        <v>109.51593699999999</v>
      </c>
      <c r="AF30" s="15">
        <v>82.720539000000002</v>
      </c>
      <c r="AG30" s="15">
        <v>63.354080000000003</v>
      </c>
      <c r="AH30" s="15">
        <v>54.107557999999997</v>
      </c>
      <c r="AI30" s="15">
        <v>48.073036000000002</v>
      </c>
      <c r="AJ30" s="15">
        <v>44.921325000000003</v>
      </c>
      <c r="AK30" s="15">
        <v>45.291457000000001</v>
      </c>
      <c r="AL30" s="15">
        <v>49.35378</v>
      </c>
      <c r="AM30" s="15">
        <v>50.22045</v>
      </c>
      <c r="AN30" s="15">
        <v>80.900210999999999</v>
      </c>
      <c r="AO30" s="15">
        <v>134.806276</v>
      </c>
      <c r="AP30" s="16">
        <v>171.533647</v>
      </c>
    </row>
    <row r="31" spans="1:42" x14ac:dyDescent="0.3">
      <c r="A31" s="1"/>
      <c r="B31" s="1"/>
      <c r="C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x14ac:dyDescent="0.3">
      <c r="A32" s="1"/>
      <c r="B32" s="1"/>
      <c r="C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x14ac:dyDescent="0.3">
      <c r="A33" s="1"/>
      <c r="B33" s="1"/>
      <c r="C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x14ac:dyDescent="0.3">
      <c r="A34" s="1"/>
      <c r="B34" s="1"/>
      <c r="C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x14ac:dyDescent="0.3">
      <c r="A35" s="1"/>
      <c r="B35" s="1"/>
      <c r="C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x14ac:dyDescent="0.3">
      <c r="A36" s="1"/>
      <c r="B36" s="1"/>
      <c r="C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x14ac:dyDescent="0.3">
      <c r="A37" s="1"/>
      <c r="B37" s="1"/>
      <c r="C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x14ac:dyDescent="0.3">
      <c r="A38" s="1"/>
      <c r="B38" s="1"/>
      <c r="C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x14ac:dyDescent="0.3">
      <c r="A39" s="1"/>
      <c r="B39" s="1"/>
      <c r="C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x14ac:dyDescent="0.3">
      <c r="A40" s="1"/>
      <c r="B40" s="1"/>
      <c r="C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x14ac:dyDescent="0.3">
      <c r="A41" s="1"/>
      <c r="B41" s="1"/>
      <c r="C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x14ac:dyDescent="0.3">
      <c r="A42" s="1"/>
      <c r="B42" s="1"/>
      <c r="C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x14ac:dyDescent="0.3">
      <c r="A43" s="1"/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x14ac:dyDescent="0.3">
      <c r="A44" s="1"/>
      <c r="B44" s="1"/>
      <c r="C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x14ac:dyDescent="0.3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x14ac:dyDescent="0.3">
      <c r="A46" s="1"/>
      <c r="B46" s="1"/>
      <c r="C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x14ac:dyDescent="0.3">
      <c r="A47" s="1"/>
      <c r="B47" s="1"/>
      <c r="C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x14ac:dyDescent="0.3">
      <c r="A48" s="1"/>
      <c r="B48" s="1"/>
      <c r="C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x14ac:dyDescent="0.3">
      <c r="A49" s="1"/>
      <c r="B49" s="1"/>
      <c r="C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x14ac:dyDescent="0.3">
      <c r="A50" s="1"/>
      <c r="B50" s="1"/>
      <c r="C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x14ac:dyDescent="0.3">
      <c r="A51" s="1"/>
      <c r="B51" s="1"/>
      <c r="C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x14ac:dyDescent="0.3">
      <c r="A52" s="1"/>
      <c r="B52" s="1"/>
      <c r="C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x14ac:dyDescent="0.3">
      <c r="A53" s="1"/>
      <c r="B53" s="1"/>
      <c r="C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x14ac:dyDescent="0.3">
      <c r="A54" s="1"/>
      <c r="B54" s="1"/>
      <c r="C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x14ac:dyDescent="0.3">
      <c r="A55" s="1"/>
      <c r="B55" s="1"/>
      <c r="C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x14ac:dyDescent="0.3">
      <c r="A56" s="1"/>
      <c r="B56" s="1"/>
      <c r="C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x14ac:dyDescent="0.3">
      <c r="A57" s="1"/>
      <c r="B57" s="1"/>
      <c r="C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x14ac:dyDescent="0.3">
      <c r="A58" s="1"/>
      <c r="B58" s="1"/>
      <c r="C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x14ac:dyDescent="0.3">
      <c r="A59" s="1"/>
      <c r="B59" s="1"/>
      <c r="C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x14ac:dyDescent="0.3">
      <c r="A60" s="1"/>
      <c r="B60" s="1"/>
      <c r="C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x14ac:dyDescent="0.3">
      <c r="A61" s="1"/>
      <c r="B61" s="1"/>
      <c r="C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x14ac:dyDescent="0.3">
      <c r="A62" s="1"/>
      <c r="B62" s="1"/>
      <c r="C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x14ac:dyDescent="0.3">
      <c r="A63" s="1"/>
      <c r="B63" s="1"/>
      <c r="C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x14ac:dyDescent="0.3">
      <c r="A64" s="1"/>
      <c r="B64" s="1"/>
      <c r="C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x14ac:dyDescent="0.3">
      <c r="A65" s="1"/>
      <c r="B65" s="1"/>
      <c r="C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x14ac:dyDescent="0.3">
      <c r="A66" s="1"/>
      <c r="B66" s="1"/>
      <c r="C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x14ac:dyDescent="0.3">
      <c r="A67" s="1"/>
      <c r="B67" s="1"/>
      <c r="C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x14ac:dyDescent="0.3">
      <c r="A68" s="1"/>
      <c r="B68" s="1"/>
      <c r="C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x14ac:dyDescent="0.3">
      <c r="A69" s="1"/>
      <c r="B69" s="1"/>
      <c r="C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x14ac:dyDescent="0.3">
      <c r="A70" s="1"/>
      <c r="B70" s="1"/>
      <c r="C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x14ac:dyDescent="0.3">
      <c r="A71" s="1"/>
      <c r="B71" s="1"/>
      <c r="C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x14ac:dyDescent="0.3">
      <c r="A72" s="1"/>
      <c r="B72" s="1"/>
      <c r="C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x14ac:dyDescent="0.3">
      <c r="A73" s="1"/>
      <c r="B73" s="1"/>
      <c r="C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x14ac:dyDescent="0.3">
      <c r="A74" s="1"/>
      <c r="B74" s="1"/>
      <c r="C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x14ac:dyDescent="0.3">
      <c r="A75" s="1"/>
      <c r="B75" s="1"/>
      <c r="C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x14ac:dyDescent="0.3">
      <c r="A76" s="1"/>
      <c r="B76" s="1"/>
      <c r="C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x14ac:dyDescent="0.3">
      <c r="A77" s="1"/>
      <c r="B77" s="1"/>
      <c r="C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x14ac:dyDescent="0.3">
      <c r="A78" s="1"/>
      <c r="B78" s="1"/>
      <c r="C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x14ac:dyDescent="0.3">
      <c r="A79" s="1"/>
      <c r="B79" s="1"/>
      <c r="C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x14ac:dyDescent="0.3">
      <c r="A80" s="1"/>
      <c r="B80" s="1"/>
      <c r="C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x14ac:dyDescent="0.3">
      <c r="A81" s="1"/>
      <c r="B81" s="1"/>
      <c r="C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x14ac:dyDescent="0.3">
      <c r="A82" s="1"/>
      <c r="B82" s="1"/>
      <c r="C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x14ac:dyDescent="0.3">
      <c r="A83" s="1"/>
      <c r="B83" s="1"/>
      <c r="C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x14ac:dyDescent="0.3">
      <c r="A84" s="1"/>
      <c r="B84" s="1"/>
      <c r="C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x14ac:dyDescent="0.3">
      <c r="A85" s="1"/>
      <c r="B85" s="1"/>
      <c r="C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x14ac:dyDescent="0.3">
      <c r="A86" s="1"/>
      <c r="B86" s="1"/>
      <c r="C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x14ac:dyDescent="0.3">
      <c r="A87" s="1"/>
      <c r="B87" s="1"/>
      <c r="C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x14ac:dyDescent="0.3">
      <c r="A88" s="1"/>
      <c r="B88" s="1"/>
      <c r="C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x14ac:dyDescent="0.3">
      <c r="A89" s="1"/>
      <c r="B89" s="1"/>
      <c r="C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x14ac:dyDescent="0.3">
      <c r="A90" s="1"/>
      <c r="B90" s="1"/>
      <c r="C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x14ac:dyDescent="0.3">
      <c r="A91" s="1"/>
      <c r="B91" s="1"/>
      <c r="C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x14ac:dyDescent="0.3">
      <c r="A92" s="1"/>
      <c r="B92" s="1"/>
      <c r="C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x14ac:dyDescent="0.3">
      <c r="A93" s="1"/>
      <c r="B93" s="1"/>
      <c r="C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x14ac:dyDescent="0.3">
      <c r="A94" s="1"/>
      <c r="B94" s="1"/>
      <c r="C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x14ac:dyDescent="0.3">
      <c r="A95" s="1"/>
      <c r="B95" s="1"/>
      <c r="C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x14ac:dyDescent="0.3">
      <c r="A96" s="1"/>
      <c r="B96" s="1"/>
      <c r="C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x14ac:dyDescent="0.3">
      <c r="A97" s="1"/>
      <c r="B97" s="1"/>
      <c r="C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x14ac:dyDescent="0.3">
      <c r="A98" s="1"/>
      <c r="B98" s="1"/>
      <c r="C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x14ac:dyDescent="0.3">
      <c r="A99" s="1"/>
      <c r="B99" s="1"/>
      <c r="C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x14ac:dyDescent="0.3">
      <c r="A100" s="1"/>
      <c r="B100" s="1"/>
      <c r="C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x14ac:dyDescent="0.3">
      <c r="A101" s="1"/>
      <c r="B101" s="1"/>
      <c r="C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x14ac:dyDescent="0.3">
      <c r="A102" s="1"/>
      <c r="B102" s="1"/>
      <c r="C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x14ac:dyDescent="0.3">
      <c r="A103" s="1"/>
      <c r="B103" s="1"/>
      <c r="C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x14ac:dyDescent="0.3">
      <c r="A104" s="1"/>
      <c r="B104" s="1"/>
      <c r="C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x14ac:dyDescent="0.3">
      <c r="A105" s="1"/>
      <c r="B105" s="1"/>
      <c r="C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x14ac:dyDescent="0.3">
      <c r="A106" s="1"/>
      <c r="B106" s="1"/>
      <c r="C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x14ac:dyDescent="0.3">
      <c r="A107" s="1"/>
      <c r="B107" s="1"/>
      <c r="C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x14ac:dyDescent="0.3">
      <c r="A108" s="1"/>
      <c r="B108" s="1"/>
      <c r="C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x14ac:dyDescent="0.3">
      <c r="A109" s="1"/>
      <c r="B109" s="1"/>
      <c r="C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x14ac:dyDescent="0.3">
      <c r="A110" s="1"/>
      <c r="B110" s="1"/>
      <c r="C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x14ac:dyDescent="0.3">
      <c r="A111" s="1"/>
      <c r="B111" s="1"/>
      <c r="C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x14ac:dyDescent="0.3">
      <c r="A112" s="1"/>
      <c r="B112" s="1"/>
      <c r="C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x14ac:dyDescent="0.3">
      <c r="A113" s="1"/>
      <c r="B113" s="1"/>
      <c r="C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x14ac:dyDescent="0.3">
      <c r="A114" s="1"/>
      <c r="B114" s="1"/>
      <c r="C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x14ac:dyDescent="0.3">
      <c r="A115" s="1"/>
      <c r="B115" s="1"/>
      <c r="C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x14ac:dyDescent="0.3">
      <c r="A116" s="1"/>
      <c r="B116" s="1"/>
      <c r="C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x14ac:dyDescent="0.3">
      <c r="A117" s="1"/>
      <c r="B117" s="1"/>
      <c r="C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x14ac:dyDescent="0.3">
      <c r="A118" s="1"/>
      <c r="B118" s="1"/>
      <c r="C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x14ac:dyDescent="0.3">
      <c r="A119" s="1"/>
      <c r="B119" s="1"/>
      <c r="C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x14ac:dyDescent="0.3">
      <c r="A120" s="1"/>
      <c r="B120" s="1"/>
      <c r="C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x14ac:dyDescent="0.3">
      <c r="A121" s="1"/>
      <c r="B121" s="1"/>
      <c r="C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x14ac:dyDescent="0.3">
      <c r="A122" s="1"/>
      <c r="B122" s="1"/>
      <c r="C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x14ac:dyDescent="0.3">
      <c r="A123" s="1"/>
      <c r="B123" s="1"/>
      <c r="C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x14ac:dyDescent="0.3">
      <c r="A124" s="1"/>
      <c r="B124" s="1"/>
      <c r="C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</sheetData>
  <mergeCells count="6">
    <mergeCell ref="E1:P3"/>
    <mergeCell ref="R1:AB3"/>
    <mergeCell ref="AD1:AP3"/>
    <mergeCell ref="E5:P5"/>
    <mergeCell ref="R5:AB5"/>
    <mergeCell ref="AD5:AP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4D0A4-FDE6-4A49-A8FF-466C9C18CE22}">
  <dimension ref="A1:AP28"/>
  <sheetViews>
    <sheetView zoomScale="87" zoomScaleNormal="100" workbookViewId="0">
      <selection activeCell="A7" sqref="A7:AP10"/>
    </sheetView>
  </sheetViews>
  <sheetFormatPr defaultRowHeight="14.4" x14ac:dyDescent="0.3"/>
  <cols>
    <col min="1" max="1" width="24.33203125" bestFit="1" customWidth="1"/>
    <col min="2" max="2" width="27.109375" bestFit="1" customWidth="1"/>
    <col min="3" max="3" width="26.5546875" bestFit="1" customWidth="1"/>
    <col min="4" max="4" width="8.21875" customWidth="1"/>
  </cols>
  <sheetData>
    <row r="1" spans="1:42" x14ac:dyDescent="0.3">
      <c r="A1" s="2"/>
      <c r="B1" s="2"/>
      <c r="C1" s="2"/>
      <c r="E1" s="52" t="s">
        <v>0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4"/>
      <c r="Q1" s="2"/>
      <c r="R1" s="52" t="s">
        <v>0</v>
      </c>
      <c r="S1" s="53"/>
      <c r="T1" s="53"/>
      <c r="U1" s="53"/>
      <c r="V1" s="53"/>
      <c r="W1" s="53"/>
      <c r="X1" s="53"/>
      <c r="Y1" s="53"/>
      <c r="Z1" s="53"/>
      <c r="AA1" s="53"/>
      <c r="AB1" s="54"/>
      <c r="AC1" s="2"/>
      <c r="AD1" s="52" t="s">
        <v>1</v>
      </c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4"/>
    </row>
    <row r="2" spans="1:42" x14ac:dyDescent="0.3">
      <c r="A2" s="2"/>
      <c r="B2" s="2"/>
      <c r="C2" s="2"/>
      <c r="E2" s="55"/>
      <c r="F2" s="56"/>
      <c r="G2" s="56"/>
      <c r="H2" s="56"/>
      <c r="I2" s="56"/>
      <c r="J2" s="56"/>
      <c r="K2" s="56"/>
      <c r="L2" s="56"/>
      <c r="M2" s="56"/>
      <c r="N2" s="56"/>
      <c r="O2" s="56"/>
      <c r="P2" s="57"/>
      <c r="Q2" s="2"/>
      <c r="R2" s="55"/>
      <c r="S2" s="56"/>
      <c r="T2" s="56"/>
      <c r="U2" s="56"/>
      <c r="V2" s="56"/>
      <c r="W2" s="56"/>
      <c r="X2" s="56"/>
      <c r="Y2" s="56"/>
      <c r="Z2" s="56"/>
      <c r="AA2" s="56"/>
      <c r="AB2" s="57"/>
      <c r="AC2" s="2"/>
      <c r="AD2" s="55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7"/>
    </row>
    <row r="3" spans="1:42" x14ac:dyDescent="0.3">
      <c r="A3" s="2"/>
      <c r="B3" s="2"/>
      <c r="C3" s="2"/>
      <c r="E3" s="58"/>
      <c r="F3" s="59"/>
      <c r="G3" s="59"/>
      <c r="H3" s="59"/>
      <c r="I3" s="59"/>
      <c r="J3" s="59"/>
      <c r="K3" s="59"/>
      <c r="L3" s="59"/>
      <c r="M3" s="59"/>
      <c r="N3" s="59"/>
      <c r="O3" s="59"/>
      <c r="P3" s="60"/>
      <c r="Q3" s="2"/>
      <c r="R3" s="58"/>
      <c r="S3" s="59"/>
      <c r="T3" s="59"/>
      <c r="U3" s="59"/>
      <c r="V3" s="59"/>
      <c r="W3" s="59"/>
      <c r="X3" s="59"/>
      <c r="Y3" s="59"/>
      <c r="Z3" s="59"/>
      <c r="AA3" s="59"/>
      <c r="AB3" s="60"/>
      <c r="AC3" s="2"/>
      <c r="AD3" s="58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60"/>
    </row>
    <row r="4" spans="1:42" ht="15" thickBot="1" x14ac:dyDescent="0.35">
      <c r="A4" s="2"/>
      <c r="B4" s="2"/>
      <c r="C4" s="2"/>
      <c r="E4" s="4">
        <v>4.3E-3</v>
      </c>
      <c r="F4" s="5">
        <v>2.3099999999999999E-2</v>
      </c>
      <c r="G4" s="5">
        <v>7.0199999999999999E-2</v>
      </c>
      <c r="H4" s="5">
        <v>0.11650000000000001</v>
      </c>
      <c r="I4" s="5">
        <v>0.19009999999999999</v>
      </c>
      <c r="J4" s="5">
        <v>0.2893</v>
      </c>
      <c r="K4" s="5">
        <v>0.3846</v>
      </c>
      <c r="L4" s="5">
        <v>0.4874</v>
      </c>
      <c r="M4" s="5">
        <v>0.58609999999999995</v>
      </c>
      <c r="N4" s="5">
        <v>0.68810000000000004</v>
      </c>
      <c r="O4" s="5">
        <v>0.78659999999999997</v>
      </c>
      <c r="P4" s="6">
        <v>0.88859999999999995</v>
      </c>
      <c r="Q4" s="2"/>
      <c r="R4" s="4">
        <v>9.7999999999999997E-3</v>
      </c>
      <c r="S4" s="5">
        <v>4.3099999999999999E-2</v>
      </c>
      <c r="T4" s="5">
        <v>9.7600000000000006E-2</v>
      </c>
      <c r="U4" s="5">
        <v>0.1487</v>
      </c>
      <c r="V4" s="5">
        <v>0.24299999999999999</v>
      </c>
      <c r="W4" s="5">
        <v>0.3427</v>
      </c>
      <c r="X4" s="5">
        <v>0.43930000000000002</v>
      </c>
      <c r="Y4" s="5">
        <v>0.5383</v>
      </c>
      <c r="Z4" s="5">
        <v>0.63490000000000002</v>
      </c>
      <c r="AA4" s="5">
        <v>0.73629999999999995</v>
      </c>
      <c r="AB4" s="6">
        <v>0.83919999999999995</v>
      </c>
      <c r="AC4" s="2"/>
      <c r="AD4" s="4">
        <v>-60</v>
      </c>
      <c r="AE4" s="5">
        <v>-40</v>
      </c>
      <c r="AF4" s="5">
        <v>-27.5</v>
      </c>
      <c r="AG4" s="5">
        <v>-17.5</v>
      </c>
      <c r="AH4" s="5">
        <v>-10</v>
      </c>
      <c r="AI4" s="5">
        <v>-5</v>
      </c>
      <c r="AJ4" s="5">
        <v>0</v>
      </c>
      <c r="AK4" s="5">
        <v>5</v>
      </c>
      <c r="AL4" s="5">
        <v>10</v>
      </c>
      <c r="AM4" s="5">
        <v>17.5</v>
      </c>
      <c r="AN4" s="5">
        <v>27.5</v>
      </c>
      <c r="AO4" s="5">
        <v>40</v>
      </c>
      <c r="AP4" s="6">
        <v>60</v>
      </c>
    </row>
    <row r="5" spans="1:42" ht="21.6" thickBot="1" x14ac:dyDescent="0.45">
      <c r="A5" s="2"/>
      <c r="B5" s="2"/>
      <c r="C5" s="2"/>
      <c r="E5" s="49" t="s">
        <v>2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1"/>
      <c r="Q5" s="2"/>
      <c r="R5" s="49" t="s">
        <v>3</v>
      </c>
      <c r="S5" s="50"/>
      <c r="T5" s="50"/>
      <c r="U5" s="50"/>
      <c r="V5" s="50"/>
      <c r="W5" s="50"/>
      <c r="X5" s="50"/>
      <c r="Y5" s="50"/>
      <c r="Z5" s="50"/>
      <c r="AA5" s="50"/>
      <c r="AB5" s="51"/>
      <c r="AC5" s="2"/>
      <c r="AD5" s="49" t="s">
        <v>4</v>
      </c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1"/>
    </row>
    <row r="6" spans="1:42" ht="15" thickBot="1" x14ac:dyDescent="0.35">
      <c r="A6" s="17" t="s">
        <v>5</v>
      </c>
      <c r="B6" s="22" t="s">
        <v>6</v>
      </c>
      <c r="C6" s="25"/>
      <c r="E6" s="19" t="s">
        <v>7</v>
      </c>
      <c r="F6" s="20" t="s">
        <v>8</v>
      </c>
      <c r="G6" s="20" t="s">
        <v>9</v>
      </c>
      <c r="H6" s="20" t="s">
        <v>10</v>
      </c>
      <c r="I6" s="20" t="s">
        <v>11</v>
      </c>
      <c r="J6" s="20" t="s">
        <v>12</v>
      </c>
      <c r="K6" s="20" t="s">
        <v>13</v>
      </c>
      <c r="L6" s="20" t="s">
        <v>14</v>
      </c>
      <c r="M6" s="20" t="s">
        <v>15</v>
      </c>
      <c r="N6" s="20" t="s">
        <v>16</v>
      </c>
      <c r="O6" s="20" t="s">
        <v>17</v>
      </c>
      <c r="P6" s="21" t="s">
        <v>18</v>
      </c>
      <c r="Q6" s="2"/>
      <c r="R6" s="19" t="s">
        <v>19</v>
      </c>
      <c r="S6" s="20" t="s">
        <v>20</v>
      </c>
      <c r="T6" s="20" t="s">
        <v>21</v>
      </c>
      <c r="U6" s="20" t="s">
        <v>22</v>
      </c>
      <c r="V6" s="20" t="s">
        <v>23</v>
      </c>
      <c r="W6" s="20" t="s">
        <v>24</v>
      </c>
      <c r="X6" s="20" t="s">
        <v>25</v>
      </c>
      <c r="Y6" s="20" t="s">
        <v>26</v>
      </c>
      <c r="Z6" s="20" t="s">
        <v>27</v>
      </c>
      <c r="AA6" s="20" t="s">
        <v>28</v>
      </c>
      <c r="AB6" s="21" t="s">
        <v>29</v>
      </c>
      <c r="AC6" s="2"/>
      <c r="AD6" s="19" t="s">
        <v>30</v>
      </c>
      <c r="AE6" s="20" t="s">
        <v>31</v>
      </c>
      <c r="AF6" s="20" t="s">
        <v>32</v>
      </c>
      <c r="AG6" s="20" t="s">
        <v>33</v>
      </c>
      <c r="AH6" s="20" t="s">
        <v>34</v>
      </c>
      <c r="AI6" s="20" t="s">
        <v>35</v>
      </c>
      <c r="AJ6" s="20" t="s">
        <v>36</v>
      </c>
      <c r="AK6" s="20" t="s">
        <v>37</v>
      </c>
      <c r="AL6" s="20" t="s">
        <v>38</v>
      </c>
      <c r="AM6" s="20" t="s">
        <v>39</v>
      </c>
      <c r="AN6" s="20" t="s">
        <v>40</v>
      </c>
      <c r="AO6" s="20" t="s">
        <v>41</v>
      </c>
      <c r="AP6" s="21" t="s">
        <v>42</v>
      </c>
    </row>
    <row r="7" spans="1:42" x14ac:dyDescent="0.3">
      <c r="A7" s="18">
        <v>-3.2502000000000003E-2</v>
      </c>
      <c r="B7" s="18">
        <v>12.880777999999999</v>
      </c>
      <c r="C7" s="18">
        <v>148.829881</v>
      </c>
      <c r="D7" s="3"/>
      <c r="E7" s="9">
        <v>47.695805</v>
      </c>
      <c r="F7" s="10">
        <v>-37.454084999999999</v>
      </c>
      <c r="G7" s="10">
        <v>-69.265235000000004</v>
      </c>
      <c r="H7" s="10">
        <v>-66.938708000000005</v>
      </c>
      <c r="I7" s="10">
        <v>-60.749839000000001</v>
      </c>
      <c r="J7" s="10">
        <v>-48.921379000000002</v>
      </c>
      <c r="K7" s="10">
        <v>-41.906809000000003</v>
      </c>
      <c r="L7" s="10">
        <v>-33.128433000000001</v>
      </c>
      <c r="M7" s="10">
        <v>-24.039366999999999</v>
      </c>
      <c r="N7" s="10">
        <v>-12.222534</v>
      </c>
      <c r="O7" s="10">
        <v>-1.4099379999999999</v>
      </c>
      <c r="P7" s="11">
        <v>7.8289160000000004</v>
      </c>
      <c r="Q7" s="3"/>
      <c r="R7" s="9">
        <v>50.466301999999999</v>
      </c>
      <c r="S7" s="10">
        <v>-43.860028</v>
      </c>
      <c r="T7" s="10">
        <v>-54.651659000000002</v>
      </c>
      <c r="U7" s="10">
        <v>-56.517052</v>
      </c>
      <c r="V7" s="10">
        <v>-54.097737000000002</v>
      </c>
      <c r="W7" s="10">
        <v>-42.727899999999998</v>
      </c>
      <c r="X7" s="10">
        <v>-35.310358000000001</v>
      </c>
      <c r="Y7" s="10">
        <v>-25.506053000000001</v>
      </c>
      <c r="Z7" s="10">
        <v>-17.509747000000001</v>
      </c>
      <c r="AA7" s="10">
        <v>-10.255967999999999</v>
      </c>
      <c r="AB7" s="11">
        <v>1.085758</v>
      </c>
      <c r="AC7" s="3"/>
      <c r="AD7" s="9">
        <v>162.928155</v>
      </c>
      <c r="AE7" s="10">
        <v>165.73200700000001</v>
      </c>
      <c r="AF7" s="10">
        <v>165.90065300000001</v>
      </c>
      <c r="AG7" s="10">
        <v>168.910562</v>
      </c>
      <c r="AH7" s="10">
        <v>161.10159999999999</v>
      </c>
      <c r="AI7" s="10">
        <v>143.12544299999999</v>
      </c>
      <c r="AJ7" s="10">
        <v>138.807478</v>
      </c>
      <c r="AK7" s="10">
        <v>155.33748900000001</v>
      </c>
      <c r="AL7" s="10">
        <v>166.13244499999999</v>
      </c>
      <c r="AM7" s="10">
        <v>163.45818299999999</v>
      </c>
      <c r="AN7" s="10">
        <v>165.92061200000001</v>
      </c>
      <c r="AO7" s="10">
        <v>164.35027700000001</v>
      </c>
      <c r="AP7" s="11">
        <v>165.96360899999999</v>
      </c>
    </row>
    <row r="8" spans="1:42" x14ac:dyDescent="0.3">
      <c r="A8" s="7">
        <v>-4.0323999999999999E-2</v>
      </c>
      <c r="B8" s="7">
        <v>10.83864</v>
      </c>
      <c r="C8" s="7">
        <v>145.437453</v>
      </c>
      <c r="D8" s="3"/>
      <c r="E8" s="12">
        <v>50.214640000000003</v>
      </c>
      <c r="F8" s="1">
        <v>-34.577641999999997</v>
      </c>
      <c r="G8" s="1">
        <v>-66.474130000000002</v>
      </c>
      <c r="H8" s="1">
        <v>-64.975555</v>
      </c>
      <c r="I8" s="1">
        <v>-58.891219</v>
      </c>
      <c r="J8" s="1">
        <v>-47.383222000000004</v>
      </c>
      <c r="K8" s="1">
        <v>-40.279747</v>
      </c>
      <c r="L8" s="1">
        <v>-31.760437</v>
      </c>
      <c r="M8" s="1">
        <v>-23.165835999999999</v>
      </c>
      <c r="N8" s="1">
        <v>-12.192945</v>
      </c>
      <c r="O8" s="1">
        <v>-0.76866500000000004</v>
      </c>
      <c r="P8" s="13">
        <v>8.1592380000000002</v>
      </c>
      <c r="Q8" s="3"/>
      <c r="R8" s="12">
        <v>47.746921999999998</v>
      </c>
      <c r="S8" s="1">
        <v>-44.687719000000001</v>
      </c>
      <c r="T8" s="1">
        <v>-54.542490000000001</v>
      </c>
      <c r="U8" s="1">
        <v>-56.108288999999999</v>
      </c>
      <c r="V8" s="1">
        <v>-53.199840999999999</v>
      </c>
      <c r="W8" s="1">
        <v>-42.049674000000003</v>
      </c>
      <c r="X8" s="1">
        <v>-34.624808999999999</v>
      </c>
      <c r="Y8" s="1">
        <v>-24.954606999999999</v>
      </c>
      <c r="Z8" s="1">
        <v>-16.732588</v>
      </c>
      <c r="AA8" s="1">
        <v>-9.6405100000000008</v>
      </c>
      <c r="AB8" s="13">
        <v>1.1919729999999999</v>
      </c>
      <c r="AC8" s="3"/>
      <c r="AD8" s="12">
        <v>161.71075999999999</v>
      </c>
      <c r="AE8" s="1">
        <v>163.74020999999999</v>
      </c>
      <c r="AF8" s="1">
        <v>163.447971</v>
      </c>
      <c r="AG8" s="1">
        <v>166.41995700000001</v>
      </c>
      <c r="AH8" s="1">
        <v>157.97338199999999</v>
      </c>
      <c r="AI8" s="1">
        <v>139.888396</v>
      </c>
      <c r="AJ8" s="1">
        <v>135.25113099999999</v>
      </c>
      <c r="AK8" s="1">
        <v>152.53068400000001</v>
      </c>
      <c r="AL8" s="1">
        <v>163.35084800000001</v>
      </c>
      <c r="AM8" s="1">
        <v>161.46077299999999</v>
      </c>
      <c r="AN8" s="1">
        <v>163.806364</v>
      </c>
      <c r="AO8" s="1">
        <v>162.45433499999999</v>
      </c>
      <c r="AP8" s="13">
        <v>162.43059299999999</v>
      </c>
    </row>
    <row r="9" spans="1:42" x14ac:dyDescent="0.3">
      <c r="A9" s="7">
        <v>-4.0586999999999998E-2</v>
      </c>
      <c r="B9" s="7">
        <v>11.829542999999999</v>
      </c>
      <c r="C9" s="7">
        <v>147.14420799999999</v>
      </c>
      <c r="D9" s="3"/>
      <c r="E9" s="12">
        <v>48.939976999999999</v>
      </c>
      <c r="F9" s="1">
        <v>-35.227567999999998</v>
      </c>
      <c r="G9" s="1">
        <v>-67.648728000000006</v>
      </c>
      <c r="H9" s="1">
        <v>-65.387566000000007</v>
      </c>
      <c r="I9" s="1">
        <v>-59.189576000000002</v>
      </c>
      <c r="J9" s="1">
        <v>-47.624173999999996</v>
      </c>
      <c r="K9" s="1">
        <v>-40.738047000000002</v>
      </c>
      <c r="L9" s="1">
        <v>-31.720984999999999</v>
      </c>
      <c r="M9" s="1">
        <v>-23.518273000000001</v>
      </c>
      <c r="N9" s="1">
        <v>-12.698257999999999</v>
      </c>
      <c r="O9" s="1">
        <v>-1.2706029999999999</v>
      </c>
      <c r="P9" s="13">
        <v>7.7636909999999997</v>
      </c>
      <c r="Q9" s="3"/>
      <c r="R9" s="12">
        <v>48.843764999999998</v>
      </c>
      <c r="S9" s="1">
        <v>-44.601412000000003</v>
      </c>
      <c r="T9" s="1">
        <v>-54.696764000000002</v>
      </c>
      <c r="U9" s="1">
        <v>-56.502889000000003</v>
      </c>
      <c r="V9" s="1">
        <v>-53.381988999999997</v>
      </c>
      <c r="W9" s="1">
        <v>-42.338997999999997</v>
      </c>
      <c r="X9" s="1">
        <v>-34.869836999999997</v>
      </c>
      <c r="Y9" s="1">
        <v>-25.041798</v>
      </c>
      <c r="Z9" s="1">
        <v>-17.071484999999999</v>
      </c>
      <c r="AA9" s="1">
        <v>-9.8416859999999993</v>
      </c>
      <c r="AB9" s="13">
        <v>1.369982</v>
      </c>
      <c r="AC9" s="3"/>
      <c r="AD9" s="12">
        <v>161.603498</v>
      </c>
      <c r="AE9" s="1">
        <v>164.07256000000001</v>
      </c>
      <c r="AF9" s="1">
        <v>164.44074699999999</v>
      </c>
      <c r="AG9" s="1">
        <v>167.88265000000001</v>
      </c>
      <c r="AH9" s="1">
        <v>161.02001999999999</v>
      </c>
      <c r="AI9" s="1">
        <v>142.933088</v>
      </c>
      <c r="AJ9" s="1">
        <v>135.878232</v>
      </c>
      <c r="AK9" s="1">
        <v>152.37421900000001</v>
      </c>
      <c r="AL9" s="1">
        <v>164.24446</v>
      </c>
      <c r="AM9" s="1">
        <v>162.539196</v>
      </c>
      <c r="AN9" s="1">
        <v>164.80601899999999</v>
      </c>
      <c r="AO9" s="1">
        <v>163.421055</v>
      </c>
      <c r="AP9" s="13">
        <v>163.753287</v>
      </c>
    </row>
    <row r="10" spans="1:42" ht="15" thickBot="1" x14ac:dyDescent="0.35">
      <c r="A10" s="8">
        <v>-3.2946999999999997E-2</v>
      </c>
      <c r="B10" s="8">
        <v>11.441940000000001</v>
      </c>
      <c r="C10" s="8">
        <v>146.45657600000001</v>
      </c>
      <c r="D10" s="3"/>
      <c r="E10" s="14">
        <v>45.164706000000002</v>
      </c>
      <c r="F10" s="15">
        <v>-38.976655000000001</v>
      </c>
      <c r="G10" s="15">
        <v>-68.545330000000007</v>
      </c>
      <c r="H10" s="15">
        <v>-66.968042999999994</v>
      </c>
      <c r="I10" s="15">
        <v>-60.276054000000002</v>
      </c>
      <c r="J10" s="15">
        <v>-48.070672000000002</v>
      </c>
      <c r="K10" s="15">
        <v>-41.387687999999997</v>
      </c>
      <c r="L10" s="15">
        <v>-32.272984000000001</v>
      </c>
      <c r="M10" s="15">
        <v>-23.798380999999999</v>
      </c>
      <c r="N10" s="15">
        <v>-12.142643</v>
      </c>
      <c r="O10" s="15">
        <v>-0.99690900000000005</v>
      </c>
      <c r="P10" s="16">
        <v>7.7598159999999998</v>
      </c>
      <c r="Q10" s="3"/>
      <c r="R10" s="14">
        <v>52.99991</v>
      </c>
      <c r="S10" s="15">
        <v>-41.639513999999998</v>
      </c>
      <c r="T10" s="15">
        <v>-53.602463</v>
      </c>
      <c r="U10" s="15">
        <v>-55.700513999999998</v>
      </c>
      <c r="V10" s="15">
        <v>-53.473227999999999</v>
      </c>
      <c r="W10" s="15">
        <v>-42.298454</v>
      </c>
      <c r="X10" s="15">
        <v>-35.158124000000001</v>
      </c>
      <c r="Y10" s="15">
        <v>-25.268826000000001</v>
      </c>
      <c r="Z10" s="15">
        <v>-16.985609</v>
      </c>
      <c r="AA10" s="15">
        <v>-9.822794</v>
      </c>
      <c r="AB10" s="16">
        <v>1.267701</v>
      </c>
      <c r="AC10" s="3"/>
      <c r="AD10" s="14">
        <v>162.24838800000001</v>
      </c>
      <c r="AE10" s="15">
        <v>164.37861100000001</v>
      </c>
      <c r="AF10" s="15">
        <v>165.35659799999999</v>
      </c>
      <c r="AG10" s="15">
        <v>168.97061299999999</v>
      </c>
      <c r="AH10" s="15">
        <v>161.66840099999999</v>
      </c>
      <c r="AI10" s="15">
        <v>142.951515</v>
      </c>
      <c r="AJ10" s="15">
        <v>137.20540600000001</v>
      </c>
      <c r="AK10" s="15">
        <v>155.60255599999999</v>
      </c>
      <c r="AL10" s="15">
        <v>165.519248</v>
      </c>
      <c r="AM10" s="15">
        <v>162.85080600000001</v>
      </c>
      <c r="AN10" s="15">
        <v>165.079285</v>
      </c>
      <c r="AO10" s="15">
        <v>164.10193699999999</v>
      </c>
      <c r="AP10" s="16">
        <v>164.07546099999999</v>
      </c>
    </row>
    <row r="11" spans="1:42" x14ac:dyDescent="0.3">
      <c r="A11" s="23">
        <f>AVERAGE(A7:A10)</f>
        <v>-3.6589999999999998E-2</v>
      </c>
      <c r="B11" s="23">
        <f t="shared" ref="B11:AP11" si="0">AVERAGE(B7:B10)</f>
        <v>11.74772525</v>
      </c>
      <c r="C11" s="23"/>
      <c r="D11" s="23"/>
      <c r="E11" s="23">
        <f t="shared" si="0"/>
        <v>48.003782000000001</v>
      </c>
      <c r="F11" s="23">
        <f t="shared" si="0"/>
        <v>-36.558987499999994</v>
      </c>
      <c r="G11" s="23">
        <f t="shared" si="0"/>
        <v>-67.983355750000015</v>
      </c>
      <c r="H11" s="23">
        <f t="shared" si="0"/>
        <v>-66.067467999999991</v>
      </c>
      <c r="I11" s="23">
        <f t="shared" si="0"/>
        <v>-59.776672000000005</v>
      </c>
      <c r="J11" s="23">
        <f t="shared" si="0"/>
        <v>-47.999861750000001</v>
      </c>
      <c r="K11" s="23">
        <f t="shared" si="0"/>
        <v>-41.078072749999997</v>
      </c>
      <c r="L11" s="23">
        <f t="shared" si="0"/>
        <v>-32.220709749999997</v>
      </c>
      <c r="M11" s="23">
        <f t="shared" si="0"/>
        <v>-23.630464250000003</v>
      </c>
      <c r="N11" s="23">
        <f t="shared" si="0"/>
        <v>-12.314095</v>
      </c>
      <c r="O11" s="23">
        <f t="shared" si="0"/>
        <v>-1.11152875</v>
      </c>
      <c r="P11" s="23">
        <f t="shared" si="0"/>
        <v>7.8779152500000009</v>
      </c>
      <c r="Q11" s="23"/>
      <c r="R11" s="23">
        <f t="shared" si="0"/>
        <v>50.014224749999997</v>
      </c>
      <c r="S11" s="23">
        <f t="shared" si="0"/>
        <v>-43.697168249999997</v>
      </c>
      <c r="T11" s="23">
        <f t="shared" si="0"/>
        <v>-54.373344000000003</v>
      </c>
      <c r="U11" s="23">
        <f t="shared" si="0"/>
        <v>-56.207186</v>
      </c>
      <c r="V11" s="23">
        <f t="shared" si="0"/>
        <v>-53.538198749999999</v>
      </c>
      <c r="W11" s="23">
        <f t="shared" si="0"/>
        <v>-42.353756499999996</v>
      </c>
      <c r="X11" s="23">
        <f t="shared" si="0"/>
        <v>-34.990781999999996</v>
      </c>
      <c r="Y11" s="23">
        <f t="shared" si="0"/>
        <v>-25.192821000000002</v>
      </c>
      <c r="Z11" s="23">
        <f t="shared" si="0"/>
        <v>-17.074857249999997</v>
      </c>
      <c r="AA11" s="23">
        <f t="shared" si="0"/>
        <v>-9.8902394999999999</v>
      </c>
      <c r="AB11" s="23">
        <f t="shared" si="0"/>
        <v>1.2288535</v>
      </c>
      <c r="AC11" s="23"/>
      <c r="AD11" s="23">
        <f t="shared" si="0"/>
        <v>162.12270025000001</v>
      </c>
      <c r="AE11" s="23">
        <f t="shared" si="0"/>
        <v>164.48084700000001</v>
      </c>
      <c r="AF11" s="23">
        <f t="shared" si="0"/>
        <v>164.78649224999998</v>
      </c>
      <c r="AG11" s="23">
        <f t="shared" si="0"/>
        <v>168.04594549999999</v>
      </c>
      <c r="AH11" s="23">
        <f t="shared" si="0"/>
        <v>160.44085074999998</v>
      </c>
      <c r="AI11" s="23">
        <f t="shared" si="0"/>
        <v>142.22461049999998</v>
      </c>
      <c r="AJ11" s="23">
        <f t="shared" si="0"/>
        <v>136.78556175</v>
      </c>
      <c r="AK11" s="23">
        <f t="shared" si="0"/>
        <v>153.96123699999998</v>
      </c>
      <c r="AL11" s="23">
        <f t="shared" si="0"/>
        <v>164.81175024999999</v>
      </c>
      <c r="AM11" s="23">
        <f t="shared" si="0"/>
        <v>162.57723949999999</v>
      </c>
      <c r="AN11" s="23">
        <f t="shared" si="0"/>
        <v>164.90307000000001</v>
      </c>
      <c r="AO11" s="23">
        <f t="shared" si="0"/>
        <v>163.58190100000002</v>
      </c>
      <c r="AP11" s="23">
        <f t="shared" si="0"/>
        <v>164.05573749999999</v>
      </c>
    </row>
    <row r="12" spans="1:42" x14ac:dyDescent="0.3">
      <c r="D12" t="s">
        <v>43</v>
      </c>
      <c r="E12">
        <f>(E11-$B$11)/($AD$11-$B$11)</f>
        <v>0.24110432437312124</v>
      </c>
      <c r="F12">
        <f t="shared" ref="F12:AB12" si="1">(F11-$B$11)/($AD$11-$B$11)</f>
        <v>-0.32124170095456372</v>
      </c>
      <c r="G12">
        <f t="shared" si="1"/>
        <v>-0.53021509064257544</v>
      </c>
      <c r="H12">
        <f t="shared" si="1"/>
        <v>-0.51747435535733244</v>
      </c>
      <c r="I12">
        <f t="shared" si="1"/>
        <v>-0.47564029353953347</v>
      </c>
      <c r="J12">
        <f t="shared" si="1"/>
        <v>-0.39732400288013348</v>
      </c>
      <c r="K12">
        <f t="shared" si="1"/>
        <v>-0.3512938106889128</v>
      </c>
      <c r="L12">
        <f t="shared" si="1"/>
        <v>-0.29239196880996987</v>
      </c>
      <c r="M12">
        <f t="shared" si="1"/>
        <v>-0.23526646970348625</v>
      </c>
      <c r="N12">
        <f t="shared" si="1"/>
        <v>-0.1600121313403377</v>
      </c>
      <c r="O12">
        <f t="shared" si="1"/>
        <v>-8.5514587782973855E-2</v>
      </c>
      <c r="P12">
        <f t="shared" si="1"/>
        <v>-2.5734401618354379E-2</v>
      </c>
      <c r="R12">
        <f t="shared" si="1"/>
        <v>0.25447385444286852</v>
      </c>
      <c r="S12">
        <f t="shared" si="1"/>
        <v>-0.36871090751636032</v>
      </c>
      <c r="T12">
        <f t="shared" si="1"/>
        <v>-0.43970793178851736</v>
      </c>
      <c r="U12">
        <f t="shared" si="1"/>
        <v>-0.4519030593355044</v>
      </c>
      <c r="V12">
        <f t="shared" si="1"/>
        <v>-0.43415418024175895</v>
      </c>
      <c r="W12">
        <f t="shared" si="1"/>
        <v>-0.35977716205771604</v>
      </c>
      <c r="X12">
        <f t="shared" si="1"/>
        <v>-0.31081306746684412</v>
      </c>
      <c r="Y12">
        <f t="shared" si="1"/>
        <v>-0.24565620875414942</v>
      </c>
      <c r="Z12">
        <f t="shared" si="1"/>
        <v>-0.19167140343664227</v>
      </c>
      <c r="AA12">
        <f t="shared" si="1"/>
        <v>-0.14389338884345618</v>
      </c>
      <c r="AB12">
        <f t="shared" si="1"/>
        <v>-6.9950945960257013E-2</v>
      </c>
      <c r="AD12">
        <f>SQRT((AD11-$B$11)/($AD$11-$B$11))</f>
        <v>1</v>
      </c>
      <c r="AE12">
        <f t="shared" ref="AE12:AP12" si="2">SQRT((AE11-$B$11)/($AD$11-$B$11))</f>
        <v>1.007810387178907</v>
      </c>
      <c r="AF12">
        <f t="shared" si="2"/>
        <v>1.0088182841620055</v>
      </c>
      <c r="AG12">
        <f t="shared" si="2"/>
        <v>1.019504700159602</v>
      </c>
      <c r="AH12">
        <f t="shared" si="2"/>
        <v>0.99439209020550834</v>
      </c>
      <c r="AI12">
        <f t="shared" si="2"/>
        <v>0.93149173595052104</v>
      </c>
      <c r="AJ12">
        <f t="shared" si="2"/>
        <v>0.91187002795434302</v>
      </c>
      <c r="AK12">
        <f t="shared" si="2"/>
        <v>0.97248440663665214</v>
      </c>
      <c r="AL12">
        <f t="shared" si="2"/>
        <v>1.0089015300004702</v>
      </c>
      <c r="AM12">
        <f t="shared" si="2"/>
        <v>1.0015102123328217</v>
      </c>
      <c r="AN12">
        <f t="shared" si="2"/>
        <v>1.0092024462273421</v>
      </c>
      <c r="AO12">
        <f t="shared" si="2"/>
        <v>1.0048401600499297</v>
      </c>
      <c r="AP12">
        <f t="shared" si="2"/>
        <v>1.0064068661291929</v>
      </c>
    </row>
    <row r="13" spans="1:42" ht="15.6" x14ac:dyDescent="0.35">
      <c r="A13" t="s">
        <v>50</v>
      </c>
      <c r="B13" s="1">
        <v>0.76</v>
      </c>
      <c r="E13">
        <f>(F4-E4)*(E12+F12)/2</f>
        <v>-7.5329133986555932E-4</v>
      </c>
      <c r="F13">
        <f t="shared" ref="F13:AA13" si="3">(G4-F4)*(F12+G12)/2</f>
        <v>-2.0051807442112629E-2</v>
      </c>
      <c r="G13">
        <f t="shared" si="3"/>
        <v>-2.425401067489787E-2</v>
      </c>
      <c r="H13">
        <f t="shared" si="3"/>
        <v>-3.6546619079404659E-2</v>
      </c>
      <c r="I13">
        <f t="shared" si="3"/>
        <v>-4.3299029102415482E-2</v>
      </c>
      <c r="J13">
        <f t="shared" si="3"/>
        <v>-3.567163881656505E-2</v>
      </c>
      <c r="K13">
        <f t="shared" si="3"/>
        <v>-3.308544906624257E-2</v>
      </c>
      <c r="L13">
        <f t="shared" si="3"/>
        <v>-2.6039943940639049E-2</v>
      </c>
      <c r="M13">
        <f t="shared" si="3"/>
        <v>-2.015920865323504E-2</v>
      </c>
      <c r="N13">
        <f t="shared" si="3"/>
        <v>-1.2092190916823085E-2</v>
      </c>
      <c r="O13">
        <f t="shared" si="3"/>
        <v>-5.6736984594677395E-3</v>
      </c>
      <c r="R13">
        <f t="shared" si="3"/>
        <v>-1.9020469336736383E-3</v>
      </c>
      <c r="S13">
        <f t="shared" si="3"/>
        <v>-2.2029413371057918E-2</v>
      </c>
      <c r="T13">
        <f t="shared" si="3"/>
        <v>-2.2780660823218751E-2</v>
      </c>
      <c r="U13">
        <f t="shared" si="3"/>
        <v>-4.1777598846067965E-2</v>
      </c>
      <c r="V13">
        <f t="shared" si="3"/>
        <v>-3.9577477413628832E-2</v>
      </c>
      <c r="W13">
        <f t="shared" si="3"/>
        <v>-3.2389508086036259E-2</v>
      </c>
      <c r="X13">
        <f t="shared" si="3"/>
        <v>-2.7545229172939171E-2</v>
      </c>
      <c r="Y13">
        <f t="shared" si="3"/>
        <v>-2.1122923668815245E-2</v>
      </c>
      <c r="Z13">
        <f t="shared" si="3"/>
        <v>-1.701313496860098E-2</v>
      </c>
      <c r="AA13">
        <f t="shared" si="3"/>
        <v>-1.1002291025651041E-2</v>
      </c>
      <c r="AD13">
        <f>AD12*(1-AD12)</f>
        <v>0</v>
      </c>
      <c r="AE13">
        <f t="shared" ref="AE13:AP13" si="4">AE12*(1-AE12)</f>
        <v>-7.8713893267914649E-3</v>
      </c>
      <c r="AF13">
        <f t="shared" si="4"/>
        <v>-8.8960462975673504E-3</v>
      </c>
      <c r="AG13">
        <f t="shared" si="4"/>
        <v>-1.9885133487918021E-2</v>
      </c>
      <c r="AH13">
        <f t="shared" si="4"/>
        <v>5.5764611422285055E-3</v>
      </c>
      <c r="AI13">
        <f t="shared" si="4"/>
        <v>6.3814881806405835E-2</v>
      </c>
      <c r="AJ13">
        <f t="shared" si="4"/>
        <v>8.0363080072888698E-2</v>
      </c>
      <c r="AK13">
        <f t="shared" si="4"/>
        <v>2.6758485485210745E-2</v>
      </c>
      <c r="AL13">
        <f t="shared" si="4"/>
        <v>-8.9807672368194969E-3</v>
      </c>
      <c r="AM13">
        <f t="shared" si="4"/>
        <v>-1.5124930741118765E-3</v>
      </c>
      <c r="AN13">
        <f t="shared" si="4"/>
        <v>-9.287131243909244E-3</v>
      </c>
      <c r="AO13">
        <f t="shared" si="4"/>
        <v>-4.8635871992386446E-3</v>
      </c>
      <c r="AP13">
        <f t="shared" si="4"/>
        <v>-6.4479140627903449E-3</v>
      </c>
    </row>
    <row r="14" spans="1:42" ht="16.2" x14ac:dyDescent="0.3">
      <c r="A14" t="s">
        <v>56</v>
      </c>
      <c r="B14">
        <f>B15^3</f>
        <v>95443993</v>
      </c>
      <c r="D14" t="s">
        <v>47</v>
      </c>
      <c r="E14">
        <f>SUM(E13:O13)</f>
        <v>-0.25762688749166873</v>
      </c>
      <c r="AD14">
        <f>(AE4-AD4)*(AD13+AE13)/2</f>
        <v>-7.8713893267914642E-2</v>
      </c>
      <c r="AE14">
        <f t="shared" ref="AE14:AO14" si="5">(AF4-AE4)*(AE13+AF13)/2</f>
        <v>-0.10479647265224259</v>
      </c>
      <c r="AF14">
        <f t="shared" si="5"/>
        <v>-0.14390589892742686</v>
      </c>
      <c r="AG14">
        <f t="shared" si="5"/>
        <v>-5.3657521296335685E-2</v>
      </c>
      <c r="AH14">
        <f t="shared" si="5"/>
        <v>0.17347835737158587</v>
      </c>
      <c r="AI14">
        <f t="shared" si="5"/>
        <v>0.36044490469823637</v>
      </c>
      <c r="AJ14">
        <f t="shared" si="5"/>
        <v>0.2678039138952486</v>
      </c>
      <c r="AK14">
        <f t="shared" si="5"/>
        <v>4.4444295620978125E-2</v>
      </c>
      <c r="AL14">
        <f t="shared" si="5"/>
        <v>-3.9349726165992652E-2</v>
      </c>
      <c r="AM14">
        <f t="shared" si="5"/>
        <v>-5.3998121590105599E-2</v>
      </c>
      <c r="AN14">
        <f t="shared" si="5"/>
        <v>-8.8441990269674309E-2</v>
      </c>
      <c r="AO14">
        <f t="shared" si="5"/>
        <v>-0.1131150126202899</v>
      </c>
    </row>
    <row r="15" spans="1:42" x14ac:dyDescent="0.3">
      <c r="A15" t="s">
        <v>51</v>
      </c>
      <c r="B15">
        <v>457</v>
      </c>
      <c r="D15" t="s">
        <v>48</v>
      </c>
      <c r="E15">
        <f>SUM(R13:AA13)</f>
        <v>-0.23714028430968978</v>
      </c>
      <c r="AC15" s="24"/>
      <c r="AD15" s="24"/>
    </row>
    <row r="16" spans="1:42" x14ac:dyDescent="0.3">
      <c r="A16" t="s">
        <v>52</v>
      </c>
      <c r="B16">
        <f>0.12*B17</f>
        <v>18.239999999999998</v>
      </c>
      <c r="D16" t="s">
        <v>46</v>
      </c>
      <c r="E16">
        <f>E15-E14</f>
        <v>2.0486603181978952E-2</v>
      </c>
    </row>
    <row r="17" spans="1:27" x14ac:dyDescent="0.3">
      <c r="A17" t="s">
        <v>53</v>
      </c>
      <c r="B17">
        <v>152</v>
      </c>
      <c r="D17" t="s">
        <v>60</v>
      </c>
      <c r="E17">
        <f>E16*COS(RADIANS(A11))</f>
        <v>2.0486599004449706E-2</v>
      </c>
    </row>
    <row r="18" spans="1:27" x14ac:dyDescent="0.3">
      <c r="A18" t="s">
        <v>54</v>
      </c>
      <c r="B18">
        <v>457</v>
      </c>
      <c r="D18" t="s">
        <v>61</v>
      </c>
      <c r="E18">
        <f>(2/152)*SUM(AD14:AO14)</f>
        <v>2.2393794052114049E-3</v>
      </c>
    </row>
    <row r="19" spans="1:27" x14ac:dyDescent="0.3">
      <c r="A19" t="s">
        <v>55</v>
      </c>
      <c r="B19">
        <f>0.7*B16*B17*B18</f>
        <v>886916.35199999996</v>
      </c>
    </row>
    <row r="20" spans="1:27" ht="15.6" x14ac:dyDescent="0.35">
      <c r="A20" s="26" t="s">
        <v>57</v>
      </c>
      <c r="B20">
        <f>(B13*B19)/B14</f>
        <v>7.062324262984262E-3</v>
      </c>
      <c r="E20">
        <f>((F4-E4)/2)*(E12*(E4-0.25)+F12*(F4-0.25))</f>
        <v>1.2831384881227737E-4</v>
      </c>
      <c r="F20">
        <f t="shared" ref="F20:AA20" si="6">((G4-F4)/2)*(F12*(F4-0.25)+G12*(G4-0.25))</f>
        <v>3.9616378789991569E-3</v>
      </c>
      <c r="G20">
        <f t="shared" si="6"/>
        <v>3.8062188189286572E-3</v>
      </c>
      <c r="H20">
        <f t="shared" si="6"/>
        <v>3.5907114248545668E-3</v>
      </c>
      <c r="I20">
        <f t="shared" si="6"/>
        <v>6.386506053835091E-4</v>
      </c>
      <c r="J20">
        <f t="shared" si="6"/>
        <v>-2.9971364080508406E-3</v>
      </c>
      <c r="K20">
        <f t="shared" si="6"/>
        <v>-5.9982772161506258E-3</v>
      </c>
      <c r="L20">
        <f t="shared" si="6"/>
        <v>-7.3278291991305871E-3</v>
      </c>
      <c r="M20">
        <f t="shared" si="6"/>
        <v>-7.6078931355847345E-3</v>
      </c>
      <c r="N20">
        <f t="shared" si="6"/>
        <v>-5.7124307953188716E-3</v>
      </c>
      <c r="O20">
        <f t="shared" si="6"/>
        <v>-3.1783769505690676E-3</v>
      </c>
      <c r="R20">
        <f t="shared" si="6"/>
        <v>2.524417543504995E-4</v>
      </c>
      <c r="S20">
        <f t="shared" si="6"/>
        <v>3.9048643842744617E-3</v>
      </c>
      <c r="T20">
        <f t="shared" si="6"/>
        <v>2.8817658156748065E-3</v>
      </c>
      <c r="U20">
        <f t="shared" si="6"/>
        <v>2.3017149099776655E-3</v>
      </c>
      <c r="V20">
        <f t="shared" si="6"/>
        <v>-1.5110663435037397E-3</v>
      </c>
      <c r="W20">
        <f t="shared" si="6"/>
        <v>-4.4526927935010143E-3</v>
      </c>
      <c r="X20">
        <f t="shared" si="6"/>
        <v>-6.4181501334370956E-3</v>
      </c>
      <c r="Y20">
        <f t="shared" si="6"/>
        <v>-6.9840354944460514E-3</v>
      </c>
      <c r="Z20">
        <f t="shared" si="6"/>
        <v>-7.2881086835909483E-3</v>
      </c>
      <c r="AA20">
        <f t="shared" si="6"/>
        <v>-5.7207487736316244E-3</v>
      </c>
    </row>
    <row r="21" spans="1:27" ht="15.6" x14ac:dyDescent="0.35">
      <c r="A21" s="26" t="s">
        <v>58</v>
      </c>
      <c r="B21">
        <f>(B17*E18)/(2*B15)</f>
        <v>3.7241320524303452E-4</v>
      </c>
      <c r="D21" t="s">
        <v>44</v>
      </c>
      <c r="E21">
        <f>SUM(E20:O20)</f>
        <v>-2.069641112782656E-2</v>
      </c>
    </row>
    <row r="22" spans="1:27" x14ac:dyDescent="0.3">
      <c r="A22" s="28" t="s">
        <v>64</v>
      </c>
      <c r="B22">
        <f>((PI()^2)/48)*((B17/B15)^2)</f>
        <v>2.2746432039692205E-2</v>
      </c>
      <c r="D22" t="s">
        <v>45</v>
      </c>
      <c r="E22">
        <f>SUM(R20:AA20)</f>
        <v>-2.3034015357833042E-2</v>
      </c>
    </row>
    <row r="23" spans="1:27" x14ac:dyDescent="0.3">
      <c r="A23" t="s">
        <v>49</v>
      </c>
      <c r="B23">
        <f>B20+B21</f>
        <v>7.4347374682272966E-3</v>
      </c>
    </row>
    <row r="24" spans="1:27" x14ac:dyDescent="0.3">
      <c r="D24" s="27" t="s">
        <v>59</v>
      </c>
      <c r="E24" s="24">
        <f>B23*100</f>
        <v>0.74347374682272971</v>
      </c>
    </row>
    <row r="25" spans="1:27" ht="15.6" x14ac:dyDescent="0.35">
      <c r="D25" s="24" t="s">
        <v>62</v>
      </c>
      <c r="E25" s="24">
        <f>IF(E24&lt;5,E17,E17*(1-B22-(2*B23)))</f>
        <v>2.0486599004449706E-2</v>
      </c>
    </row>
    <row r="26" spans="1:27" ht="15.6" x14ac:dyDescent="0.35">
      <c r="D26" s="24" t="s">
        <v>63</v>
      </c>
      <c r="E26" s="24">
        <f>IF(E24&lt;5,E18,E18*(1-(3*B20)-(2*B21)))</f>
        <v>2.2393794052114049E-3</v>
      </c>
    </row>
    <row r="27" spans="1:27" x14ac:dyDescent="0.3">
      <c r="D27" s="24" t="s">
        <v>65</v>
      </c>
      <c r="E27" s="24">
        <f>E25/E26</f>
        <v>9.1483376853310396</v>
      </c>
    </row>
    <row r="28" spans="1:27" ht="15.6" x14ac:dyDescent="0.35">
      <c r="D28" s="30" t="s">
        <v>66</v>
      </c>
      <c r="E28" s="24">
        <f>(1/0.152)*(E22-E21)</f>
        <v>-1.5378975197411071E-2</v>
      </c>
    </row>
  </sheetData>
  <mergeCells count="6">
    <mergeCell ref="E1:P3"/>
    <mergeCell ref="R1:AB3"/>
    <mergeCell ref="AD1:AP3"/>
    <mergeCell ref="E5:P5"/>
    <mergeCell ref="R5:AB5"/>
    <mergeCell ref="AD5:AP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0504-DDE9-4B4F-A105-7CE51FFCDA3D}">
  <dimension ref="A1:AP28"/>
  <sheetViews>
    <sheetView topLeftCell="A3" workbookViewId="0">
      <selection activeCell="A7" sqref="A7:AP10"/>
    </sheetView>
  </sheetViews>
  <sheetFormatPr defaultRowHeight="14.4" x14ac:dyDescent="0.3"/>
  <cols>
    <col min="1" max="1" width="24.33203125" bestFit="1" customWidth="1"/>
    <col min="2" max="2" width="27.109375" bestFit="1" customWidth="1"/>
    <col min="3" max="3" width="26.5546875" bestFit="1" customWidth="1"/>
  </cols>
  <sheetData>
    <row r="1" spans="1:42" x14ac:dyDescent="0.3">
      <c r="A1" s="2"/>
      <c r="B1" s="2"/>
      <c r="C1" s="2"/>
      <c r="E1" s="52" t="s">
        <v>0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4"/>
      <c r="Q1" s="2"/>
      <c r="R1" s="52" t="s">
        <v>0</v>
      </c>
      <c r="S1" s="53"/>
      <c r="T1" s="53"/>
      <c r="U1" s="53"/>
      <c r="V1" s="53"/>
      <c r="W1" s="53"/>
      <c r="X1" s="53"/>
      <c r="Y1" s="53"/>
      <c r="Z1" s="53"/>
      <c r="AA1" s="53"/>
      <c r="AB1" s="54"/>
      <c r="AC1" s="2"/>
      <c r="AD1" s="52" t="s">
        <v>1</v>
      </c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4"/>
    </row>
    <row r="2" spans="1:42" x14ac:dyDescent="0.3">
      <c r="A2" s="2"/>
      <c r="B2" s="2"/>
      <c r="C2" s="2"/>
      <c r="E2" s="55"/>
      <c r="F2" s="56"/>
      <c r="G2" s="56"/>
      <c r="H2" s="56"/>
      <c r="I2" s="56"/>
      <c r="J2" s="56"/>
      <c r="K2" s="56"/>
      <c r="L2" s="56"/>
      <c r="M2" s="56"/>
      <c r="N2" s="56"/>
      <c r="O2" s="56"/>
      <c r="P2" s="57"/>
      <c r="Q2" s="2"/>
      <c r="R2" s="55"/>
      <c r="S2" s="56"/>
      <c r="T2" s="56"/>
      <c r="U2" s="56"/>
      <c r="V2" s="56"/>
      <c r="W2" s="56"/>
      <c r="X2" s="56"/>
      <c r="Y2" s="56"/>
      <c r="Z2" s="56"/>
      <c r="AA2" s="56"/>
      <c r="AB2" s="57"/>
      <c r="AC2" s="2"/>
      <c r="AD2" s="55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7"/>
    </row>
    <row r="3" spans="1:42" x14ac:dyDescent="0.3">
      <c r="A3" s="2"/>
      <c r="B3" s="2"/>
      <c r="C3" s="2"/>
      <c r="E3" s="58"/>
      <c r="F3" s="59"/>
      <c r="G3" s="59"/>
      <c r="H3" s="59"/>
      <c r="I3" s="59"/>
      <c r="J3" s="59"/>
      <c r="K3" s="59"/>
      <c r="L3" s="59"/>
      <c r="M3" s="59"/>
      <c r="N3" s="59"/>
      <c r="O3" s="59"/>
      <c r="P3" s="60"/>
      <c r="Q3" s="2"/>
      <c r="R3" s="58"/>
      <c r="S3" s="59"/>
      <c r="T3" s="59"/>
      <c r="U3" s="59"/>
      <c r="V3" s="59"/>
      <c r="W3" s="59"/>
      <c r="X3" s="59"/>
      <c r="Y3" s="59"/>
      <c r="Z3" s="59"/>
      <c r="AA3" s="59"/>
      <c r="AB3" s="60"/>
      <c r="AC3" s="2"/>
      <c r="AD3" s="58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60"/>
    </row>
    <row r="4" spans="1:42" ht="15" thickBot="1" x14ac:dyDescent="0.35">
      <c r="A4" s="2"/>
      <c r="B4" s="2"/>
      <c r="C4" s="2"/>
      <c r="E4" s="4">
        <v>4.3E-3</v>
      </c>
      <c r="F4" s="5">
        <v>2.3099999999999999E-2</v>
      </c>
      <c r="G4" s="5">
        <v>7.0199999999999999E-2</v>
      </c>
      <c r="H4" s="5">
        <v>0.11650000000000001</v>
      </c>
      <c r="I4" s="5">
        <v>0.19009999999999999</v>
      </c>
      <c r="J4" s="5">
        <v>0.2893</v>
      </c>
      <c r="K4" s="5">
        <v>0.3846</v>
      </c>
      <c r="L4" s="5">
        <v>0.4874</v>
      </c>
      <c r="M4" s="5">
        <v>0.58609999999999995</v>
      </c>
      <c r="N4" s="5">
        <v>0.68810000000000004</v>
      </c>
      <c r="O4" s="5">
        <v>0.78659999999999997</v>
      </c>
      <c r="P4" s="6">
        <v>0.88859999999999995</v>
      </c>
      <c r="Q4" s="2"/>
      <c r="R4" s="4">
        <v>9.7999999999999997E-3</v>
      </c>
      <c r="S4" s="5">
        <v>4.3099999999999999E-2</v>
      </c>
      <c r="T4" s="5">
        <v>9.7600000000000006E-2</v>
      </c>
      <c r="U4" s="5">
        <v>0.1487</v>
      </c>
      <c r="V4" s="5">
        <v>0.24299999999999999</v>
      </c>
      <c r="W4" s="5">
        <v>0.3427</v>
      </c>
      <c r="X4" s="5">
        <v>0.43930000000000002</v>
      </c>
      <c r="Y4" s="5">
        <v>0.5383</v>
      </c>
      <c r="Z4" s="5">
        <v>0.63490000000000002</v>
      </c>
      <c r="AA4" s="5">
        <v>0.73629999999999995</v>
      </c>
      <c r="AB4" s="6">
        <v>0.83919999999999995</v>
      </c>
      <c r="AC4" s="2"/>
      <c r="AD4" s="4">
        <v>-60</v>
      </c>
      <c r="AE4" s="5">
        <v>-40</v>
      </c>
      <c r="AF4" s="5">
        <v>-27.5</v>
      </c>
      <c r="AG4" s="5">
        <v>-17.5</v>
      </c>
      <c r="AH4" s="5">
        <v>-10</v>
      </c>
      <c r="AI4" s="5">
        <v>-5</v>
      </c>
      <c r="AJ4" s="5">
        <v>0</v>
      </c>
      <c r="AK4" s="5">
        <v>5</v>
      </c>
      <c r="AL4" s="5">
        <v>10</v>
      </c>
      <c r="AM4" s="5">
        <v>17.5</v>
      </c>
      <c r="AN4" s="5">
        <v>27.5</v>
      </c>
      <c r="AO4" s="5">
        <v>40</v>
      </c>
      <c r="AP4" s="6">
        <v>60</v>
      </c>
    </row>
    <row r="5" spans="1:42" ht="21.6" thickBot="1" x14ac:dyDescent="0.45">
      <c r="A5" s="2"/>
      <c r="B5" s="2"/>
      <c r="C5" s="2"/>
      <c r="E5" s="49" t="s">
        <v>2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1"/>
      <c r="Q5" s="2"/>
      <c r="R5" s="49" t="s">
        <v>3</v>
      </c>
      <c r="S5" s="50"/>
      <c r="T5" s="50"/>
      <c r="U5" s="50"/>
      <c r="V5" s="50"/>
      <c r="W5" s="50"/>
      <c r="X5" s="50"/>
      <c r="Y5" s="50"/>
      <c r="Z5" s="50"/>
      <c r="AA5" s="50"/>
      <c r="AB5" s="51"/>
      <c r="AC5" s="2"/>
      <c r="AD5" s="49" t="s">
        <v>4</v>
      </c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1"/>
    </row>
    <row r="6" spans="1:42" ht="15" thickBot="1" x14ac:dyDescent="0.35">
      <c r="A6" s="17" t="s">
        <v>5</v>
      </c>
      <c r="B6" s="22" t="s">
        <v>6</v>
      </c>
      <c r="C6" s="25"/>
      <c r="E6" s="19" t="s">
        <v>7</v>
      </c>
      <c r="F6" s="20" t="s">
        <v>8</v>
      </c>
      <c r="G6" s="20" t="s">
        <v>9</v>
      </c>
      <c r="H6" s="20" t="s">
        <v>10</v>
      </c>
      <c r="I6" s="20" t="s">
        <v>11</v>
      </c>
      <c r="J6" s="20" t="s">
        <v>12</v>
      </c>
      <c r="K6" s="20" t="s">
        <v>13</v>
      </c>
      <c r="L6" s="20" t="s">
        <v>14</v>
      </c>
      <c r="M6" s="20" t="s">
        <v>15</v>
      </c>
      <c r="N6" s="20" t="s">
        <v>16</v>
      </c>
      <c r="O6" s="20" t="s">
        <v>17</v>
      </c>
      <c r="P6" s="21" t="s">
        <v>18</v>
      </c>
      <c r="Q6" s="2"/>
      <c r="R6" s="19" t="s">
        <v>19</v>
      </c>
      <c r="S6" s="20" t="s">
        <v>20</v>
      </c>
      <c r="T6" s="20" t="s">
        <v>21</v>
      </c>
      <c r="U6" s="20" t="s">
        <v>22</v>
      </c>
      <c r="V6" s="20" t="s">
        <v>23</v>
      </c>
      <c r="W6" s="20" t="s">
        <v>24</v>
      </c>
      <c r="X6" s="20" t="s">
        <v>25</v>
      </c>
      <c r="Y6" s="20" t="s">
        <v>26</v>
      </c>
      <c r="Z6" s="20" t="s">
        <v>27</v>
      </c>
      <c r="AA6" s="20" t="s">
        <v>28</v>
      </c>
      <c r="AB6" s="21" t="s">
        <v>29</v>
      </c>
      <c r="AC6" s="2"/>
      <c r="AD6" s="19" t="s">
        <v>30</v>
      </c>
      <c r="AE6" s="20" t="s">
        <v>31</v>
      </c>
      <c r="AF6" s="20" t="s">
        <v>32</v>
      </c>
      <c r="AG6" s="20" t="s">
        <v>33</v>
      </c>
      <c r="AH6" s="20" t="s">
        <v>34</v>
      </c>
      <c r="AI6" s="20" t="s">
        <v>35</v>
      </c>
      <c r="AJ6" s="20" t="s">
        <v>36</v>
      </c>
      <c r="AK6" s="20" t="s">
        <v>37</v>
      </c>
      <c r="AL6" s="20" t="s">
        <v>38</v>
      </c>
      <c r="AM6" s="20" t="s">
        <v>39</v>
      </c>
      <c r="AN6" s="20" t="s">
        <v>40</v>
      </c>
      <c r="AO6" s="20" t="s">
        <v>41</v>
      </c>
      <c r="AP6" s="21" t="s">
        <v>42</v>
      </c>
    </row>
    <row r="7" spans="1:42" x14ac:dyDescent="0.3">
      <c r="A7" s="18">
        <v>3.0892979999999999</v>
      </c>
      <c r="B7" s="18">
        <v>12.365378</v>
      </c>
      <c r="C7" s="18">
        <v>147.55354399999999</v>
      </c>
      <c r="D7" s="3"/>
      <c r="E7" s="9">
        <v>-148.311995</v>
      </c>
      <c r="F7" s="10">
        <v>-171.41070300000001</v>
      </c>
      <c r="G7" s="10">
        <v>-149.45852199999999</v>
      </c>
      <c r="H7" s="10">
        <v>-129.02160699999999</v>
      </c>
      <c r="I7" s="10">
        <v>-105.85269700000001</v>
      </c>
      <c r="J7" s="10">
        <v>-82.844089999999994</v>
      </c>
      <c r="K7" s="10">
        <v>-66.513295999999997</v>
      </c>
      <c r="L7" s="10">
        <v>-50.315002</v>
      </c>
      <c r="M7" s="10">
        <v>-32.942349</v>
      </c>
      <c r="N7" s="10">
        <v>-20.592915999999999</v>
      </c>
      <c r="O7" s="10">
        <v>-9.5102790000000006</v>
      </c>
      <c r="P7" s="11">
        <v>1.6680759999999999</v>
      </c>
      <c r="Q7" s="3"/>
      <c r="R7" s="9">
        <v>139.37382400000001</v>
      </c>
      <c r="S7" s="10">
        <v>41.844867999999998</v>
      </c>
      <c r="T7" s="10">
        <v>5.87615</v>
      </c>
      <c r="U7" s="10">
        <v>-6.8379760000000003</v>
      </c>
      <c r="V7" s="10">
        <v>-16.233602999999999</v>
      </c>
      <c r="W7" s="10">
        <v>-14.742248</v>
      </c>
      <c r="X7" s="10">
        <v>-12.138101000000001</v>
      </c>
      <c r="Y7" s="10">
        <v>-6.0484749999999998</v>
      </c>
      <c r="Z7" s="10">
        <v>-1.296689</v>
      </c>
      <c r="AA7" s="10">
        <v>3.1830120000000002</v>
      </c>
      <c r="AB7" s="11">
        <v>6.7158300000000004</v>
      </c>
      <c r="AC7" s="3"/>
      <c r="AD7" s="9">
        <v>162.463571</v>
      </c>
      <c r="AE7" s="10">
        <v>166.05580900000001</v>
      </c>
      <c r="AF7" s="10">
        <v>166.25305499999999</v>
      </c>
      <c r="AG7" s="10">
        <v>168.789118</v>
      </c>
      <c r="AH7" s="10">
        <v>162.84852699999999</v>
      </c>
      <c r="AI7" s="10">
        <v>148.56276299999999</v>
      </c>
      <c r="AJ7" s="10">
        <v>134.144542</v>
      </c>
      <c r="AK7" s="10">
        <v>136.25035600000001</v>
      </c>
      <c r="AL7" s="10">
        <v>159.403513</v>
      </c>
      <c r="AM7" s="10">
        <v>162.69335100000001</v>
      </c>
      <c r="AN7" s="10">
        <v>165.01966300000001</v>
      </c>
      <c r="AO7" s="10">
        <v>163.94635299999999</v>
      </c>
      <c r="AP7" s="11">
        <v>165.047923</v>
      </c>
    </row>
    <row r="8" spans="1:42" x14ac:dyDescent="0.3">
      <c r="A8" s="7">
        <v>3.1028090000000002</v>
      </c>
      <c r="B8" s="7">
        <v>11.987503999999999</v>
      </c>
      <c r="C8" s="7">
        <v>147.66285199999999</v>
      </c>
      <c r="D8" s="3"/>
      <c r="E8" s="12">
        <v>-152.02131</v>
      </c>
      <c r="F8" s="1">
        <v>-172.91968399999999</v>
      </c>
      <c r="G8" s="1">
        <v>-151.239925</v>
      </c>
      <c r="H8" s="1">
        <v>-129.45734999999999</v>
      </c>
      <c r="I8" s="1">
        <v>-105.931281</v>
      </c>
      <c r="J8" s="1">
        <v>-82.718204999999998</v>
      </c>
      <c r="K8" s="1">
        <v>-66.141132999999996</v>
      </c>
      <c r="L8" s="1">
        <v>-50.299550000000004</v>
      </c>
      <c r="M8" s="1">
        <v>-32.907499999999999</v>
      </c>
      <c r="N8" s="1">
        <v>-20.459437000000001</v>
      </c>
      <c r="O8" s="1">
        <v>-8.9098109999999995</v>
      </c>
      <c r="P8" s="13">
        <v>2.1346599999999998</v>
      </c>
      <c r="Q8" s="3"/>
      <c r="R8" s="12">
        <v>140.10439400000001</v>
      </c>
      <c r="S8" s="1">
        <v>42.128922000000003</v>
      </c>
      <c r="T8" s="1">
        <v>6.2611819999999998</v>
      </c>
      <c r="U8" s="1">
        <v>-7.0085959999999998</v>
      </c>
      <c r="V8" s="1">
        <v>-16.352509999999999</v>
      </c>
      <c r="W8" s="1">
        <v>-14.490873000000001</v>
      </c>
      <c r="X8" s="1">
        <v>-11.794335999999999</v>
      </c>
      <c r="Y8" s="1">
        <v>-6.0784159999999998</v>
      </c>
      <c r="Z8" s="1">
        <v>-1.037088</v>
      </c>
      <c r="AA8" s="1">
        <v>3.2353779999999999</v>
      </c>
      <c r="AB8" s="13">
        <v>6.6978</v>
      </c>
      <c r="AC8" s="3"/>
      <c r="AD8" s="12">
        <v>162.63597999999999</v>
      </c>
      <c r="AE8" s="1">
        <v>165.74417</v>
      </c>
      <c r="AF8" s="1">
        <v>165.566002</v>
      </c>
      <c r="AG8" s="1">
        <v>168.12486699999999</v>
      </c>
      <c r="AH8" s="1">
        <v>160.72351399999999</v>
      </c>
      <c r="AI8" s="1">
        <v>146.645363</v>
      </c>
      <c r="AJ8" s="1">
        <v>131.57982699999999</v>
      </c>
      <c r="AK8" s="1">
        <v>136.64977200000001</v>
      </c>
      <c r="AL8" s="1">
        <v>160.40020799999999</v>
      </c>
      <c r="AM8" s="1">
        <v>162.76762199999999</v>
      </c>
      <c r="AN8" s="1">
        <v>165.39130399999999</v>
      </c>
      <c r="AO8" s="1">
        <v>164.32297600000001</v>
      </c>
      <c r="AP8" s="13">
        <v>164.51811900000001</v>
      </c>
    </row>
    <row r="9" spans="1:42" x14ac:dyDescent="0.3">
      <c r="A9" s="7">
        <v>3.092498</v>
      </c>
      <c r="B9" s="7">
        <v>10.842207</v>
      </c>
      <c r="C9" s="7">
        <v>147.29308700000001</v>
      </c>
      <c r="D9" s="3"/>
      <c r="E9" s="12">
        <v>-157.45171999999999</v>
      </c>
      <c r="F9" s="1">
        <v>-177.785675</v>
      </c>
      <c r="G9" s="1">
        <v>-150.35512399999999</v>
      </c>
      <c r="H9" s="1">
        <v>-130.41618399999999</v>
      </c>
      <c r="I9" s="1">
        <v>-106.518866</v>
      </c>
      <c r="J9" s="1">
        <v>-83.071928999999997</v>
      </c>
      <c r="K9" s="1">
        <v>-65.885352999999995</v>
      </c>
      <c r="L9" s="1">
        <v>-49.848483999999999</v>
      </c>
      <c r="M9" s="1">
        <v>-32.703992999999997</v>
      </c>
      <c r="N9" s="1">
        <v>-20.487711000000001</v>
      </c>
      <c r="O9" s="1">
        <v>-8.8510910000000003</v>
      </c>
      <c r="P9" s="13">
        <v>2.0978500000000002</v>
      </c>
      <c r="Q9" s="3"/>
      <c r="R9" s="12">
        <v>143.13536999999999</v>
      </c>
      <c r="S9" s="1">
        <v>44.635474000000002</v>
      </c>
      <c r="T9" s="1">
        <v>7.1489130000000003</v>
      </c>
      <c r="U9" s="1">
        <v>-6.6018080000000001</v>
      </c>
      <c r="V9" s="1">
        <v>-16.006</v>
      </c>
      <c r="W9" s="1">
        <v>-14.910588000000001</v>
      </c>
      <c r="X9" s="1">
        <v>-12.218676</v>
      </c>
      <c r="Y9" s="1">
        <v>-6.4758789999999999</v>
      </c>
      <c r="Z9" s="1">
        <v>-1.1900850000000001</v>
      </c>
      <c r="AA9" s="1">
        <v>2.9099179999999998</v>
      </c>
      <c r="AB9" s="13">
        <v>6.6102699999999999</v>
      </c>
      <c r="AC9" s="3"/>
      <c r="AD9" s="12">
        <v>163.88923800000001</v>
      </c>
      <c r="AE9" s="1">
        <v>166.28296399999999</v>
      </c>
      <c r="AF9" s="1">
        <v>165.84969899999999</v>
      </c>
      <c r="AG9" s="1">
        <v>167.89841799999999</v>
      </c>
      <c r="AH9" s="1">
        <v>160.902728</v>
      </c>
      <c r="AI9" s="1">
        <v>144.59961999999999</v>
      </c>
      <c r="AJ9" s="1">
        <v>131.256281</v>
      </c>
      <c r="AK9" s="1">
        <v>139.276015</v>
      </c>
      <c r="AL9" s="1">
        <v>163.164569</v>
      </c>
      <c r="AM9" s="1">
        <v>163.84043399999999</v>
      </c>
      <c r="AN9" s="1">
        <v>166.99181300000001</v>
      </c>
      <c r="AO9" s="1">
        <v>165.60053300000001</v>
      </c>
      <c r="AP9" s="13">
        <v>165.48992200000001</v>
      </c>
    </row>
    <row r="10" spans="1:42" ht="15" thickBot="1" x14ac:dyDescent="0.35">
      <c r="A10" s="8">
        <v>3.0893899999999999</v>
      </c>
      <c r="B10" s="8">
        <v>11.431559999999999</v>
      </c>
      <c r="C10" s="8">
        <v>147.42737</v>
      </c>
      <c r="D10" s="3"/>
      <c r="E10" s="14">
        <v>-168.660203</v>
      </c>
      <c r="F10" s="15">
        <v>-183.68902800000001</v>
      </c>
      <c r="G10" s="15">
        <v>-154.54342</v>
      </c>
      <c r="H10" s="15">
        <v>-132.74784</v>
      </c>
      <c r="I10" s="15">
        <v>-108.50302499999999</v>
      </c>
      <c r="J10" s="15">
        <v>-83.655786000000006</v>
      </c>
      <c r="K10" s="15">
        <v>-66.804912000000002</v>
      </c>
      <c r="L10" s="15">
        <v>-50.233139999999999</v>
      </c>
      <c r="M10" s="15">
        <v>-33.296101</v>
      </c>
      <c r="N10" s="15">
        <v>-20.635655</v>
      </c>
      <c r="O10" s="15">
        <v>-9.0962540000000001</v>
      </c>
      <c r="P10" s="16">
        <v>2.0355310000000002</v>
      </c>
      <c r="Q10" s="3"/>
      <c r="R10" s="14">
        <v>143.99736300000001</v>
      </c>
      <c r="S10" s="15">
        <v>46.833832000000001</v>
      </c>
      <c r="T10" s="15">
        <v>8.9871300000000005</v>
      </c>
      <c r="U10" s="15">
        <v>-4.9180060000000001</v>
      </c>
      <c r="V10" s="15">
        <v>-15.14236</v>
      </c>
      <c r="W10" s="15">
        <v>-14.131812</v>
      </c>
      <c r="X10" s="15">
        <v>-11.684701</v>
      </c>
      <c r="Y10" s="15">
        <v>-5.9938570000000002</v>
      </c>
      <c r="Z10" s="15">
        <v>-1.1361250000000001</v>
      </c>
      <c r="AA10" s="15">
        <v>3.1985890000000001</v>
      </c>
      <c r="AB10" s="16">
        <v>6.6404300000000003</v>
      </c>
      <c r="AC10" s="3"/>
      <c r="AD10" s="14">
        <v>164.57558599999999</v>
      </c>
      <c r="AE10" s="15">
        <v>166.45061799999999</v>
      </c>
      <c r="AF10" s="15">
        <v>165.74779100000001</v>
      </c>
      <c r="AG10" s="15">
        <v>168.43787</v>
      </c>
      <c r="AH10" s="15">
        <v>161.194975</v>
      </c>
      <c r="AI10" s="15">
        <v>145.67389399999999</v>
      </c>
      <c r="AJ10" s="15">
        <v>132.90167</v>
      </c>
      <c r="AK10" s="15">
        <v>138.99675400000001</v>
      </c>
      <c r="AL10" s="15">
        <v>161.68659700000001</v>
      </c>
      <c r="AM10" s="15">
        <v>163.92989</v>
      </c>
      <c r="AN10" s="15">
        <v>166.581749</v>
      </c>
      <c r="AO10" s="15">
        <v>165.200886</v>
      </c>
      <c r="AP10" s="16">
        <v>165.753998</v>
      </c>
    </row>
    <row r="11" spans="1:42" x14ac:dyDescent="0.3">
      <c r="A11" s="23">
        <f>AVERAGE(A7:A10)</f>
        <v>3.0934987499999997</v>
      </c>
      <c r="B11" s="23">
        <f t="shared" ref="B11:AP11" si="0">AVERAGE(B7:B10)</f>
        <v>11.65666225</v>
      </c>
      <c r="C11" s="23"/>
      <c r="D11" s="23"/>
      <c r="E11" s="23">
        <f t="shared" si="0"/>
        <v>-156.61130700000001</v>
      </c>
      <c r="F11" s="23">
        <f t="shared" si="0"/>
        <v>-176.45127249999999</v>
      </c>
      <c r="G11" s="23">
        <f t="shared" si="0"/>
        <v>-151.39924775</v>
      </c>
      <c r="H11" s="23">
        <f t="shared" si="0"/>
        <v>-130.41074524999999</v>
      </c>
      <c r="I11" s="23">
        <f t="shared" si="0"/>
        <v>-106.70146724999999</v>
      </c>
      <c r="J11" s="23">
        <f t="shared" si="0"/>
        <v>-83.072502500000013</v>
      </c>
      <c r="K11" s="23">
        <f t="shared" si="0"/>
        <v>-66.336173500000001</v>
      </c>
      <c r="L11" s="23">
        <f t="shared" si="0"/>
        <v>-50.174043999999995</v>
      </c>
      <c r="M11" s="23">
        <f t="shared" si="0"/>
        <v>-32.962485749999999</v>
      </c>
      <c r="N11" s="23">
        <f t="shared" si="0"/>
        <v>-20.54392975</v>
      </c>
      <c r="O11" s="23">
        <f t="shared" si="0"/>
        <v>-9.0918587500000001</v>
      </c>
      <c r="P11" s="23">
        <f t="shared" si="0"/>
        <v>1.9840292499999999</v>
      </c>
      <c r="Q11" s="23"/>
      <c r="R11" s="23">
        <f t="shared" si="0"/>
        <v>141.65273775000003</v>
      </c>
      <c r="S11" s="23">
        <f t="shared" si="0"/>
        <v>43.860773999999999</v>
      </c>
      <c r="T11" s="23">
        <f t="shared" si="0"/>
        <v>7.0683437500000004</v>
      </c>
      <c r="U11" s="23">
        <f t="shared" si="0"/>
        <v>-6.3415964999999996</v>
      </c>
      <c r="V11" s="23">
        <f t="shared" si="0"/>
        <v>-15.933618249999999</v>
      </c>
      <c r="W11" s="23">
        <f t="shared" si="0"/>
        <v>-14.568880249999999</v>
      </c>
      <c r="X11" s="23">
        <f t="shared" si="0"/>
        <v>-11.9589535</v>
      </c>
      <c r="Y11" s="23">
        <f t="shared" si="0"/>
        <v>-6.1491567499999995</v>
      </c>
      <c r="Z11" s="23">
        <f t="shared" si="0"/>
        <v>-1.16499675</v>
      </c>
      <c r="AA11" s="23">
        <f t="shared" si="0"/>
        <v>3.13172425</v>
      </c>
      <c r="AB11" s="23">
        <f t="shared" si="0"/>
        <v>6.6660824999999999</v>
      </c>
      <c r="AC11" s="23"/>
      <c r="AD11" s="23">
        <f t="shared" si="0"/>
        <v>163.39109374999998</v>
      </c>
      <c r="AE11" s="23">
        <f t="shared" si="0"/>
        <v>166.13339024999999</v>
      </c>
      <c r="AF11" s="23">
        <f t="shared" si="0"/>
        <v>165.85413675000001</v>
      </c>
      <c r="AG11" s="23">
        <f t="shared" si="0"/>
        <v>168.31256825</v>
      </c>
      <c r="AH11" s="23">
        <f t="shared" si="0"/>
        <v>161.41743600000001</v>
      </c>
      <c r="AI11" s="23">
        <f t="shared" si="0"/>
        <v>146.37040999999999</v>
      </c>
      <c r="AJ11" s="23">
        <f t="shared" si="0"/>
        <v>132.47058000000001</v>
      </c>
      <c r="AK11" s="23">
        <f t="shared" si="0"/>
        <v>137.79322425000001</v>
      </c>
      <c r="AL11" s="23">
        <f t="shared" si="0"/>
        <v>161.16372175000001</v>
      </c>
      <c r="AM11" s="23">
        <f t="shared" si="0"/>
        <v>163.30782424999998</v>
      </c>
      <c r="AN11" s="23">
        <f t="shared" si="0"/>
        <v>165.99613225000002</v>
      </c>
      <c r="AO11" s="23">
        <f t="shared" si="0"/>
        <v>164.767687</v>
      </c>
      <c r="AP11" s="23">
        <f t="shared" si="0"/>
        <v>165.20249050000001</v>
      </c>
    </row>
    <row r="12" spans="1:42" x14ac:dyDescent="0.3">
      <c r="D12" t="s">
        <v>43</v>
      </c>
      <c r="E12">
        <f>(E11-$B$11)/($AD$11-$B$11)</f>
        <v>-1.1089636517338521</v>
      </c>
      <c r="F12">
        <f t="shared" ref="F12:AB12" si="1">(F11-$B$11)/($AD$11-$B$11)</f>
        <v>-1.2397181898032157</v>
      </c>
      <c r="G12">
        <f t="shared" si="1"/>
        <v>-1.0746137734730303</v>
      </c>
      <c r="H12">
        <f t="shared" si="1"/>
        <v>-0.93628984598660481</v>
      </c>
      <c r="I12">
        <f t="shared" si="1"/>
        <v>-0.78003475104462372</v>
      </c>
      <c r="J12">
        <f t="shared" si="1"/>
        <v>-0.62430895752227489</v>
      </c>
      <c r="K12">
        <f t="shared" si="1"/>
        <v>-0.51400881776790397</v>
      </c>
      <c r="L12">
        <f t="shared" si="1"/>
        <v>-0.40749291798018833</v>
      </c>
      <c r="M12">
        <f t="shared" si="1"/>
        <v>-0.29406079792772682</v>
      </c>
      <c r="N12">
        <f t="shared" si="1"/>
        <v>-0.21221677691526467</v>
      </c>
      <c r="O12">
        <f t="shared" si="1"/>
        <v>-0.13674233853771023</v>
      </c>
      <c r="P12">
        <f t="shared" si="1"/>
        <v>-6.3747119914572603E-2</v>
      </c>
      <c r="R12">
        <f t="shared" si="1"/>
        <v>0.85673419154043517</v>
      </c>
      <c r="S12">
        <f t="shared" si="1"/>
        <v>0.21223997369377565</v>
      </c>
      <c r="T12">
        <f t="shared" si="1"/>
        <v>-3.0239138570206464E-2</v>
      </c>
      <c r="U12">
        <f t="shared" si="1"/>
        <v>-0.11861683977772705</v>
      </c>
      <c r="V12">
        <f t="shared" si="1"/>
        <v>-0.18183269431500129</v>
      </c>
      <c r="W12">
        <f t="shared" si="1"/>
        <v>-0.17283844043004837</v>
      </c>
      <c r="X12">
        <f t="shared" si="1"/>
        <v>-0.15563781744554139</v>
      </c>
      <c r="Y12">
        <f t="shared" si="1"/>
        <v>-0.11734857292426738</v>
      </c>
      <c r="Z12">
        <f t="shared" si="1"/>
        <v>-8.4500656003050983E-2</v>
      </c>
      <c r="AA12">
        <f t="shared" si="1"/>
        <v>-5.6183279666487576E-2</v>
      </c>
      <c r="AB12">
        <f t="shared" si="1"/>
        <v>-3.2890226039433909E-2</v>
      </c>
      <c r="AD12">
        <f>SQRT((AD11-$B$11)/($AD$11-$B$11))</f>
        <v>1</v>
      </c>
      <c r="AE12">
        <f t="shared" ref="AE12:AP12" si="2">SQRT((AE11-$B$11)/($AD$11-$B$11))</f>
        <v>1.008996036061373</v>
      </c>
      <c r="AF12">
        <f t="shared" si="2"/>
        <v>1.0080836231267973</v>
      </c>
      <c r="AG12">
        <f t="shared" si="2"/>
        <v>1.01608798364981</v>
      </c>
      <c r="AH12">
        <f t="shared" si="2"/>
        <v>0.99347505437290973</v>
      </c>
      <c r="AI12">
        <f t="shared" si="2"/>
        <v>0.94224510138307593</v>
      </c>
      <c r="AJ12">
        <f t="shared" si="2"/>
        <v>0.89231134146502578</v>
      </c>
      <c r="AK12">
        <f t="shared" si="2"/>
        <v>0.91175556735598817</v>
      </c>
      <c r="AL12">
        <f t="shared" si="2"/>
        <v>0.99263315960426846</v>
      </c>
      <c r="AM12">
        <f t="shared" si="2"/>
        <v>0.99972557010770502</v>
      </c>
      <c r="AN12">
        <f t="shared" si="2"/>
        <v>1.0085476722291284</v>
      </c>
      <c r="AO12">
        <f t="shared" si="2"/>
        <v>1.004525950615113</v>
      </c>
      <c r="AP12">
        <f t="shared" si="2"/>
        <v>1.0059512619353852</v>
      </c>
    </row>
    <row r="13" spans="1:42" ht="15.6" x14ac:dyDescent="0.35">
      <c r="A13" t="s">
        <v>50</v>
      </c>
      <c r="B13" s="1">
        <v>0.76</v>
      </c>
      <c r="E13">
        <f>(F4-E4)*(E12+F12)/2</f>
        <v>-2.2077609310448432E-2</v>
      </c>
      <c r="F13">
        <f t="shared" ref="F13:AA13" si="3">(G4-F4)*(F12+G12)/2</f>
        <v>-5.4502517735155596E-2</v>
      </c>
      <c r="G13">
        <f t="shared" si="3"/>
        <v>-4.655241879049056E-2</v>
      </c>
      <c r="H13">
        <f t="shared" si="3"/>
        <v>-6.3160745170749197E-2</v>
      </c>
      <c r="I13">
        <f t="shared" si="3"/>
        <v>-6.9655447944918181E-2</v>
      </c>
      <c r="J13">
        <f t="shared" si="3"/>
        <v>-5.4240841992577025E-2</v>
      </c>
      <c r="K13">
        <f t="shared" si="3"/>
        <v>-4.7365189217451947E-2</v>
      </c>
      <c r="L13">
        <f t="shared" si="3"/>
        <v>-3.4621675880055595E-2</v>
      </c>
      <c r="M13">
        <f t="shared" si="3"/>
        <v>-2.5820156316992589E-2</v>
      </c>
      <c r="N13">
        <f t="shared" si="3"/>
        <v>-1.7186236436058999E-2</v>
      </c>
      <c r="O13">
        <f t="shared" si="3"/>
        <v>-1.0224962381066422E-2</v>
      </c>
      <c r="R13">
        <f t="shared" si="3"/>
        <v>1.7798419851149608E-2</v>
      </c>
      <c r="S13">
        <f t="shared" si="3"/>
        <v>4.9595227571172604E-3</v>
      </c>
      <c r="T13">
        <f t="shared" si="3"/>
        <v>-3.8032702467897007E-3</v>
      </c>
      <c r="U13">
        <f t="shared" si="3"/>
        <v>-1.4166195532472141E-2</v>
      </c>
      <c r="V13">
        <f t="shared" si="3"/>
        <v>-1.7680356067040725E-2</v>
      </c>
      <c r="W13">
        <f t="shared" si="3"/>
        <v>-1.586540325539099E-2</v>
      </c>
      <c r="X13">
        <f t="shared" si="3"/>
        <v>-1.351282632330553E-2</v>
      </c>
      <c r="Y13">
        <f t="shared" si="3"/>
        <v>-9.7493177571894799E-3</v>
      </c>
      <c r="Z13">
        <f t="shared" si="3"/>
        <v>-7.1326755384456013E-3</v>
      </c>
      <c r="AA13">
        <f t="shared" si="3"/>
        <v>-4.5828318685696597E-3</v>
      </c>
      <c r="AD13">
        <f>AD12*(1-AD12)</f>
        <v>0</v>
      </c>
      <c r="AE13">
        <f t="shared" ref="AE13:AP13" si="4">AE12*(1-AE12)</f>
        <v>-9.076964726190526E-3</v>
      </c>
      <c r="AF13">
        <f t="shared" si="4"/>
        <v>-8.1489680896534265E-3</v>
      </c>
      <c r="AG13">
        <f t="shared" si="4"/>
        <v>-1.6346806867726566E-2</v>
      </c>
      <c r="AH13">
        <f t="shared" si="4"/>
        <v>6.4823707116537883E-3</v>
      </c>
      <c r="AI13">
        <f t="shared" si="4"/>
        <v>5.4419270302672886E-2</v>
      </c>
      <c r="AJ13">
        <f t="shared" si="4"/>
        <v>9.6091811357911949E-2</v>
      </c>
      <c r="AK13">
        <f t="shared" si="4"/>
        <v>8.0457352751348285E-2</v>
      </c>
      <c r="AL13">
        <f t="shared" si="4"/>
        <v>7.3125700583153621E-3</v>
      </c>
      <c r="AM13">
        <f t="shared" si="4"/>
        <v>2.7435458052919555E-4</v>
      </c>
      <c r="AN13">
        <f t="shared" si="4"/>
        <v>-8.6207349296650582E-3</v>
      </c>
      <c r="AO13">
        <f t="shared" si="4"/>
        <v>-4.5464348440834024E-3</v>
      </c>
      <c r="AP13">
        <f t="shared" si="4"/>
        <v>-5.9866794540087637E-3</v>
      </c>
    </row>
    <row r="14" spans="1:42" ht="16.2" x14ac:dyDescent="0.3">
      <c r="A14" t="s">
        <v>56</v>
      </c>
      <c r="B14">
        <f>B15^3</f>
        <v>95443993</v>
      </c>
      <c r="D14" t="s">
        <v>44</v>
      </c>
      <c r="E14">
        <f>SUM(E13:O13)</f>
        <v>-0.44540780117596451</v>
      </c>
      <c r="AD14">
        <f>(AE4-AD4)*(AD13+AE13)/2</f>
        <v>-9.0769647261905256E-2</v>
      </c>
      <c r="AE14">
        <f t="shared" ref="AE14:AO14" si="5">(AF4-AE4)*(AE13+AF13)/2</f>
        <v>-0.10766208009902471</v>
      </c>
      <c r="AF14">
        <f t="shared" si="5"/>
        <v>-0.12247887478689996</v>
      </c>
      <c r="AG14">
        <f t="shared" si="5"/>
        <v>-3.6991635585272915E-2</v>
      </c>
      <c r="AH14">
        <f t="shared" si="5"/>
        <v>0.15225410253581667</v>
      </c>
      <c r="AI14">
        <f t="shared" si="5"/>
        <v>0.37627770415146206</v>
      </c>
      <c r="AJ14">
        <f t="shared" si="5"/>
        <v>0.44137291027315062</v>
      </c>
      <c r="AK14">
        <f t="shared" si="5"/>
        <v>0.21942480702415912</v>
      </c>
      <c r="AL14">
        <f t="shared" si="5"/>
        <v>2.845096739566709E-2</v>
      </c>
      <c r="AM14">
        <f t="shared" si="5"/>
        <v>-4.1731901745679312E-2</v>
      </c>
      <c r="AN14">
        <f t="shared" si="5"/>
        <v>-8.2294811085927871E-2</v>
      </c>
      <c r="AO14">
        <f t="shared" si="5"/>
        <v>-0.10533114298092165</v>
      </c>
    </row>
    <row r="15" spans="1:42" x14ac:dyDescent="0.3">
      <c r="A15" t="s">
        <v>51</v>
      </c>
      <c r="B15">
        <v>457</v>
      </c>
      <c r="D15" t="s">
        <v>45</v>
      </c>
      <c r="E15">
        <f>SUM(R13:AA13)</f>
        <v>-6.373493398093695E-2</v>
      </c>
      <c r="AC15" s="24"/>
      <c r="AD15" s="24"/>
    </row>
    <row r="16" spans="1:42" x14ac:dyDescent="0.3">
      <c r="A16" t="s">
        <v>52</v>
      </c>
      <c r="B16">
        <f>0.12*B17</f>
        <v>18.239999999999998</v>
      </c>
      <c r="D16" t="s">
        <v>46</v>
      </c>
      <c r="E16">
        <f>E15-E14</f>
        <v>0.38167286719502758</v>
      </c>
    </row>
    <row r="17" spans="1:27" x14ac:dyDescent="0.3">
      <c r="A17" t="s">
        <v>53</v>
      </c>
      <c r="B17">
        <v>152</v>
      </c>
      <c r="D17" t="s">
        <v>60</v>
      </c>
      <c r="E17">
        <f>E16*COS(RADIANS(A11))</f>
        <v>0.38111669354052319</v>
      </c>
    </row>
    <row r="18" spans="1:27" x14ac:dyDescent="0.3">
      <c r="A18" t="s">
        <v>54</v>
      </c>
      <c r="B18">
        <v>457</v>
      </c>
      <c r="D18" t="s">
        <v>61</v>
      </c>
      <c r="E18">
        <f>(2/152)*SUM(AD14:AO14)</f>
        <v>8.2963210241397897E-3</v>
      </c>
    </row>
    <row r="19" spans="1:27" x14ac:dyDescent="0.3">
      <c r="A19" t="s">
        <v>55</v>
      </c>
      <c r="B19">
        <f>0.7*B16*B17*B18</f>
        <v>886916.35199999996</v>
      </c>
    </row>
    <row r="20" spans="1:27" ht="15.6" x14ac:dyDescent="0.35">
      <c r="A20" s="26" t="s">
        <v>57</v>
      </c>
      <c r="B20">
        <f>(B13*B19)/B14</f>
        <v>7.062324262984262E-3</v>
      </c>
      <c r="E20">
        <f>((F4-E4)/2)*(E12*(E4-0.25)+F12*(F4-0.25))</f>
        <v>5.2053856090751565E-3</v>
      </c>
      <c r="F20">
        <f t="shared" ref="F20:AA20" si="6">((G4-F4)/2)*(F12*(F4-0.25)+G12*(G4-0.25))</f>
        <v>1.1174654303501652E-2</v>
      </c>
      <c r="G20">
        <f t="shared" si="6"/>
        <v>7.3665673085586917E-3</v>
      </c>
      <c r="H20">
        <f t="shared" si="6"/>
        <v>6.3192509577856765E-3</v>
      </c>
      <c r="I20">
        <f t="shared" si="6"/>
        <v>1.1005614820245994E-3</v>
      </c>
      <c r="J20">
        <f t="shared" si="6"/>
        <v>-4.4658022621891285E-3</v>
      </c>
      <c r="K20">
        <f t="shared" si="6"/>
        <v>-8.5285144478429095E-3</v>
      </c>
      <c r="L20">
        <f t="shared" si="6"/>
        <v>-9.6515104212074754E-3</v>
      </c>
      <c r="M20">
        <f t="shared" si="6"/>
        <v>-9.7821062116544167E-3</v>
      </c>
      <c r="N20">
        <f t="shared" si="6"/>
        <v>-8.1926443596761975E-3</v>
      </c>
      <c r="O20">
        <f t="shared" si="6"/>
        <v>-5.8183273314758484E-3</v>
      </c>
      <c r="R20">
        <f t="shared" si="6"/>
        <v>-4.1575050560314908E-3</v>
      </c>
      <c r="S20">
        <f t="shared" si="6"/>
        <v>-1.0710341591166391E-3</v>
      </c>
      <c r="T20">
        <f t="shared" si="6"/>
        <v>4.2475164651275106E-4</v>
      </c>
      <c r="U20">
        <f t="shared" si="6"/>
        <v>6.26562899504825E-4</v>
      </c>
      <c r="V20">
        <f t="shared" si="6"/>
        <v>-7.3525233419787482E-4</v>
      </c>
      <c r="W20">
        <f t="shared" si="6"/>
        <v>-2.1968946976558029E-3</v>
      </c>
      <c r="X20">
        <f t="shared" si="6"/>
        <v>-3.1330447046171096E-3</v>
      </c>
      <c r="Y20">
        <f t="shared" si="6"/>
        <v>-3.2049897801636421E-3</v>
      </c>
      <c r="Z20">
        <f t="shared" si="6"/>
        <v>-3.0342039318475306E-3</v>
      </c>
      <c r="AA20">
        <f t="shared" si="6"/>
        <v>-2.4027587368345266E-3</v>
      </c>
    </row>
    <row r="21" spans="1:27" ht="15.6" x14ac:dyDescent="0.35">
      <c r="A21" s="26" t="s">
        <v>58</v>
      </c>
      <c r="B21">
        <f>(B17*E18)/(2*B15)</f>
        <v>1.3796945248022406E-3</v>
      </c>
      <c r="D21" t="s">
        <v>44</v>
      </c>
      <c r="E21">
        <f>SUM(E20:O20)</f>
        <v>-1.5272485373100199E-2</v>
      </c>
    </row>
    <row r="22" spans="1:27" x14ac:dyDescent="0.3">
      <c r="A22" s="28" t="s">
        <v>64</v>
      </c>
      <c r="B22">
        <f>((PI()^2)/48)*((B17/B15)^2)</f>
        <v>2.2746432039692205E-2</v>
      </c>
      <c r="D22" t="s">
        <v>45</v>
      </c>
      <c r="E22">
        <f>SUM(R20:AA20)</f>
        <v>-1.8884368854447036E-2</v>
      </c>
    </row>
    <row r="23" spans="1:27" x14ac:dyDescent="0.3">
      <c r="A23" t="s">
        <v>49</v>
      </c>
      <c r="B23">
        <f>B20+B21</f>
        <v>8.4420187877865017E-3</v>
      </c>
    </row>
    <row r="24" spans="1:27" x14ac:dyDescent="0.3">
      <c r="D24" s="27" t="s">
        <v>59</v>
      </c>
      <c r="E24" s="24">
        <f>B23*100</f>
        <v>0.84420187877865016</v>
      </c>
    </row>
    <row r="25" spans="1:27" ht="15.6" x14ac:dyDescent="0.35">
      <c r="D25" s="24" t="s">
        <v>62</v>
      </c>
      <c r="E25" s="24">
        <f>IF(E24&lt;5,E17,E17*(1-B22-(2*B23)))</f>
        <v>0.38111669354052319</v>
      </c>
    </row>
    <row r="26" spans="1:27" ht="15.6" x14ac:dyDescent="0.35">
      <c r="D26" s="24" t="s">
        <v>63</v>
      </c>
      <c r="E26" s="24">
        <f>IF(E24&lt;5,E18,E18*(1-(3*B20)-(2*B21)))</f>
        <v>8.2963210241397897E-3</v>
      </c>
    </row>
    <row r="27" spans="1:27" x14ac:dyDescent="0.3">
      <c r="D27" s="24" t="s">
        <v>65</v>
      </c>
      <c r="E27" s="24">
        <f>E25/E26</f>
        <v>45.938035959745129</v>
      </c>
    </row>
    <row r="28" spans="1:27" ht="15.6" x14ac:dyDescent="0.35">
      <c r="D28" s="30" t="s">
        <v>66</v>
      </c>
      <c r="E28" s="24">
        <f>(1/0.152)*(E22-E21)</f>
        <v>-2.3762391324650245E-2</v>
      </c>
    </row>
  </sheetData>
  <mergeCells count="6">
    <mergeCell ref="E1:P3"/>
    <mergeCell ref="R1:AB3"/>
    <mergeCell ref="AD1:AP3"/>
    <mergeCell ref="E5:P5"/>
    <mergeCell ref="R5:AB5"/>
    <mergeCell ref="AD5:AP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4F57B-55C8-45F8-B788-EC0E35040B9A}">
  <dimension ref="A1:AP28"/>
  <sheetViews>
    <sheetView topLeftCell="A3" workbookViewId="0">
      <selection activeCell="A7" sqref="A7:AP10"/>
    </sheetView>
  </sheetViews>
  <sheetFormatPr defaultRowHeight="14.4" x14ac:dyDescent="0.3"/>
  <cols>
    <col min="1" max="1" width="24.33203125" bestFit="1" customWidth="1"/>
    <col min="2" max="2" width="27.109375" bestFit="1" customWidth="1"/>
    <col min="3" max="3" width="26.5546875" bestFit="1" customWidth="1"/>
  </cols>
  <sheetData>
    <row r="1" spans="1:42" x14ac:dyDescent="0.3">
      <c r="A1" s="2"/>
      <c r="B1" s="2"/>
      <c r="C1" s="2"/>
      <c r="E1" s="52" t="s">
        <v>0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4"/>
      <c r="Q1" s="2"/>
      <c r="R1" s="52" t="s">
        <v>0</v>
      </c>
      <c r="S1" s="53"/>
      <c r="T1" s="53"/>
      <c r="U1" s="53"/>
      <c r="V1" s="53"/>
      <c r="W1" s="53"/>
      <c r="X1" s="53"/>
      <c r="Y1" s="53"/>
      <c r="Z1" s="53"/>
      <c r="AA1" s="53"/>
      <c r="AB1" s="54"/>
      <c r="AC1" s="2"/>
      <c r="AD1" s="52" t="s">
        <v>1</v>
      </c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4"/>
    </row>
    <row r="2" spans="1:42" x14ac:dyDescent="0.3">
      <c r="A2" s="2"/>
      <c r="B2" s="2"/>
      <c r="C2" s="2"/>
      <c r="E2" s="55"/>
      <c r="F2" s="56"/>
      <c r="G2" s="56"/>
      <c r="H2" s="56"/>
      <c r="I2" s="56"/>
      <c r="J2" s="56"/>
      <c r="K2" s="56"/>
      <c r="L2" s="56"/>
      <c r="M2" s="56"/>
      <c r="N2" s="56"/>
      <c r="O2" s="56"/>
      <c r="P2" s="57"/>
      <c r="Q2" s="2"/>
      <c r="R2" s="55"/>
      <c r="S2" s="56"/>
      <c r="T2" s="56"/>
      <c r="U2" s="56"/>
      <c r="V2" s="56"/>
      <c r="W2" s="56"/>
      <c r="X2" s="56"/>
      <c r="Y2" s="56"/>
      <c r="Z2" s="56"/>
      <c r="AA2" s="56"/>
      <c r="AB2" s="57"/>
      <c r="AC2" s="2"/>
      <c r="AD2" s="55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7"/>
    </row>
    <row r="3" spans="1:42" x14ac:dyDescent="0.3">
      <c r="A3" s="2"/>
      <c r="B3" s="2"/>
      <c r="C3" s="2"/>
      <c r="E3" s="58"/>
      <c r="F3" s="59"/>
      <c r="G3" s="59"/>
      <c r="H3" s="59"/>
      <c r="I3" s="59"/>
      <c r="J3" s="59"/>
      <c r="K3" s="59"/>
      <c r="L3" s="59"/>
      <c r="M3" s="59"/>
      <c r="N3" s="59"/>
      <c r="O3" s="59"/>
      <c r="P3" s="60"/>
      <c r="Q3" s="2"/>
      <c r="R3" s="58"/>
      <c r="S3" s="59"/>
      <c r="T3" s="59"/>
      <c r="U3" s="59"/>
      <c r="V3" s="59"/>
      <c r="W3" s="59"/>
      <c r="X3" s="59"/>
      <c r="Y3" s="59"/>
      <c r="Z3" s="59"/>
      <c r="AA3" s="59"/>
      <c r="AB3" s="60"/>
      <c r="AC3" s="2"/>
      <c r="AD3" s="58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60"/>
    </row>
    <row r="4" spans="1:42" ht="15" thickBot="1" x14ac:dyDescent="0.35">
      <c r="A4" s="2"/>
      <c r="B4" s="2"/>
      <c r="C4" s="2"/>
      <c r="E4" s="4">
        <v>4.3E-3</v>
      </c>
      <c r="F4" s="5">
        <v>2.3099999999999999E-2</v>
      </c>
      <c r="G4" s="5">
        <v>7.0199999999999999E-2</v>
      </c>
      <c r="H4" s="5">
        <v>0.11650000000000001</v>
      </c>
      <c r="I4" s="5">
        <v>0.19009999999999999</v>
      </c>
      <c r="J4" s="5">
        <v>0.2893</v>
      </c>
      <c r="K4" s="5">
        <v>0.3846</v>
      </c>
      <c r="L4" s="5">
        <v>0.4874</v>
      </c>
      <c r="M4" s="5">
        <v>0.58609999999999995</v>
      </c>
      <c r="N4" s="5">
        <v>0.68810000000000004</v>
      </c>
      <c r="O4" s="5">
        <v>0.78659999999999997</v>
      </c>
      <c r="P4" s="6">
        <v>0.88859999999999995</v>
      </c>
      <c r="Q4" s="2"/>
      <c r="R4" s="4">
        <v>9.7999999999999997E-3</v>
      </c>
      <c r="S4" s="5">
        <v>4.3099999999999999E-2</v>
      </c>
      <c r="T4" s="5">
        <v>9.7600000000000006E-2</v>
      </c>
      <c r="U4" s="5">
        <v>0.1487</v>
      </c>
      <c r="V4" s="5">
        <v>0.24299999999999999</v>
      </c>
      <c r="W4" s="5">
        <v>0.3427</v>
      </c>
      <c r="X4" s="5">
        <v>0.43930000000000002</v>
      </c>
      <c r="Y4" s="5">
        <v>0.5383</v>
      </c>
      <c r="Z4" s="5">
        <v>0.63490000000000002</v>
      </c>
      <c r="AA4" s="5">
        <v>0.73629999999999995</v>
      </c>
      <c r="AB4" s="6">
        <v>0.83919999999999995</v>
      </c>
      <c r="AC4" s="2"/>
      <c r="AD4" s="4">
        <v>-60</v>
      </c>
      <c r="AE4" s="5">
        <v>-40</v>
      </c>
      <c r="AF4" s="5">
        <v>-27.5</v>
      </c>
      <c r="AG4" s="5">
        <v>-17.5</v>
      </c>
      <c r="AH4" s="5">
        <v>-10</v>
      </c>
      <c r="AI4" s="5">
        <v>-5</v>
      </c>
      <c r="AJ4" s="5">
        <v>0</v>
      </c>
      <c r="AK4" s="5">
        <v>5</v>
      </c>
      <c r="AL4" s="5">
        <v>10</v>
      </c>
      <c r="AM4" s="5">
        <v>17.5</v>
      </c>
      <c r="AN4" s="5">
        <v>27.5</v>
      </c>
      <c r="AO4" s="5">
        <v>40</v>
      </c>
      <c r="AP4" s="6">
        <v>60</v>
      </c>
    </row>
    <row r="5" spans="1:42" ht="21.6" thickBot="1" x14ac:dyDescent="0.45">
      <c r="A5" s="2"/>
      <c r="B5" s="2"/>
      <c r="C5" s="2"/>
      <c r="E5" s="49" t="s">
        <v>2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1"/>
      <c r="Q5" s="2"/>
      <c r="R5" s="49" t="s">
        <v>3</v>
      </c>
      <c r="S5" s="50"/>
      <c r="T5" s="50"/>
      <c r="U5" s="50"/>
      <c r="V5" s="50"/>
      <c r="W5" s="50"/>
      <c r="X5" s="50"/>
      <c r="Y5" s="50"/>
      <c r="Z5" s="50"/>
      <c r="AA5" s="50"/>
      <c r="AB5" s="51"/>
      <c r="AC5" s="2"/>
      <c r="AD5" s="49" t="s">
        <v>4</v>
      </c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1"/>
    </row>
    <row r="6" spans="1:42" ht="15" thickBot="1" x14ac:dyDescent="0.35">
      <c r="A6" s="17" t="s">
        <v>5</v>
      </c>
      <c r="B6" s="22" t="s">
        <v>6</v>
      </c>
      <c r="C6" s="25"/>
      <c r="E6" s="19" t="s">
        <v>7</v>
      </c>
      <c r="F6" s="20" t="s">
        <v>8</v>
      </c>
      <c r="G6" s="20" t="s">
        <v>9</v>
      </c>
      <c r="H6" s="20" t="s">
        <v>10</v>
      </c>
      <c r="I6" s="20" t="s">
        <v>11</v>
      </c>
      <c r="J6" s="20" t="s">
        <v>12</v>
      </c>
      <c r="K6" s="20" t="s">
        <v>13</v>
      </c>
      <c r="L6" s="20" t="s">
        <v>14</v>
      </c>
      <c r="M6" s="20" t="s">
        <v>15</v>
      </c>
      <c r="N6" s="20" t="s">
        <v>16</v>
      </c>
      <c r="O6" s="20" t="s">
        <v>17</v>
      </c>
      <c r="P6" s="21" t="s">
        <v>18</v>
      </c>
      <c r="Q6" s="2"/>
      <c r="R6" s="19" t="s">
        <v>19</v>
      </c>
      <c r="S6" s="20" t="s">
        <v>20</v>
      </c>
      <c r="T6" s="20" t="s">
        <v>21</v>
      </c>
      <c r="U6" s="20" t="s">
        <v>22</v>
      </c>
      <c r="V6" s="20" t="s">
        <v>23</v>
      </c>
      <c r="W6" s="20" t="s">
        <v>24</v>
      </c>
      <c r="X6" s="20" t="s">
        <v>25</v>
      </c>
      <c r="Y6" s="20" t="s">
        <v>26</v>
      </c>
      <c r="Z6" s="20" t="s">
        <v>27</v>
      </c>
      <c r="AA6" s="20" t="s">
        <v>28</v>
      </c>
      <c r="AB6" s="21" t="s">
        <v>29</v>
      </c>
      <c r="AC6" s="29"/>
      <c r="AD6" s="19" t="s">
        <v>30</v>
      </c>
      <c r="AE6" s="20" t="s">
        <v>31</v>
      </c>
      <c r="AF6" s="20" t="s">
        <v>32</v>
      </c>
      <c r="AG6" s="20" t="s">
        <v>33</v>
      </c>
      <c r="AH6" s="20" t="s">
        <v>34</v>
      </c>
      <c r="AI6" s="20" t="s">
        <v>35</v>
      </c>
      <c r="AJ6" s="20" t="s">
        <v>36</v>
      </c>
      <c r="AK6" s="20" t="s">
        <v>37</v>
      </c>
      <c r="AL6" s="20" t="s">
        <v>38</v>
      </c>
      <c r="AM6" s="20" t="s">
        <v>39</v>
      </c>
      <c r="AN6" s="20" t="s">
        <v>40</v>
      </c>
      <c r="AO6" s="20" t="s">
        <v>41</v>
      </c>
      <c r="AP6" s="21" t="s">
        <v>42</v>
      </c>
    </row>
    <row r="7" spans="1:42" x14ac:dyDescent="0.3">
      <c r="A7" s="18">
        <v>6.0669560000000002</v>
      </c>
      <c r="B7" s="18">
        <v>10.628781999999999</v>
      </c>
      <c r="C7" s="18">
        <v>149.18277800000001</v>
      </c>
      <c r="D7" s="3"/>
      <c r="E7" s="9">
        <v>-410.25919800000003</v>
      </c>
      <c r="F7" s="10">
        <v>-328.76694500000002</v>
      </c>
      <c r="G7" s="10">
        <v>-235.19204999999999</v>
      </c>
      <c r="H7" s="10">
        <v>-190.99639099999999</v>
      </c>
      <c r="I7" s="10">
        <v>-145.013836</v>
      </c>
      <c r="J7" s="10">
        <v>-105.933485</v>
      </c>
      <c r="K7" s="10">
        <v>-84.395861999999994</v>
      </c>
      <c r="L7" s="10">
        <v>-62.139727999999998</v>
      </c>
      <c r="M7" s="10">
        <v>-42.106042000000002</v>
      </c>
      <c r="N7" s="10">
        <v>-24.610108</v>
      </c>
      <c r="O7" s="10">
        <v>-10.940785</v>
      </c>
      <c r="P7" s="11">
        <v>3.8883030000000001</v>
      </c>
      <c r="Q7" s="3"/>
      <c r="R7" s="9">
        <v>165.00767200000001</v>
      </c>
      <c r="S7" s="10">
        <v>102.639668</v>
      </c>
      <c r="T7" s="10">
        <v>53.026879000000001</v>
      </c>
      <c r="U7" s="10">
        <v>31.672080000000001</v>
      </c>
      <c r="V7" s="10">
        <v>14.182211000000001</v>
      </c>
      <c r="W7" s="10">
        <v>8.1552520000000008</v>
      </c>
      <c r="X7" s="10">
        <v>5.0749060000000004</v>
      </c>
      <c r="Y7" s="10">
        <v>7.6620160000000004</v>
      </c>
      <c r="Z7" s="10">
        <v>9.3584709999999998</v>
      </c>
      <c r="AA7" s="10">
        <v>10.026621</v>
      </c>
      <c r="AB7" s="11">
        <v>8.6624569999999999</v>
      </c>
      <c r="AC7" s="3"/>
      <c r="AD7" s="9">
        <v>166.19011399999999</v>
      </c>
      <c r="AE7" s="10">
        <v>168.43090900000001</v>
      </c>
      <c r="AF7" s="10">
        <v>167.829004</v>
      </c>
      <c r="AG7" s="10">
        <v>167.846419</v>
      </c>
      <c r="AH7" s="10">
        <v>150.95716899999999</v>
      </c>
      <c r="AI7" s="10">
        <v>133.171515</v>
      </c>
      <c r="AJ7" s="10">
        <v>120.988758</v>
      </c>
      <c r="AK7" s="10">
        <v>129.154946</v>
      </c>
      <c r="AL7" s="10">
        <v>159.77176299999999</v>
      </c>
      <c r="AM7" s="10">
        <v>164.77856600000001</v>
      </c>
      <c r="AN7" s="10">
        <v>167.13589899999999</v>
      </c>
      <c r="AO7" s="10">
        <v>165.47915900000001</v>
      </c>
      <c r="AP7" s="11">
        <v>166.50661700000001</v>
      </c>
    </row>
    <row r="8" spans="1:42" x14ac:dyDescent="0.3">
      <c r="A8" s="7">
        <v>6.0649639999999998</v>
      </c>
      <c r="B8" s="7">
        <v>11.779268999999999</v>
      </c>
      <c r="C8" s="7">
        <v>147.953149</v>
      </c>
      <c r="D8" s="3"/>
      <c r="E8" s="12">
        <v>-401.99013000000002</v>
      </c>
      <c r="F8" s="1">
        <v>-321.25286399999999</v>
      </c>
      <c r="G8" s="1">
        <v>-235.21401499999999</v>
      </c>
      <c r="H8" s="1">
        <v>-189.859239</v>
      </c>
      <c r="I8" s="1">
        <v>-143.849752</v>
      </c>
      <c r="J8" s="1">
        <v>-105.086056</v>
      </c>
      <c r="K8" s="1">
        <v>-84.199916999999999</v>
      </c>
      <c r="L8" s="1">
        <v>-62.427726999999997</v>
      </c>
      <c r="M8" s="1">
        <v>-42.215521000000003</v>
      </c>
      <c r="N8" s="1">
        <v>-25.224900000000002</v>
      </c>
      <c r="O8" s="1">
        <v>-11.133531</v>
      </c>
      <c r="P8" s="13">
        <v>3.5163280000000001</v>
      </c>
      <c r="Q8" s="3"/>
      <c r="R8" s="12">
        <v>164.08441300000001</v>
      </c>
      <c r="S8" s="1">
        <v>99.237966</v>
      </c>
      <c r="T8" s="1">
        <v>50.908549000000001</v>
      </c>
      <c r="U8" s="1">
        <v>29.778790999999998</v>
      </c>
      <c r="V8" s="1">
        <v>12.765537999999999</v>
      </c>
      <c r="W8" s="1">
        <v>7.0300649999999996</v>
      </c>
      <c r="X8" s="1">
        <v>4.8942730000000001</v>
      </c>
      <c r="Y8" s="1">
        <v>7.0197580000000004</v>
      </c>
      <c r="Z8" s="1">
        <v>8.7303610000000003</v>
      </c>
      <c r="AA8" s="1">
        <v>9.6252650000000006</v>
      </c>
      <c r="AB8" s="13">
        <v>8.5818119999999993</v>
      </c>
      <c r="AC8" s="3"/>
      <c r="AD8" s="12">
        <v>164.56012100000001</v>
      </c>
      <c r="AE8" s="1">
        <v>166.72609700000001</v>
      </c>
      <c r="AF8" s="1">
        <v>167.12682899999999</v>
      </c>
      <c r="AG8" s="1">
        <v>168.295627</v>
      </c>
      <c r="AH8" s="1">
        <v>156.719539</v>
      </c>
      <c r="AI8" s="1">
        <v>138.20828599999999</v>
      </c>
      <c r="AJ8" s="1">
        <v>122.259286</v>
      </c>
      <c r="AK8" s="1">
        <v>126.091326</v>
      </c>
      <c r="AL8" s="1">
        <v>157.71108799999999</v>
      </c>
      <c r="AM8" s="1">
        <v>163.58824100000001</v>
      </c>
      <c r="AN8" s="1">
        <v>165.88119499999999</v>
      </c>
      <c r="AO8" s="1">
        <v>164.50092599999999</v>
      </c>
      <c r="AP8" s="13">
        <v>165.55792099999999</v>
      </c>
    </row>
    <row r="9" spans="1:42" x14ac:dyDescent="0.3">
      <c r="A9" s="7">
        <v>6.0631940000000002</v>
      </c>
      <c r="B9" s="7">
        <v>11.285925000000001</v>
      </c>
      <c r="C9" s="7">
        <v>146.51787899999999</v>
      </c>
      <c r="D9" s="3"/>
      <c r="E9" s="12">
        <v>-389.96203300000002</v>
      </c>
      <c r="F9" s="1">
        <v>-315.16789</v>
      </c>
      <c r="G9" s="1">
        <v>-233.39491200000001</v>
      </c>
      <c r="H9" s="1">
        <v>-189.15585300000001</v>
      </c>
      <c r="I9" s="1">
        <v>-144.35190600000001</v>
      </c>
      <c r="J9" s="1">
        <v>-105.420766</v>
      </c>
      <c r="K9" s="1">
        <v>-84.567806000000004</v>
      </c>
      <c r="L9" s="1">
        <v>-62.905423999999996</v>
      </c>
      <c r="M9" s="1">
        <v>-42.453547999999998</v>
      </c>
      <c r="N9" s="1">
        <v>-25.933062</v>
      </c>
      <c r="O9" s="1">
        <v>-11.453339</v>
      </c>
      <c r="P9" s="13">
        <v>2.887651</v>
      </c>
      <c r="Q9" s="3"/>
      <c r="R9" s="12">
        <v>164.726708</v>
      </c>
      <c r="S9" s="1">
        <v>97.372933000000003</v>
      </c>
      <c r="T9" s="1">
        <v>49.772737999999997</v>
      </c>
      <c r="U9" s="1">
        <v>28.855533000000001</v>
      </c>
      <c r="V9" s="1">
        <v>12.451637</v>
      </c>
      <c r="W9" s="1">
        <v>6.7465789999999997</v>
      </c>
      <c r="X9" s="1">
        <v>4.7367549999999996</v>
      </c>
      <c r="Y9" s="1">
        <v>7.122414</v>
      </c>
      <c r="Z9" s="1">
        <v>9.0547799999999992</v>
      </c>
      <c r="AA9" s="1">
        <v>9.8188169999999992</v>
      </c>
      <c r="AB9" s="13">
        <v>8.6981900000000003</v>
      </c>
      <c r="AC9" s="3"/>
      <c r="AD9" s="12">
        <v>162.89426499999999</v>
      </c>
      <c r="AE9" s="1">
        <v>165.283614</v>
      </c>
      <c r="AF9" s="1">
        <v>165.58638300000001</v>
      </c>
      <c r="AG9" s="1">
        <v>166.66854799999999</v>
      </c>
      <c r="AH9" s="1">
        <v>154.90905100000001</v>
      </c>
      <c r="AI9" s="1">
        <v>138.89946900000001</v>
      </c>
      <c r="AJ9" s="1">
        <v>126.503045</v>
      </c>
      <c r="AK9" s="1">
        <v>126.56336400000001</v>
      </c>
      <c r="AL9" s="1">
        <v>154.53969699999999</v>
      </c>
      <c r="AM9" s="1">
        <v>162.50519600000001</v>
      </c>
      <c r="AN9" s="1">
        <v>164.907376</v>
      </c>
      <c r="AO9" s="1">
        <v>163.65985699999999</v>
      </c>
      <c r="AP9" s="13">
        <v>163.54763800000001</v>
      </c>
    </row>
    <row r="10" spans="1:42" ht="15" thickBot="1" x14ac:dyDescent="0.35">
      <c r="A10" s="8">
        <v>6.069</v>
      </c>
      <c r="B10" s="8">
        <v>11.844139999999999</v>
      </c>
      <c r="C10" s="8">
        <v>145.79910899999999</v>
      </c>
      <c r="D10" s="3"/>
      <c r="E10" s="14">
        <v>-381.82884899999999</v>
      </c>
      <c r="F10" s="15">
        <v>-307.91397799999999</v>
      </c>
      <c r="G10" s="15">
        <v>-229.89340999999999</v>
      </c>
      <c r="H10" s="15">
        <v>-186.29912899999999</v>
      </c>
      <c r="I10" s="15">
        <v>-141.52419399999999</v>
      </c>
      <c r="J10" s="15">
        <v>-103.541343</v>
      </c>
      <c r="K10" s="15">
        <v>-83.112031000000002</v>
      </c>
      <c r="L10" s="15">
        <v>-61.780057999999997</v>
      </c>
      <c r="M10" s="15">
        <v>-41.597112000000003</v>
      </c>
      <c r="N10" s="15">
        <v>-25.210433999999999</v>
      </c>
      <c r="O10" s="15">
        <v>-11.147797000000001</v>
      </c>
      <c r="P10" s="16">
        <v>3.5353789999999998</v>
      </c>
      <c r="Q10" s="3"/>
      <c r="R10" s="14">
        <v>162.058053</v>
      </c>
      <c r="S10" s="15">
        <v>96.156362000000001</v>
      </c>
      <c r="T10" s="15">
        <v>49.625981000000003</v>
      </c>
      <c r="U10" s="15">
        <v>28.840710999999999</v>
      </c>
      <c r="V10" s="15">
        <v>12.746434000000001</v>
      </c>
      <c r="W10" s="15">
        <v>7.0203340000000001</v>
      </c>
      <c r="X10" s="15">
        <v>5.3909320000000003</v>
      </c>
      <c r="Y10" s="15">
        <v>7.8920050000000002</v>
      </c>
      <c r="Z10" s="15">
        <v>9.7454040000000006</v>
      </c>
      <c r="AA10" s="15">
        <v>9.9434330000000006</v>
      </c>
      <c r="AB10" s="16">
        <v>8.8126010000000008</v>
      </c>
      <c r="AC10" s="3"/>
      <c r="AD10" s="14">
        <v>162.42211399999999</v>
      </c>
      <c r="AE10" s="15">
        <v>165.516358</v>
      </c>
      <c r="AF10" s="15">
        <v>165.22510500000001</v>
      </c>
      <c r="AG10" s="15">
        <v>166.51590400000001</v>
      </c>
      <c r="AH10" s="15">
        <v>156.215315</v>
      </c>
      <c r="AI10" s="15">
        <v>139.81662600000001</v>
      </c>
      <c r="AJ10" s="15">
        <v>125.192531</v>
      </c>
      <c r="AK10" s="15">
        <v>123.89255799999999</v>
      </c>
      <c r="AL10" s="15">
        <v>151.47834900000001</v>
      </c>
      <c r="AM10" s="15">
        <v>161.05706499999999</v>
      </c>
      <c r="AN10" s="15">
        <v>163.893809</v>
      </c>
      <c r="AO10" s="15">
        <v>162.792473</v>
      </c>
      <c r="AP10" s="16">
        <v>163.76583099999999</v>
      </c>
    </row>
    <row r="11" spans="1:42" x14ac:dyDescent="0.3">
      <c r="A11" s="23">
        <f>AVERAGE(A7:A10)</f>
        <v>6.0660284999999998</v>
      </c>
      <c r="B11" s="23">
        <f t="shared" ref="B11:AP11" si="0">AVERAGE(B7:B10)</f>
        <v>11.384529000000001</v>
      </c>
      <c r="C11" s="23"/>
      <c r="D11" s="23"/>
      <c r="E11" s="23">
        <f t="shared" si="0"/>
        <v>-396.01005250000003</v>
      </c>
      <c r="F11" s="23">
        <f t="shared" si="0"/>
        <v>-318.27541925000003</v>
      </c>
      <c r="G11" s="23">
        <f t="shared" si="0"/>
        <v>-233.42359675</v>
      </c>
      <c r="H11" s="23">
        <f t="shared" si="0"/>
        <v>-189.077653</v>
      </c>
      <c r="I11" s="23">
        <f t="shared" si="0"/>
        <v>-143.684922</v>
      </c>
      <c r="J11" s="23">
        <f t="shared" si="0"/>
        <v>-104.9954125</v>
      </c>
      <c r="K11" s="23">
        <f t="shared" si="0"/>
        <v>-84.068904000000003</v>
      </c>
      <c r="L11" s="23">
        <f t="shared" si="0"/>
        <v>-62.313234249999994</v>
      </c>
      <c r="M11" s="23">
        <f t="shared" si="0"/>
        <v>-42.093055749999998</v>
      </c>
      <c r="N11" s="23">
        <f t="shared" si="0"/>
        <v>-25.244625999999997</v>
      </c>
      <c r="O11" s="23">
        <f t="shared" si="0"/>
        <v>-11.168862999999998</v>
      </c>
      <c r="P11" s="23">
        <f t="shared" si="0"/>
        <v>3.4569152499999998</v>
      </c>
      <c r="Q11" s="23"/>
      <c r="R11" s="23">
        <f t="shared" si="0"/>
        <v>163.9692115</v>
      </c>
      <c r="S11" s="23">
        <f t="shared" si="0"/>
        <v>98.851732249999998</v>
      </c>
      <c r="T11" s="23">
        <f t="shared" si="0"/>
        <v>50.83353675</v>
      </c>
      <c r="U11" s="23">
        <f t="shared" si="0"/>
        <v>29.78677875</v>
      </c>
      <c r="V11" s="23">
        <f t="shared" si="0"/>
        <v>13.036455</v>
      </c>
      <c r="W11" s="23">
        <f t="shared" si="0"/>
        <v>7.2380575</v>
      </c>
      <c r="X11" s="23">
        <f t="shared" si="0"/>
        <v>5.0242164999999996</v>
      </c>
      <c r="Y11" s="23">
        <f t="shared" si="0"/>
        <v>7.4240482500000002</v>
      </c>
      <c r="Z11" s="23">
        <f t="shared" si="0"/>
        <v>9.2222539999999995</v>
      </c>
      <c r="AA11" s="23">
        <f t="shared" si="0"/>
        <v>9.8535339999999998</v>
      </c>
      <c r="AB11" s="23">
        <f t="shared" si="0"/>
        <v>8.6887650000000001</v>
      </c>
      <c r="AC11" s="23"/>
      <c r="AD11" s="23">
        <f t="shared" si="0"/>
        <v>164.01665349999999</v>
      </c>
      <c r="AE11" s="23">
        <f t="shared" si="0"/>
        <v>166.48924450000001</v>
      </c>
      <c r="AF11" s="23">
        <f t="shared" si="0"/>
        <v>166.44183025000001</v>
      </c>
      <c r="AG11" s="23">
        <f t="shared" si="0"/>
        <v>167.3316245</v>
      </c>
      <c r="AH11" s="23">
        <f t="shared" si="0"/>
        <v>154.70026849999999</v>
      </c>
      <c r="AI11" s="23">
        <f t="shared" si="0"/>
        <v>137.52397400000001</v>
      </c>
      <c r="AJ11" s="23">
        <f t="shared" si="0"/>
        <v>123.735905</v>
      </c>
      <c r="AK11" s="23">
        <f t="shared" si="0"/>
        <v>126.42554849999999</v>
      </c>
      <c r="AL11" s="23">
        <f t="shared" si="0"/>
        <v>155.87522425</v>
      </c>
      <c r="AM11" s="23">
        <f t="shared" si="0"/>
        <v>162.98226700000001</v>
      </c>
      <c r="AN11" s="23">
        <f t="shared" si="0"/>
        <v>165.45456974999999</v>
      </c>
      <c r="AO11" s="23">
        <f t="shared" si="0"/>
        <v>164.10810375</v>
      </c>
      <c r="AP11" s="23">
        <f t="shared" si="0"/>
        <v>164.84450175000001</v>
      </c>
    </row>
    <row r="12" spans="1:42" x14ac:dyDescent="0.3">
      <c r="D12" t="s">
        <v>43</v>
      </c>
      <c r="E12">
        <f>(E11-$B$11)/($AD$11-$B$11)</f>
        <v>-2.6691273729862819</v>
      </c>
      <c r="F12">
        <f t="shared" ref="F12:AB12" si="1">(F11-$B$11)/($AD$11-$B$11)</f>
        <v>-2.159833320344041</v>
      </c>
      <c r="G12">
        <f t="shared" si="1"/>
        <v>-1.6039095737673494</v>
      </c>
      <c r="H12">
        <f t="shared" si="1"/>
        <v>-1.3133682221661012</v>
      </c>
      <c r="I12">
        <f t="shared" si="1"/>
        <v>-1.0159686337852163</v>
      </c>
      <c r="J12">
        <f t="shared" si="1"/>
        <v>-0.76248654653300074</v>
      </c>
      <c r="K12">
        <f t="shared" si="1"/>
        <v>-0.62538232572396657</v>
      </c>
      <c r="L12">
        <f t="shared" si="1"/>
        <v>-0.48284568855621218</v>
      </c>
      <c r="M12">
        <f t="shared" si="1"/>
        <v>-0.35036913051681989</v>
      </c>
      <c r="N12">
        <f t="shared" si="1"/>
        <v>-0.23998326119086422</v>
      </c>
      <c r="O12">
        <f t="shared" si="1"/>
        <v>-0.14776307460753454</v>
      </c>
      <c r="P12">
        <f t="shared" si="1"/>
        <v>-5.193935271470327E-2</v>
      </c>
      <c r="R12">
        <f t="shared" si="1"/>
        <v>0.99968917421443615</v>
      </c>
      <c r="S12">
        <f t="shared" si="1"/>
        <v>0.57305893851985279</v>
      </c>
      <c r="T12">
        <f t="shared" si="1"/>
        <v>0.2584580924836698</v>
      </c>
      <c r="U12">
        <f t="shared" si="1"/>
        <v>0.12056603293889159</v>
      </c>
      <c r="V12">
        <f t="shared" si="1"/>
        <v>1.0822924763783916E-2</v>
      </c>
      <c r="W12">
        <f t="shared" si="1"/>
        <v>-2.716644031250447E-2</v>
      </c>
      <c r="X12">
        <f t="shared" si="1"/>
        <v>-4.167086398643427E-2</v>
      </c>
      <c r="Y12">
        <f t="shared" si="1"/>
        <v>-2.5947884581793926E-2</v>
      </c>
      <c r="Z12">
        <f t="shared" si="1"/>
        <v>-1.416657867459613E-2</v>
      </c>
      <c r="AA12">
        <f t="shared" si="1"/>
        <v>-1.0030621043999169E-2</v>
      </c>
      <c r="AB12">
        <f t="shared" si="1"/>
        <v>-1.7661838940071891E-2</v>
      </c>
      <c r="AD12">
        <f>SQRT((AD11-$B$11)/($AD$11-$B$11))</f>
        <v>1</v>
      </c>
      <c r="AE12">
        <f t="shared" ref="AE12:AP12" si="2">SQRT((AE11-$B$11)/($AD$11-$B$11))</f>
        <v>1.0080672974733684</v>
      </c>
      <c r="AF12">
        <f t="shared" si="2"/>
        <v>1.0079132067094825</v>
      </c>
      <c r="AG12">
        <f t="shared" si="2"/>
        <v>1.0108010179495641</v>
      </c>
      <c r="AH12">
        <f t="shared" si="2"/>
        <v>0.96900043017874393</v>
      </c>
      <c r="AI12">
        <f t="shared" si="2"/>
        <v>0.90908079544227438</v>
      </c>
      <c r="AJ12">
        <f t="shared" si="2"/>
        <v>0.85795838538101765</v>
      </c>
      <c r="AK12">
        <f t="shared" si="2"/>
        <v>0.86816722484865616</v>
      </c>
      <c r="AL12">
        <f t="shared" si="2"/>
        <v>0.9729644351773471</v>
      </c>
      <c r="AM12">
        <f t="shared" si="2"/>
        <v>0.99660574412506187</v>
      </c>
      <c r="AN12">
        <f t="shared" si="2"/>
        <v>1.0046993564895901</v>
      </c>
      <c r="AO12">
        <f t="shared" si="2"/>
        <v>1.0002995324745385</v>
      </c>
      <c r="AP12">
        <f t="shared" si="2"/>
        <v>1.0027082397066829</v>
      </c>
    </row>
    <row r="13" spans="1:42" ht="15.6" x14ac:dyDescent="0.35">
      <c r="A13" t="s">
        <v>50</v>
      </c>
      <c r="B13" s="1">
        <v>0.76</v>
      </c>
      <c r="E13">
        <f>(F4-E4)*(E12+F12)/2</f>
        <v>-4.5392230517305031E-2</v>
      </c>
      <c r="F13">
        <f t="shared" ref="F13:AA13" si="3">(G4-F4)*(F12+G12)/2</f>
        <v>-8.8636145156323246E-2</v>
      </c>
      <c r="G13">
        <f t="shared" si="3"/>
        <v>-6.7534980975859388E-2</v>
      </c>
      <c r="H13">
        <f t="shared" si="3"/>
        <v>-8.5719596299008466E-2</v>
      </c>
      <c r="I13">
        <f t="shared" si="3"/>
        <v>-8.8211376943783573E-2</v>
      </c>
      <c r="J13">
        <f t="shared" si="3"/>
        <v>-6.6131951763044483E-2</v>
      </c>
      <c r="K13">
        <f t="shared" si="3"/>
        <v>-5.696291993400119E-2</v>
      </c>
      <c r="L13">
        <f t="shared" si="3"/>
        <v>-4.1119151321254113E-2</v>
      </c>
      <c r="M13">
        <f t="shared" si="3"/>
        <v>-3.0107971977091915E-2</v>
      </c>
      <c r="N13">
        <f t="shared" si="3"/>
        <v>-1.9096507038071125E-2</v>
      </c>
      <c r="O13">
        <f t="shared" si="3"/>
        <v>-1.0184823793434127E-2</v>
      </c>
      <c r="R13">
        <f t="shared" si="3"/>
        <v>2.6186256077025905E-2</v>
      </c>
      <c r="S13">
        <f t="shared" si="3"/>
        <v>2.2658839094845992E-2</v>
      </c>
      <c r="T13">
        <f t="shared" si="3"/>
        <v>9.6840664045464413E-3</v>
      </c>
      <c r="U13">
        <f t="shared" si="3"/>
        <v>6.1949893556811492E-3</v>
      </c>
      <c r="V13">
        <f t="shared" si="3"/>
        <v>-8.147242501037197E-4</v>
      </c>
      <c r="W13">
        <f t="shared" si="3"/>
        <v>-3.3248417976387418E-3</v>
      </c>
      <c r="X13">
        <f t="shared" si="3"/>
        <v>-3.3471280541272947E-3</v>
      </c>
      <c r="Y13">
        <f t="shared" si="3"/>
        <v>-1.9375285752836402E-3</v>
      </c>
      <c r="Z13">
        <f t="shared" si="3"/>
        <v>-1.2267980257327808E-3</v>
      </c>
      <c r="AA13">
        <f t="shared" si="3"/>
        <v>-1.424777066180456E-3</v>
      </c>
      <c r="AD13">
        <f>AD12*(1-AD12)</f>
        <v>0</v>
      </c>
      <c r="AE13">
        <f t="shared" ref="AE13:AP13" si="4">AE12*(1-AE12)</f>
        <v>-8.1323787618922446E-3</v>
      </c>
      <c r="AF13">
        <f t="shared" si="4"/>
        <v>-7.975825549909478E-3</v>
      </c>
      <c r="AG13">
        <f t="shared" si="4"/>
        <v>-1.0917679938310923E-2</v>
      </c>
      <c r="AH13">
        <f t="shared" si="4"/>
        <v>3.0038596492153138E-2</v>
      </c>
      <c r="AI13">
        <f t="shared" si="4"/>
        <v>8.2652902800316064E-2</v>
      </c>
      <c r="AJ13">
        <f t="shared" si="4"/>
        <v>0.12186579433541485</v>
      </c>
      <c r="AK13">
        <f t="shared" si="4"/>
        <v>0.11445289454723906</v>
      </c>
      <c r="AL13">
        <f t="shared" si="4"/>
        <v>2.6304643057373036E-2</v>
      </c>
      <c r="AM13">
        <f t="shared" si="4"/>
        <v>3.3827349019935828E-3</v>
      </c>
      <c r="AN13">
        <f t="shared" si="4"/>
        <v>-4.7214404410063308E-3</v>
      </c>
      <c r="AO13">
        <f t="shared" si="4"/>
        <v>-2.9962219424181402E-4</v>
      </c>
      <c r="AP13">
        <f t="shared" si="4"/>
        <v>-2.7155742689917339E-3</v>
      </c>
    </row>
    <row r="14" spans="1:42" ht="16.2" x14ac:dyDescent="0.3">
      <c r="A14" t="s">
        <v>56</v>
      </c>
      <c r="B14">
        <f>B15^3</f>
        <v>95443993</v>
      </c>
      <c r="D14" t="s">
        <v>44</v>
      </c>
      <c r="E14">
        <f>SUM(E13:O13)</f>
        <v>-0.59909765571917661</v>
      </c>
      <c r="AD14">
        <f>(AE4-AD4)*(AD13+AE13)/2</f>
        <v>-8.132378761892245E-2</v>
      </c>
      <c r="AE14">
        <f t="shared" ref="AE14:AO14" si="5">(AF4-AE4)*(AE13+AF13)/2</f>
        <v>-0.10067627694876077</v>
      </c>
      <c r="AF14">
        <f t="shared" si="5"/>
        <v>-9.4467527441101998E-2</v>
      </c>
      <c r="AG14">
        <f t="shared" si="5"/>
        <v>7.1703437076908308E-2</v>
      </c>
      <c r="AH14">
        <f t="shared" si="5"/>
        <v>0.281728748231173</v>
      </c>
      <c r="AI14">
        <f t="shared" si="5"/>
        <v>0.51129674283932725</v>
      </c>
      <c r="AJ14">
        <f t="shared" si="5"/>
        <v>0.59079672220663471</v>
      </c>
      <c r="AK14">
        <f t="shared" si="5"/>
        <v>0.35189384401153023</v>
      </c>
      <c r="AL14">
        <f t="shared" si="5"/>
        <v>0.11132766734762482</v>
      </c>
      <c r="AM14">
        <f t="shared" si="5"/>
        <v>-6.6935276950637404E-3</v>
      </c>
      <c r="AN14">
        <f t="shared" si="5"/>
        <v>-3.1381641470300904E-2</v>
      </c>
      <c r="AO14">
        <f t="shared" si="5"/>
        <v>-3.0151964632335479E-2</v>
      </c>
    </row>
    <row r="15" spans="1:42" x14ac:dyDescent="0.3">
      <c r="A15" t="s">
        <v>51</v>
      </c>
      <c r="B15">
        <v>457</v>
      </c>
      <c r="D15" t="s">
        <v>45</v>
      </c>
      <c r="E15">
        <f>SUM(R13:AA13)</f>
        <v>5.2648353163032853E-2</v>
      </c>
      <c r="AC15" s="24"/>
      <c r="AD15" s="24"/>
    </row>
    <row r="16" spans="1:42" x14ac:dyDescent="0.3">
      <c r="A16" t="s">
        <v>52</v>
      </c>
      <c r="B16">
        <f>0.12*B17</f>
        <v>18.239999999999998</v>
      </c>
      <c r="D16" t="s">
        <v>46</v>
      </c>
      <c r="E16">
        <f>E15-E14</f>
        <v>0.65174600888220946</v>
      </c>
    </row>
    <row r="17" spans="1:27" x14ac:dyDescent="0.3">
      <c r="A17" t="s">
        <v>53</v>
      </c>
      <c r="B17">
        <v>152</v>
      </c>
      <c r="D17" t="s">
        <v>60</v>
      </c>
      <c r="E17">
        <f>E16*COS(RADIANS(A11))</f>
        <v>0.64809673624602249</v>
      </c>
    </row>
    <row r="18" spans="1:27" x14ac:dyDescent="0.3">
      <c r="A18" t="s">
        <v>54</v>
      </c>
      <c r="B18">
        <v>457</v>
      </c>
      <c r="D18" t="s">
        <v>61</v>
      </c>
      <c r="E18">
        <f>(2/152)*SUM(AD14:AO14)</f>
        <v>2.0711216261930433E-2</v>
      </c>
    </row>
    <row r="19" spans="1:27" x14ac:dyDescent="0.3">
      <c r="A19" t="s">
        <v>55</v>
      </c>
      <c r="B19">
        <f>0.7*B16*B17*B18</f>
        <v>886916.35199999996</v>
      </c>
    </row>
    <row r="20" spans="1:27" ht="15.6" x14ac:dyDescent="0.35">
      <c r="A20" s="26" t="s">
        <v>57</v>
      </c>
      <c r="B20">
        <f>(B13*B19)/B14</f>
        <v>7.062324262984262E-3</v>
      </c>
      <c r="E20">
        <f>((F4-E4)/2)*(E12*(E4-0.25)+F12*(F4-0.25))</f>
        <v>1.0771185293730647E-2</v>
      </c>
      <c r="F20">
        <f t="shared" ref="F20:AA20" si="6">((G4-F4)/2)*(F12*(F4-0.25)+G12*(G4-0.25))</f>
        <v>1.8332476817199132E-2</v>
      </c>
      <c r="G20">
        <f t="shared" si="6"/>
        <v>1.0735062417371894E-2</v>
      </c>
      <c r="H20">
        <f t="shared" si="6"/>
        <v>8.6918353806830495E-3</v>
      </c>
      <c r="I20">
        <f t="shared" si="6"/>
        <v>1.532183674295382E-3</v>
      </c>
      <c r="J20">
        <f t="shared" si="6"/>
        <v>-5.438874987604838E-3</v>
      </c>
      <c r="K20">
        <f t="shared" si="6"/>
        <v>-1.0218527013792502E-2</v>
      </c>
      <c r="L20">
        <f t="shared" si="6"/>
        <v>-1.1468280251197924E-2</v>
      </c>
      <c r="M20">
        <f t="shared" si="6"/>
        <v>-1.136768230621547E-2</v>
      </c>
      <c r="N20">
        <f t="shared" si="6"/>
        <v>-9.0829968786844354E-3</v>
      </c>
      <c r="O20">
        <f t="shared" si="6"/>
        <v>-5.7353649603786383E-3</v>
      </c>
      <c r="R20">
        <f t="shared" si="6"/>
        <v>-5.9722090465339824E-3</v>
      </c>
      <c r="S20">
        <f t="shared" si="6"/>
        <v>-4.3042712341238255E-3</v>
      </c>
      <c r="T20">
        <f t="shared" si="6"/>
        <v>-1.3184401046176959E-3</v>
      </c>
      <c r="U20">
        <f t="shared" si="6"/>
        <v>-5.7943104661415008E-4</v>
      </c>
      <c r="V20">
        <f t="shared" si="6"/>
        <v>-1.2931536109223529E-4</v>
      </c>
      <c r="W20">
        <f t="shared" si="6"/>
        <v>-5.0263991841173667E-4</v>
      </c>
      <c r="X20">
        <f t="shared" si="6"/>
        <v>-7.6076894903937811E-4</v>
      </c>
      <c r="Y20">
        <f t="shared" si="6"/>
        <v>-6.2468762770263061E-4</v>
      </c>
      <c r="Z20">
        <f t="shared" si="6"/>
        <v>-5.2376178227932614E-4</v>
      </c>
      <c r="AA20">
        <f t="shared" si="6"/>
        <v>-7.8637448330927894E-4</v>
      </c>
    </row>
    <row r="21" spans="1:27" ht="15.6" x14ac:dyDescent="0.35">
      <c r="A21" s="26" t="s">
        <v>58</v>
      </c>
      <c r="B21">
        <f>(B17*E18)/(2*B15)</f>
        <v>3.4443160523122823E-3</v>
      </c>
      <c r="D21" t="s">
        <v>44</v>
      </c>
      <c r="E21">
        <f>SUM(E20:O20)</f>
        <v>-3.2489828145936981E-3</v>
      </c>
    </row>
    <row r="22" spans="1:27" x14ac:dyDescent="0.3">
      <c r="A22" s="28" t="s">
        <v>64</v>
      </c>
      <c r="B22">
        <f>((PI()^2)/48)*((B17/B15)^2)</f>
        <v>2.2746432039692205E-2</v>
      </c>
      <c r="D22" t="s">
        <v>45</v>
      </c>
      <c r="E22">
        <f>SUM(R20:AA20)</f>
        <v>-1.5501899553724238E-2</v>
      </c>
    </row>
    <row r="23" spans="1:27" x14ac:dyDescent="0.3">
      <c r="A23" t="s">
        <v>49</v>
      </c>
      <c r="B23">
        <f>B20+B21</f>
        <v>1.0506640315296543E-2</v>
      </c>
    </row>
    <row r="24" spans="1:27" x14ac:dyDescent="0.3">
      <c r="D24" s="27" t="s">
        <v>59</v>
      </c>
      <c r="E24" s="24">
        <f>B23*100</f>
        <v>1.0506640315296543</v>
      </c>
    </row>
    <row r="25" spans="1:27" ht="15.6" x14ac:dyDescent="0.35">
      <c r="D25" s="24" t="s">
        <v>62</v>
      </c>
      <c r="E25" s="24">
        <f>IF(E24&lt;5,E17,E17*(1-B22-(2*B23)))</f>
        <v>0.64809673624602249</v>
      </c>
    </row>
    <row r="26" spans="1:27" ht="15.6" x14ac:dyDescent="0.35">
      <c r="D26" s="24" t="s">
        <v>63</v>
      </c>
      <c r="E26" s="24">
        <f>IF(E24&lt;5,E18,E18*(1-(3*B20)-(2*B21)))</f>
        <v>2.0711216261930433E-2</v>
      </c>
    </row>
    <row r="27" spans="1:27" x14ac:dyDescent="0.3">
      <c r="D27" s="24" t="s">
        <v>65</v>
      </c>
      <c r="E27" s="24">
        <f>E25/E26</f>
        <v>31.292065518976685</v>
      </c>
    </row>
    <row r="28" spans="1:27" ht="15.6" x14ac:dyDescent="0.35">
      <c r="D28" s="30" t="s">
        <v>66</v>
      </c>
      <c r="E28" s="24">
        <f>(1/0.152)*(E22-E21)</f>
        <v>-8.0611294336385142E-2</v>
      </c>
    </row>
  </sheetData>
  <mergeCells count="6">
    <mergeCell ref="E1:P3"/>
    <mergeCell ref="R1:AB3"/>
    <mergeCell ref="AD1:AP3"/>
    <mergeCell ref="E5:P5"/>
    <mergeCell ref="R5:AB5"/>
    <mergeCell ref="AD5:AP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4C6B8-8FFE-44E9-8B3D-286647B2A210}">
  <dimension ref="A1:AP28"/>
  <sheetViews>
    <sheetView topLeftCell="A6" workbookViewId="0">
      <selection activeCell="C14" sqref="C14"/>
    </sheetView>
  </sheetViews>
  <sheetFormatPr defaultRowHeight="14.4" x14ac:dyDescent="0.3"/>
  <cols>
    <col min="1" max="1" width="24.33203125" bestFit="1" customWidth="1"/>
    <col min="2" max="2" width="27.109375" bestFit="1" customWidth="1"/>
    <col min="3" max="3" width="26.5546875" bestFit="1" customWidth="1"/>
  </cols>
  <sheetData>
    <row r="1" spans="1:42" x14ac:dyDescent="0.3">
      <c r="A1" s="2"/>
      <c r="B1" s="2"/>
      <c r="C1" s="2"/>
      <c r="E1" s="52" t="s">
        <v>0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4"/>
      <c r="Q1" s="2"/>
      <c r="R1" s="52" t="s">
        <v>0</v>
      </c>
      <c r="S1" s="53"/>
      <c r="T1" s="53"/>
      <c r="U1" s="53"/>
      <c r="V1" s="53"/>
      <c r="W1" s="53"/>
      <c r="X1" s="53"/>
      <c r="Y1" s="53"/>
      <c r="Z1" s="53"/>
      <c r="AA1" s="53"/>
      <c r="AB1" s="54"/>
      <c r="AC1" s="2"/>
      <c r="AD1" s="52" t="s">
        <v>1</v>
      </c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4"/>
    </row>
    <row r="2" spans="1:42" x14ac:dyDescent="0.3">
      <c r="A2" s="2"/>
      <c r="B2" s="2"/>
      <c r="C2" s="2"/>
      <c r="E2" s="55"/>
      <c r="F2" s="56"/>
      <c r="G2" s="56"/>
      <c r="H2" s="56"/>
      <c r="I2" s="56"/>
      <c r="J2" s="56"/>
      <c r="K2" s="56"/>
      <c r="L2" s="56"/>
      <c r="M2" s="56"/>
      <c r="N2" s="56"/>
      <c r="O2" s="56"/>
      <c r="P2" s="57"/>
      <c r="Q2" s="2"/>
      <c r="R2" s="55"/>
      <c r="S2" s="56"/>
      <c r="T2" s="56"/>
      <c r="U2" s="56"/>
      <c r="V2" s="56"/>
      <c r="W2" s="56"/>
      <c r="X2" s="56"/>
      <c r="Y2" s="56"/>
      <c r="Z2" s="56"/>
      <c r="AA2" s="56"/>
      <c r="AB2" s="57"/>
      <c r="AC2" s="2"/>
      <c r="AD2" s="55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7"/>
    </row>
    <row r="3" spans="1:42" x14ac:dyDescent="0.3">
      <c r="A3" s="2"/>
      <c r="B3" s="2"/>
      <c r="C3" s="2"/>
      <c r="E3" s="58"/>
      <c r="F3" s="59"/>
      <c r="G3" s="59"/>
      <c r="H3" s="59"/>
      <c r="I3" s="59"/>
      <c r="J3" s="59"/>
      <c r="K3" s="59"/>
      <c r="L3" s="59"/>
      <c r="M3" s="59"/>
      <c r="N3" s="59"/>
      <c r="O3" s="59"/>
      <c r="P3" s="60"/>
      <c r="Q3" s="2"/>
      <c r="R3" s="58"/>
      <c r="S3" s="59"/>
      <c r="T3" s="59"/>
      <c r="U3" s="59"/>
      <c r="V3" s="59"/>
      <c r="W3" s="59"/>
      <c r="X3" s="59"/>
      <c r="Y3" s="59"/>
      <c r="Z3" s="59"/>
      <c r="AA3" s="59"/>
      <c r="AB3" s="60"/>
      <c r="AC3" s="2"/>
      <c r="AD3" s="58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60"/>
    </row>
    <row r="4" spans="1:42" ht="15" thickBot="1" x14ac:dyDescent="0.35">
      <c r="A4" s="2"/>
      <c r="B4" s="2"/>
      <c r="C4" s="2"/>
      <c r="E4" s="4">
        <v>4.3E-3</v>
      </c>
      <c r="F4" s="5">
        <v>2.3099999999999999E-2</v>
      </c>
      <c r="G4" s="5">
        <v>7.0199999999999999E-2</v>
      </c>
      <c r="H4" s="5">
        <v>0.11650000000000001</v>
      </c>
      <c r="I4" s="5">
        <v>0.19009999999999999</v>
      </c>
      <c r="J4" s="5">
        <v>0.2893</v>
      </c>
      <c r="K4" s="5">
        <v>0.3846</v>
      </c>
      <c r="L4" s="5">
        <v>0.4874</v>
      </c>
      <c r="M4" s="5">
        <v>0.58609999999999995</v>
      </c>
      <c r="N4" s="5">
        <v>0.68810000000000004</v>
      </c>
      <c r="O4" s="5">
        <v>0.78659999999999997</v>
      </c>
      <c r="P4" s="6">
        <v>0.88859999999999995</v>
      </c>
      <c r="Q4" s="2"/>
      <c r="R4" s="4">
        <v>9.7999999999999997E-3</v>
      </c>
      <c r="S4" s="5">
        <v>4.3099999999999999E-2</v>
      </c>
      <c r="T4" s="5">
        <v>9.7600000000000006E-2</v>
      </c>
      <c r="U4" s="5">
        <v>0.1487</v>
      </c>
      <c r="V4" s="5">
        <v>0.24299999999999999</v>
      </c>
      <c r="W4" s="5">
        <v>0.3427</v>
      </c>
      <c r="X4" s="5">
        <v>0.43930000000000002</v>
      </c>
      <c r="Y4" s="5">
        <v>0.5383</v>
      </c>
      <c r="Z4" s="5">
        <v>0.63490000000000002</v>
      </c>
      <c r="AA4" s="5">
        <v>0.73629999999999995</v>
      </c>
      <c r="AB4" s="6">
        <v>0.83919999999999995</v>
      </c>
      <c r="AC4" s="2"/>
      <c r="AD4" s="4">
        <v>-60</v>
      </c>
      <c r="AE4" s="5">
        <v>-40</v>
      </c>
      <c r="AF4" s="5">
        <v>-27.5</v>
      </c>
      <c r="AG4" s="5">
        <v>-17.5</v>
      </c>
      <c r="AH4" s="5">
        <v>-10</v>
      </c>
      <c r="AI4" s="5">
        <v>-5</v>
      </c>
      <c r="AJ4" s="5">
        <v>0</v>
      </c>
      <c r="AK4" s="5">
        <v>5</v>
      </c>
      <c r="AL4" s="5">
        <v>10</v>
      </c>
      <c r="AM4" s="5">
        <v>17.5</v>
      </c>
      <c r="AN4" s="5">
        <v>27.5</v>
      </c>
      <c r="AO4" s="5">
        <v>40</v>
      </c>
      <c r="AP4" s="6">
        <v>60</v>
      </c>
    </row>
    <row r="5" spans="1:42" ht="21.6" thickBot="1" x14ac:dyDescent="0.45">
      <c r="A5" s="2"/>
      <c r="B5" s="2"/>
      <c r="C5" s="2"/>
      <c r="E5" s="49" t="s">
        <v>2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1"/>
      <c r="Q5" s="2"/>
      <c r="R5" s="49" t="s">
        <v>3</v>
      </c>
      <c r="S5" s="50"/>
      <c r="T5" s="50"/>
      <c r="U5" s="50"/>
      <c r="V5" s="50"/>
      <c r="W5" s="50"/>
      <c r="X5" s="50"/>
      <c r="Y5" s="50"/>
      <c r="Z5" s="50"/>
      <c r="AA5" s="50"/>
      <c r="AB5" s="51"/>
      <c r="AC5" s="2"/>
      <c r="AD5" s="49" t="s">
        <v>4</v>
      </c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1"/>
    </row>
    <row r="6" spans="1:42" ht="15" thickBot="1" x14ac:dyDescent="0.35">
      <c r="A6" s="17" t="s">
        <v>5</v>
      </c>
      <c r="B6" s="22" t="s">
        <v>6</v>
      </c>
      <c r="C6" s="25"/>
      <c r="E6" s="19" t="s">
        <v>7</v>
      </c>
      <c r="F6" s="20" t="s">
        <v>8</v>
      </c>
      <c r="G6" s="20" t="s">
        <v>9</v>
      </c>
      <c r="H6" s="20" t="s">
        <v>10</v>
      </c>
      <c r="I6" s="20" t="s">
        <v>11</v>
      </c>
      <c r="J6" s="20" t="s">
        <v>12</v>
      </c>
      <c r="K6" s="20" t="s">
        <v>13</v>
      </c>
      <c r="L6" s="20" t="s">
        <v>14</v>
      </c>
      <c r="M6" s="20" t="s">
        <v>15</v>
      </c>
      <c r="N6" s="20" t="s">
        <v>16</v>
      </c>
      <c r="O6" s="20" t="s">
        <v>17</v>
      </c>
      <c r="P6" s="21" t="s">
        <v>18</v>
      </c>
      <c r="Q6" s="2"/>
      <c r="R6" s="19" t="s">
        <v>19</v>
      </c>
      <c r="S6" s="20" t="s">
        <v>20</v>
      </c>
      <c r="T6" s="20" t="s">
        <v>21</v>
      </c>
      <c r="U6" s="20" t="s">
        <v>22</v>
      </c>
      <c r="V6" s="20" t="s">
        <v>23</v>
      </c>
      <c r="W6" s="20" t="s">
        <v>24</v>
      </c>
      <c r="X6" s="20" t="s">
        <v>25</v>
      </c>
      <c r="Y6" s="20" t="s">
        <v>26</v>
      </c>
      <c r="Z6" s="20" t="s">
        <v>27</v>
      </c>
      <c r="AA6" s="20" t="s">
        <v>28</v>
      </c>
      <c r="AB6" s="21" t="s">
        <v>29</v>
      </c>
      <c r="AC6" s="29"/>
      <c r="AD6" s="19" t="s">
        <v>30</v>
      </c>
      <c r="AE6" s="20" t="s">
        <v>31</v>
      </c>
      <c r="AF6" s="20" t="s">
        <v>32</v>
      </c>
      <c r="AG6" s="20" t="s">
        <v>33</v>
      </c>
      <c r="AH6" s="20" t="s">
        <v>34</v>
      </c>
      <c r="AI6" s="20" t="s">
        <v>35</v>
      </c>
      <c r="AJ6" s="20" t="s">
        <v>36</v>
      </c>
      <c r="AK6" s="20" t="s">
        <v>37</v>
      </c>
      <c r="AL6" s="20" t="s">
        <v>38</v>
      </c>
      <c r="AM6" s="20" t="s">
        <v>39</v>
      </c>
      <c r="AN6" s="20" t="s">
        <v>40</v>
      </c>
      <c r="AO6" s="20" t="s">
        <v>41</v>
      </c>
      <c r="AP6" s="21" t="s">
        <v>42</v>
      </c>
    </row>
    <row r="7" spans="1:42" x14ac:dyDescent="0.3">
      <c r="A7" s="18">
        <v>8.9145000000000003</v>
      </c>
      <c r="B7" s="18">
        <v>13.101013999999999</v>
      </c>
      <c r="C7" s="18">
        <v>147.663825</v>
      </c>
      <c r="D7" s="3"/>
      <c r="E7" s="9">
        <v>-573.08127999999999</v>
      </c>
      <c r="F7" s="10">
        <v>-456.13578200000001</v>
      </c>
      <c r="G7" s="10">
        <v>-281.087918</v>
      </c>
      <c r="H7" s="10">
        <v>-220.931174</v>
      </c>
      <c r="I7" s="10">
        <v>-166.08309499999999</v>
      </c>
      <c r="J7" s="10">
        <v>-119.53725300000001</v>
      </c>
      <c r="K7" s="10">
        <v>-90.784441000000001</v>
      </c>
      <c r="L7" s="10">
        <v>-64.123502000000002</v>
      </c>
      <c r="M7" s="10">
        <v>-41.728290000000001</v>
      </c>
      <c r="N7" s="10">
        <v>-24.702490999999998</v>
      </c>
      <c r="O7" s="10">
        <v>-11.157417000000001</v>
      </c>
      <c r="P7" s="11">
        <v>4.6174E-2</v>
      </c>
      <c r="Q7" s="3"/>
      <c r="R7" s="9">
        <v>153.90979400000001</v>
      </c>
      <c r="S7" s="10">
        <v>131.20146700000001</v>
      </c>
      <c r="T7" s="10">
        <v>80.628900999999999</v>
      </c>
      <c r="U7" s="10">
        <v>56.633986</v>
      </c>
      <c r="V7" s="10">
        <v>33.735658000000001</v>
      </c>
      <c r="W7" s="10">
        <v>22.484919999999999</v>
      </c>
      <c r="X7" s="10">
        <v>17.265843</v>
      </c>
      <c r="Y7" s="10">
        <v>16.373294000000001</v>
      </c>
      <c r="Z7" s="10">
        <v>14.645580000000001</v>
      </c>
      <c r="AA7" s="10">
        <v>12.130179999999999</v>
      </c>
      <c r="AB7" s="11">
        <v>7.7809350000000004</v>
      </c>
      <c r="AC7" s="3"/>
      <c r="AD7" s="9">
        <v>164.74009799999999</v>
      </c>
      <c r="AE7" s="10">
        <v>167.11630400000001</v>
      </c>
      <c r="AF7" s="10">
        <v>163.46670900000001</v>
      </c>
      <c r="AG7" s="10">
        <v>156.038523</v>
      </c>
      <c r="AH7" s="10">
        <v>137.456817</v>
      </c>
      <c r="AI7" s="10">
        <v>122.429097</v>
      </c>
      <c r="AJ7" s="10">
        <v>115.65507100000001</v>
      </c>
      <c r="AK7" s="10">
        <v>123.89784</v>
      </c>
      <c r="AL7" s="10">
        <v>152.58641399999999</v>
      </c>
      <c r="AM7" s="10">
        <v>163.38259099999999</v>
      </c>
      <c r="AN7" s="10">
        <v>166.14617999999999</v>
      </c>
      <c r="AO7" s="10">
        <v>164.631182</v>
      </c>
      <c r="AP7" s="11">
        <v>165.823319</v>
      </c>
    </row>
    <row r="8" spans="1:42" x14ac:dyDescent="0.3">
      <c r="A8" s="7">
        <v>8.9146389999999993</v>
      </c>
      <c r="B8" s="7">
        <v>11.652445999999999</v>
      </c>
      <c r="C8" s="7">
        <v>146.440358</v>
      </c>
      <c r="D8" s="3"/>
      <c r="E8" s="12">
        <v>-569.88434900000004</v>
      </c>
      <c r="F8" s="1">
        <v>-456.879501</v>
      </c>
      <c r="G8" s="1">
        <v>-285.47553099999999</v>
      </c>
      <c r="H8" s="1">
        <v>-221.852102</v>
      </c>
      <c r="I8" s="1">
        <v>-166.11081100000001</v>
      </c>
      <c r="J8" s="1">
        <v>-119.416285</v>
      </c>
      <c r="K8" s="1">
        <v>-91.009316999999996</v>
      </c>
      <c r="L8" s="1">
        <v>-64.367774999999995</v>
      </c>
      <c r="M8" s="1">
        <v>-41.574756000000001</v>
      </c>
      <c r="N8" s="1">
        <v>-24.731750999999999</v>
      </c>
      <c r="O8" s="1">
        <v>-11.122252</v>
      </c>
      <c r="P8" s="13">
        <v>-0.26606600000000002</v>
      </c>
      <c r="Q8" s="3"/>
      <c r="R8" s="12">
        <v>154.17857000000001</v>
      </c>
      <c r="S8" s="1">
        <v>131.98550800000001</v>
      </c>
      <c r="T8" s="1">
        <v>81.371509000000003</v>
      </c>
      <c r="U8" s="1">
        <v>57.554609999999997</v>
      </c>
      <c r="V8" s="1">
        <v>34.605556999999997</v>
      </c>
      <c r="W8" s="1">
        <v>23.524152999999998</v>
      </c>
      <c r="X8" s="1">
        <v>17.930917999999998</v>
      </c>
      <c r="Y8" s="1">
        <v>16.953365999999999</v>
      </c>
      <c r="Z8" s="1">
        <v>15.186826999999999</v>
      </c>
      <c r="AA8" s="1">
        <v>12.516954</v>
      </c>
      <c r="AB8" s="13">
        <v>8.2408739999999998</v>
      </c>
      <c r="AC8" s="3"/>
      <c r="AD8" s="12">
        <v>164.25083699999999</v>
      </c>
      <c r="AE8" s="1">
        <v>166.89506600000001</v>
      </c>
      <c r="AF8" s="1">
        <v>162.82239100000001</v>
      </c>
      <c r="AG8" s="1">
        <v>148.868641</v>
      </c>
      <c r="AH8" s="1">
        <v>127.863133</v>
      </c>
      <c r="AI8" s="1">
        <v>113.850745</v>
      </c>
      <c r="AJ8" s="1">
        <v>113.20164800000001</v>
      </c>
      <c r="AK8" s="1">
        <v>128.396716</v>
      </c>
      <c r="AL8" s="1">
        <v>155.42137500000001</v>
      </c>
      <c r="AM8" s="1">
        <v>163.78926899999999</v>
      </c>
      <c r="AN8" s="1">
        <v>166.005076</v>
      </c>
      <c r="AO8" s="1">
        <v>163.88911999999999</v>
      </c>
      <c r="AP8" s="13">
        <v>164.814876</v>
      </c>
    </row>
    <row r="9" spans="1:42" x14ac:dyDescent="0.3">
      <c r="A9" s="7">
        <v>8.9128600000000002</v>
      </c>
      <c r="B9" s="7">
        <v>12.884345</v>
      </c>
      <c r="C9" s="7">
        <v>144.328484</v>
      </c>
      <c r="D9" s="3"/>
      <c r="E9" s="12">
        <v>-568.91393500000004</v>
      </c>
      <c r="F9" s="1">
        <v>-453.04656399999999</v>
      </c>
      <c r="G9" s="1">
        <v>-285.10771099999999</v>
      </c>
      <c r="H9" s="1">
        <v>-221.75058300000001</v>
      </c>
      <c r="I9" s="1">
        <v>-165.574094</v>
      </c>
      <c r="J9" s="1">
        <v>-118.850786</v>
      </c>
      <c r="K9" s="1">
        <v>-90.691400999999999</v>
      </c>
      <c r="L9" s="1">
        <v>-64.211281999999997</v>
      </c>
      <c r="M9" s="1">
        <v>-41.869002000000002</v>
      </c>
      <c r="N9" s="1">
        <v>-24.799477</v>
      </c>
      <c r="O9" s="1">
        <v>-11.176659000000001</v>
      </c>
      <c r="P9" s="13">
        <v>-0.42492999999999997</v>
      </c>
      <c r="Q9" s="3"/>
      <c r="R9" s="12">
        <v>152.91736499999999</v>
      </c>
      <c r="S9" s="1">
        <v>130.799691</v>
      </c>
      <c r="T9" s="1">
        <v>81.349609999999998</v>
      </c>
      <c r="U9" s="1">
        <v>57.222591999999999</v>
      </c>
      <c r="V9" s="1">
        <v>34.275844999999997</v>
      </c>
      <c r="W9" s="1">
        <v>23.160551000000002</v>
      </c>
      <c r="X9" s="1">
        <v>17.381422000000001</v>
      </c>
      <c r="Y9" s="1">
        <v>16.607889</v>
      </c>
      <c r="Z9" s="1">
        <v>15.373385000000001</v>
      </c>
      <c r="AA9" s="1">
        <v>12.424155000000001</v>
      </c>
      <c r="AB9" s="13">
        <v>7.9645169999999998</v>
      </c>
      <c r="AC9" s="3"/>
      <c r="AD9" s="12">
        <v>162.736662</v>
      </c>
      <c r="AE9" s="1">
        <v>163.111671</v>
      </c>
      <c r="AF9" s="1">
        <v>159.70829800000001</v>
      </c>
      <c r="AG9" s="1">
        <v>149.04510400000001</v>
      </c>
      <c r="AH9" s="1">
        <v>131.674789</v>
      </c>
      <c r="AI9" s="1">
        <v>117.10492600000001</v>
      </c>
      <c r="AJ9" s="1">
        <v>113.613495</v>
      </c>
      <c r="AK9" s="1">
        <v>124.36162400000001</v>
      </c>
      <c r="AL9" s="1">
        <v>150.62119799999999</v>
      </c>
      <c r="AM9" s="1">
        <v>160.86131800000001</v>
      </c>
      <c r="AN9" s="1">
        <v>163.594044</v>
      </c>
      <c r="AO9" s="1">
        <v>161.903052</v>
      </c>
      <c r="AP9" s="13">
        <v>162.26224400000001</v>
      </c>
    </row>
    <row r="10" spans="1:42" ht="15" thickBot="1" x14ac:dyDescent="0.35">
      <c r="A10" s="8">
        <v>8.9171420000000001</v>
      </c>
      <c r="B10" s="8">
        <v>11.362147999999999</v>
      </c>
      <c r="C10" s="8">
        <v>145.11991</v>
      </c>
      <c r="D10" s="3"/>
      <c r="E10" s="14">
        <v>-559.97671500000001</v>
      </c>
      <c r="F10" s="15">
        <v>-444.80831899999998</v>
      </c>
      <c r="G10" s="15">
        <v>-279.25537400000002</v>
      </c>
      <c r="H10" s="15">
        <v>-218.974943</v>
      </c>
      <c r="I10" s="15">
        <v>-162.95996</v>
      </c>
      <c r="J10" s="15">
        <v>-116.60419899999999</v>
      </c>
      <c r="K10" s="15">
        <v>-88.227957000000004</v>
      </c>
      <c r="L10" s="15">
        <v>-61.743564999999997</v>
      </c>
      <c r="M10" s="15">
        <v>-40.145282000000002</v>
      </c>
      <c r="N10" s="15">
        <v>-23.868082999999999</v>
      </c>
      <c r="O10" s="15">
        <v>-11.287132</v>
      </c>
      <c r="P10" s="16">
        <v>-0.64675899999999997</v>
      </c>
      <c r="Q10" s="3"/>
      <c r="R10" s="14">
        <v>154.61961299999999</v>
      </c>
      <c r="S10" s="15">
        <v>129.16117299999999</v>
      </c>
      <c r="T10" s="15">
        <v>79.172774000000004</v>
      </c>
      <c r="U10" s="15">
        <v>55.562505999999999</v>
      </c>
      <c r="V10" s="15">
        <v>33.290992000000003</v>
      </c>
      <c r="W10" s="15">
        <v>22.580929999999999</v>
      </c>
      <c r="X10" s="15">
        <v>17.531013999999999</v>
      </c>
      <c r="Y10" s="15">
        <v>16.664482</v>
      </c>
      <c r="Z10" s="15">
        <v>15.422409</v>
      </c>
      <c r="AA10" s="15">
        <v>12.402281</v>
      </c>
      <c r="AB10" s="16">
        <v>7.5144130000000002</v>
      </c>
      <c r="AC10" s="3"/>
      <c r="AD10" s="14">
        <v>161.67818700000001</v>
      </c>
      <c r="AE10" s="15">
        <v>163.471306</v>
      </c>
      <c r="AF10" s="15">
        <v>153.24901199999999</v>
      </c>
      <c r="AG10" s="15">
        <v>134.302764</v>
      </c>
      <c r="AH10" s="15">
        <v>117.26395100000001</v>
      </c>
      <c r="AI10" s="15">
        <v>111.185588</v>
      </c>
      <c r="AJ10" s="15">
        <v>116.38413300000001</v>
      </c>
      <c r="AK10" s="15">
        <v>129.190596</v>
      </c>
      <c r="AL10" s="15">
        <v>151.00071800000001</v>
      </c>
      <c r="AM10" s="15">
        <v>160.342738</v>
      </c>
      <c r="AN10" s="15">
        <v>162.78385299999999</v>
      </c>
      <c r="AO10" s="15">
        <v>161.97607400000001</v>
      </c>
      <c r="AP10" s="16">
        <v>162.28436099999999</v>
      </c>
    </row>
    <row r="11" spans="1:42" x14ac:dyDescent="0.3">
      <c r="A11" s="23">
        <f>AVERAGE(A7:A10)</f>
        <v>8.9147852499999996</v>
      </c>
      <c r="B11" s="23">
        <f t="shared" ref="B11:AP11" si="0">AVERAGE(B7:B10)</f>
        <v>12.249988249999999</v>
      </c>
      <c r="C11" s="23"/>
      <c r="D11" s="23"/>
      <c r="E11" s="23">
        <f t="shared" si="0"/>
        <v>-567.96406975000002</v>
      </c>
      <c r="F11" s="23">
        <f t="shared" si="0"/>
        <v>-452.71754149999998</v>
      </c>
      <c r="G11" s="23">
        <f t="shared" si="0"/>
        <v>-282.73163349999999</v>
      </c>
      <c r="H11" s="23">
        <f t="shared" si="0"/>
        <v>-220.87720050000001</v>
      </c>
      <c r="I11" s="23">
        <f t="shared" si="0"/>
        <v>-165.18198999999998</v>
      </c>
      <c r="J11" s="23">
        <f t="shared" si="0"/>
        <v>-118.60213075</v>
      </c>
      <c r="K11" s="23">
        <f t="shared" si="0"/>
        <v>-90.178279000000003</v>
      </c>
      <c r="L11" s="23">
        <f t="shared" si="0"/>
        <v>-63.611530999999999</v>
      </c>
      <c r="M11" s="23">
        <f t="shared" si="0"/>
        <v>-41.3293325</v>
      </c>
      <c r="N11" s="23">
        <f t="shared" si="0"/>
        <v>-24.525450499999998</v>
      </c>
      <c r="O11" s="23">
        <f t="shared" si="0"/>
        <v>-11.185865</v>
      </c>
      <c r="P11" s="23">
        <f t="shared" si="0"/>
        <v>-0.32289524999999997</v>
      </c>
      <c r="Q11" s="23"/>
      <c r="R11" s="23">
        <f t="shared" si="0"/>
        <v>153.90633549999998</v>
      </c>
      <c r="S11" s="23">
        <f t="shared" si="0"/>
        <v>130.78695974999999</v>
      </c>
      <c r="T11" s="23">
        <f t="shared" si="0"/>
        <v>80.630698499999994</v>
      </c>
      <c r="U11" s="23">
        <f t="shared" si="0"/>
        <v>56.743423499999992</v>
      </c>
      <c r="V11" s="23">
        <f t="shared" si="0"/>
        <v>33.977012999999999</v>
      </c>
      <c r="W11" s="23">
        <f t="shared" si="0"/>
        <v>22.937638499999998</v>
      </c>
      <c r="X11" s="23">
        <f t="shared" si="0"/>
        <v>17.527299249999999</v>
      </c>
      <c r="Y11" s="23">
        <f t="shared" si="0"/>
        <v>16.649757749999999</v>
      </c>
      <c r="Z11" s="23">
        <f t="shared" si="0"/>
        <v>15.157050250000001</v>
      </c>
      <c r="AA11" s="23">
        <f t="shared" si="0"/>
        <v>12.368392500000001</v>
      </c>
      <c r="AB11" s="23">
        <f t="shared" si="0"/>
        <v>7.8751847500000007</v>
      </c>
      <c r="AC11" s="23"/>
      <c r="AD11" s="23">
        <f t="shared" si="0"/>
        <v>163.35144599999998</v>
      </c>
      <c r="AE11" s="23">
        <f t="shared" si="0"/>
        <v>165.14858675000002</v>
      </c>
      <c r="AF11" s="23">
        <f t="shared" si="0"/>
        <v>159.81160249999999</v>
      </c>
      <c r="AG11" s="23">
        <f t="shared" si="0"/>
        <v>147.06375800000001</v>
      </c>
      <c r="AH11" s="23">
        <f t="shared" si="0"/>
        <v>128.5646725</v>
      </c>
      <c r="AI11" s="23">
        <f t="shared" si="0"/>
        <v>116.142589</v>
      </c>
      <c r="AJ11" s="23">
        <f t="shared" si="0"/>
        <v>114.71358675</v>
      </c>
      <c r="AK11" s="23">
        <f t="shared" si="0"/>
        <v>126.46169399999999</v>
      </c>
      <c r="AL11" s="23">
        <f t="shared" si="0"/>
        <v>152.40742625000001</v>
      </c>
      <c r="AM11" s="23">
        <f t="shared" si="0"/>
        <v>162.09397899999999</v>
      </c>
      <c r="AN11" s="23">
        <f t="shared" si="0"/>
        <v>164.63228824999999</v>
      </c>
      <c r="AO11" s="23">
        <f t="shared" si="0"/>
        <v>163.09985700000001</v>
      </c>
      <c r="AP11" s="23">
        <f t="shared" si="0"/>
        <v>163.7962</v>
      </c>
    </row>
    <row r="12" spans="1:42" x14ac:dyDescent="0.3">
      <c r="D12" t="s">
        <v>43</v>
      </c>
      <c r="E12">
        <f>(E11-$B$11)/($AD$11-$B$11)</f>
        <v>-3.8398971567830564</v>
      </c>
      <c r="F12">
        <f t="shared" ref="F12:AB12" si="1">(F11-$B$11)/($AD$11-$B$11)</f>
        <v>-3.0771875842475125</v>
      </c>
      <c r="G12">
        <f t="shared" si="1"/>
        <v>-1.9522089736424135</v>
      </c>
      <c r="H12">
        <f t="shared" si="1"/>
        <v>-1.542852016263887</v>
      </c>
      <c r="I12">
        <f t="shared" si="1"/>
        <v>-1.174257223537607</v>
      </c>
      <c r="J12">
        <f t="shared" si="1"/>
        <v>-0.86598846198093682</v>
      </c>
      <c r="K12">
        <f t="shared" si="1"/>
        <v>-0.67787742603694379</v>
      </c>
      <c r="L12">
        <f t="shared" si="1"/>
        <v>-0.50205683240670129</v>
      </c>
      <c r="M12">
        <f t="shared" si="1"/>
        <v>-0.35459168659145518</v>
      </c>
      <c r="N12">
        <f t="shared" si="1"/>
        <v>-0.24338242196740159</v>
      </c>
      <c r="O12">
        <f t="shared" si="1"/>
        <v>-0.1551001135195865</v>
      </c>
      <c r="P12">
        <f t="shared" si="1"/>
        <v>-8.3208221066947322E-2</v>
      </c>
      <c r="R12">
        <f t="shared" si="1"/>
        <v>0.93749159908419211</v>
      </c>
      <c r="S12">
        <f t="shared" si="1"/>
        <v>0.78448595576173397</v>
      </c>
      <c r="T12">
        <f t="shared" si="1"/>
        <v>0.45254831600061118</v>
      </c>
      <c r="U12">
        <f t="shared" si="1"/>
        <v>0.29446066181317165</v>
      </c>
      <c r="V12">
        <f t="shared" si="1"/>
        <v>0.14379096716556991</v>
      </c>
      <c r="W12">
        <f t="shared" si="1"/>
        <v>7.073161575769113E-2</v>
      </c>
      <c r="X12">
        <f t="shared" si="1"/>
        <v>3.4925612754387873E-2</v>
      </c>
      <c r="Y12">
        <f t="shared" si="1"/>
        <v>2.9117981821720713E-2</v>
      </c>
      <c r="Z12">
        <f t="shared" si="1"/>
        <v>1.9239139339143813E-2</v>
      </c>
      <c r="AA12">
        <f t="shared" si="1"/>
        <v>7.8360759560574861E-4</v>
      </c>
      <c r="AB12">
        <f t="shared" si="1"/>
        <v>-2.8952755090147362E-2</v>
      </c>
      <c r="AD12">
        <f>SQRT((AD11-$B$11)/($AD$11-$B$11))</f>
        <v>1</v>
      </c>
      <c r="AE12">
        <f t="shared" ref="AE12:AP12" si="2">SQRT((AE11-$B$11)/($AD$11-$B$11))</f>
        <v>1.0059292236494872</v>
      </c>
      <c r="AF12">
        <f t="shared" si="2"/>
        <v>0.98821711607405216</v>
      </c>
      <c r="AG12">
        <f t="shared" si="2"/>
        <v>0.94456706660663248</v>
      </c>
      <c r="AH12">
        <f t="shared" si="2"/>
        <v>0.8773703343180288</v>
      </c>
      <c r="AI12">
        <f t="shared" si="2"/>
        <v>0.82919749602006143</v>
      </c>
      <c r="AJ12">
        <f t="shared" si="2"/>
        <v>0.82347510631281662</v>
      </c>
      <c r="AK12">
        <f t="shared" si="2"/>
        <v>0.86940269436015649</v>
      </c>
      <c r="AL12">
        <f t="shared" si="2"/>
        <v>0.96310524502101957</v>
      </c>
      <c r="AM12">
        <f t="shared" si="2"/>
        <v>0.99583030460773225</v>
      </c>
      <c r="AN12">
        <f t="shared" si="2"/>
        <v>1.0042294077858156</v>
      </c>
      <c r="AO12">
        <f t="shared" si="2"/>
        <v>0.99916713638287236</v>
      </c>
      <c r="AP12">
        <f t="shared" si="2"/>
        <v>1.0014706251471839</v>
      </c>
    </row>
    <row r="13" spans="1:42" ht="15.6" x14ac:dyDescent="0.35">
      <c r="A13" t="s">
        <v>50</v>
      </c>
      <c r="B13" s="1">
        <v>0.76</v>
      </c>
      <c r="E13">
        <f>(F4-E4)*(E12+F12)/2</f>
        <v>-6.5020596565687344E-2</v>
      </c>
      <c r="F13">
        <f t="shared" ref="F13:AA13" si="3">(G4-F4)*(F12+G12)/2</f>
        <v>-0.11844228893830777</v>
      </c>
      <c r="G13">
        <f t="shared" si="3"/>
        <v>-8.0910661916330867E-2</v>
      </c>
      <c r="H13">
        <f t="shared" si="3"/>
        <v>-9.9989620024694956E-2</v>
      </c>
      <c r="I13">
        <f t="shared" si="3"/>
        <v>-0.10119618600171978</v>
      </c>
      <c r="J13">
        <f t="shared" si="3"/>
        <v>-7.3565209564052006E-2</v>
      </c>
      <c r="K13">
        <f t="shared" si="3"/>
        <v>-6.064862088400335E-2</v>
      </c>
      <c r="L13">
        <f t="shared" si="3"/>
        <v>-4.2275604412559002E-2</v>
      </c>
      <c r="M13">
        <f t="shared" si="3"/>
        <v>-3.0496679536501724E-2</v>
      </c>
      <c r="N13">
        <f t="shared" si="3"/>
        <v>-1.9625264872734149E-2</v>
      </c>
      <c r="O13">
        <f t="shared" si="3"/>
        <v>-1.2153725063913223E-2</v>
      </c>
      <c r="R13">
        <f t="shared" si="3"/>
        <v>2.8670926288184663E-2</v>
      </c>
      <c r="S13">
        <f t="shared" si="3"/>
        <v>3.370918390552391E-2</v>
      </c>
      <c r="T13">
        <f t="shared" si="3"/>
        <v>1.9086079383142149E-2</v>
      </c>
      <c r="U13">
        <f t="shared" si="3"/>
        <v>2.0663564306347665E-2</v>
      </c>
      <c r="V13">
        <f t="shared" si="3"/>
        <v>1.0693950758724565E-2</v>
      </c>
      <c r="W13">
        <f t="shared" si="3"/>
        <v>5.1032441371334173E-3</v>
      </c>
      <c r="X13">
        <f t="shared" si="3"/>
        <v>3.1701579315173744E-3</v>
      </c>
      <c r="Y13">
        <f t="shared" si="3"/>
        <v>2.3356489520697569E-3</v>
      </c>
      <c r="Z13">
        <f t="shared" si="3"/>
        <v>1.015153269591802E-3</v>
      </c>
      <c r="AA13">
        <f t="shared" si="3"/>
        <v>-1.449302638594166E-3</v>
      </c>
      <c r="AD13">
        <f>AD12*(1-AD12)</f>
        <v>0</v>
      </c>
      <c r="AE13">
        <f t="shared" ref="AE13:AP13" si="4">AE12*(1-AE12)</f>
        <v>-5.9643793425728639E-3</v>
      </c>
      <c r="AF13">
        <f t="shared" si="4"/>
        <v>1.164404757233548E-2</v>
      </c>
      <c r="AG13">
        <f t="shared" si="4"/>
        <v>5.2360123288773999E-2</v>
      </c>
      <c r="AH13">
        <f t="shared" si="4"/>
        <v>0.10759163077669917</v>
      </c>
      <c r="AI13">
        <f t="shared" si="4"/>
        <v>0.14162900861412164</v>
      </c>
      <c r="AJ13">
        <f t="shared" si="4"/>
        <v>0.14536385559591197</v>
      </c>
      <c r="AK13">
        <f t="shared" si="4"/>
        <v>0.11354164939945681</v>
      </c>
      <c r="AL13">
        <f t="shared" si="4"/>
        <v>3.5533532034021424E-2</v>
      </c>
      <c r="AM13">
        <f t="shared" si="4"/>
        <v>4.1523090326034484E-3</v>
      </c>
      <c r="AN13">
        <f t="shared" si="4"/>
        <v>-4.2472956760343152E-3</v>
      </c>
      <c r="AO13">
        <f t="shared" si="4"/>
        <v>8.321699553229089E-4</v>
      </c>
      <c r="AP13">
        <f t="shared" si="4"/>
        <v>-1.4727878855074091E-3</v>
      </c>
    </row>
    <row r="14" spans="1:42" ht="16.2" x14ac:dyDescent="0.3">
      <c r="A14" t="s">
        <v>56</v>
      </c>
      <c r="B14">
        <f>B15^3</f>
        <v>95443993</v>
      </c>
      <c r="D14" t="s">
        <v>44</v>
      </c>
      <c r="E14">
        <f>SUM(E13:O13)</f>
        <v>-0.70432445778050412</v>
      </c>
      <c r="AD14">
        <f>(AE4-AD4)*(AD13+AE13)/2</f>
        <v>-5.964379342572864E-2</v>
      </c>
      <c r="AE14">
        <f t="shared" ref="AE14:AO14" si="5">(AF4-AE4)*(AE13+AF13)/2</f>
        <v>3.5497926436016354E-2</v>
      </c>
      <c r="AF14">
        <f t="shared" si="5"/>
        <v>0.32002085430554739</v>
      </c>
      <c r="AG14">
        <f t="shared" si="5"/>
        <v>0.59981907774552445</v>
      </c>
      <c r="AH14">
        <f t="shared" si="5"/>
        <v>0.62305159847705205</v>
      </c>
      <c r="AI14">
        <f t="shared" si="5"/>
        <v>0.71748216052508407</v>
      </c>
      <c r="AJ14">
        <f t="shared" si="5"/>
        <v>0.64726376248842199</v>
      </c>
      <c r="AK14">
        <f t="shared" si="5"/>
        <v>0.37268795358369555</v>
      </c>
      <c r="AL14">
        <f t="shared" si="5"/>
        <v>0.14882190399984327</v>
      </c>
      <c r="AM14">
        <f t="shared" si="5"/>
        <v>-4.7493321715433388E-4</v>
      </c>
      <c r="AN14">
        <f t="shared" si="5"/>
        <v>-2.1344535754446288E-2</v>
      </c>
      <c r="AO14">
        <f t="shared" si="5"/>
        <v>-6.4061793018450018E-3</v>
      </c>
    </row>
    <row r="15" spans="1:42" x14ac:dyDescent="0.3">
      <c r="A15" t="s">
        <v>51</v>
      </c>
      <c r="B15">
        <v>457</v>
      </c>
      <c r="D15" t="s">
        <v>45</v>
      </c>
      <c r="E15">
        <f>SUM(R13:AA13)</f>
        <v>0.12299860629364114</v>
      </c>
      <c r="AC15" s="24"/>
      <c r="AD15" s="24"/>
    </row>
    <row r="16" spans="1:42" x14ac:dyDescent="0.3">
      <c r="A16" t="s">
        <v>52</v>
      </c>
      <c r="B16">
        <f>0.12*B17</f>
        <v>18.239999999999998</v>
      </c>
      <c r="D16" t="s">
        <v>46</v>
      </c>
      <c r="E16">
        <f>E15-E14</f>
        <v>0.82732306407414524</v>
      </c>
    </row>
    <row r="17" spans="1:27" x14ac:dyDescent="0.3">
      <c r="A17" t="s">
        <v>53</v>
      </c>
      <c r="B17">
        <v>152</v>
      </c>
      <c r="D17" t="s">
        <v>60</v>
      </c>
      <c r="E17">
        <f>E16*COS(RADIANS(A11))</f>
        <v>0.81732892671994239</v>
      </c>
    </row>
    <row r="18" spans="1:27" x14ac:dyDescent="0.3">
      <c r="A18" t="s">
        <v>54</v>
      </c>
      <c r="B18">
        <v>457</v>
      </c>
      <c r="D18" t="s">
        <v>61</v>
      </c>
      <c r="E18">
        <f>(2/152)*SUM(AD14:AO14)</f>
        <v>4.4431260471868565E-2</v>
      </c>
    </row>
    <row r="19" spans="1:27" x14ac:dyDescent="0.3">
      <c r="A19" t="s">
        <v>55</v>
      </c>
      <c r="B19">
        <f>0.7*B16*B17*B18</f>
        <v>886916.35199999996</v>
      </c>
    </row>
    <row r="20" spans="1:27" ht="15.6" x14ac:dyDescent="0.35">
      <c r="A20" s="26" t="s">
        <v>57</v>
      </c>
      <c r="B20">
        <f>(B13*B19)/B14</f>
        <v>7.062324262984262E-3</v>
      </c>
      <c r="E20">
        <f>((F4-E4)/2)*(E12*(E4-0.25)+F12*(F4-0.25))</f>
        <v>1.5431759986301159E-2</v>
      </c>
      <c r="F20">
        <f t="shared" ref="F20:AA20" si="6">((G4-F4)/2)*(F12*(F4-0.25)+G12*(G4-0.25))</f>
        <v>2.4709155405492997E-2</v>
      </c>
      <c r="G20">
        <f t="shared" si="6"/>
        <v>1.2894038793183925E-2</v>
      </c>
      <c r="H20">
        <f t="shared" si="6"/>
        <v>1.0168162068489639E-2</v>
      </c>
      <c r="I20">
        <f t="shared" si="6"/>
        <v>1.8007111922489721E-3</v>
      </c>
      <c r="J20">
        <f t="shared" si="6"/>
        <v>-5.9693846319851781E-3</v>
      </c>
      <c r="K20">
        <f t="shared" si="6"/>
        <v>-1.0816132508877271E-2</v>
      </c>
      <c r="L20">
        <f t="shared" si="6"/>
        <v>-1.1763389631217062E-2</v>
      </c>
      <c r="M20">
        <f t="shared" si="6"/>
        <v>-1.1516009351292654E-2</v>
      </c>
      <c r="N20">
        <f t="shared" si="6"/>
        <v>-9.3502385789425348E-3</v>
      </c>
      <c r="O20">
        <f t="shared" si="6"/>
        <v>-6.9545380352860949E-3</v>
      </c>
      <c r="R20">
        <f t="shared" si="6"/>
        <v>-6.4518021786796418E-3</v>
      </c>
      <c r="S20">
        <f t="shared" si="6"/>
        <v>-6.3023393322524882E-3</v>
      </c>
      <c r="T20">
        <f t="shared" si="6"/>
        <v>-2.5242691856242772E-3</v>
      </c>
      <c r="U20">
        <f t="shared" si="6"/>
        <v>-1.4538891954279391E-3</v>
      </c>
      <c r="V20">
        <f t="shared" si="6"/>
        <v>2.7668165792736209E-4</v>
      </c>
      <c r="W20">
        <f t="shared" si="6"/>
        <v>6.3602595698943575E-4</v>
      </c>
      <c r="X20">
        <f t="shared" si="6"/>
        <v>7.4280356635358132E-4</v>
      </c>
      <c r="Y20">
        <f t="shared" si="6"/>
        <v>7.6313318442750141E-4</v>
      </c>
      <c r="Z20">
        <f t="shared" si="6"/>
        <v>3.9476100444274189E-4</v>
      </c>
      <c r="AA20">
        <f t="shared" si="6"/>
        <v>-8.5807769391037627E-4</v>
      </c>
    </row>
    <row r="21" spans="1:27" ht="15.6" x14ac:dyDescent="0.35">
      <c r="A21" s="26" t="s">
        <v>58</v>
      </c>
      <c r="B21">
        <f>(B17*E18)/(2*B15)</f>
        <v>7.3890061178599796E-3</v>
      </c>
      <c r="D21" t="s">
        <v>44</v>
      </c>
      <c r="E21">
        <f>SUM(E20:O20)</f>
        <v>8.6341347081158974E-3</v>
      </c>
    </row>
    <row r="22" spans="1:27" x14ac:dyDescent="0.3">
      <c r="A22" s="28" t="s">
        <v>64</v>
      </c>
      <c r="B22">
        <f>((PI()^2)/48)*((B17/B15)^2)</f>
        <v>2.2746432039692205E-2</v>
      </c>
      <c r="D22" t="s">
        <v>45</v>
      </c>
      <c r="E22">
        <f>SUM(R20:AA20)</f>
        <v>-1.4776972215754101E-2</v>
      </c>
    </row>
    <row r="23" spans="1:27" x14ac:dyDescent="0.3">
      <c r="A23" t="s">
        <v>49</v>
      </c>
      <c r="B23">
        <f>B20+B21</f>
        <v>1.4451330380844242E-2</v>
      </c>
    </row>
    <row r="24" spans="1:27" x14ac:dyDescent="0.3">
      <c r="D24" s="27" t="s">
        <v>59</v>
      </c>
      <c r="E24" s="24">
        <f>B23*100</f>
        <v>1.4451330380844241</v>
      </c>
    </row>
    <row r="25" spans="1:27" ht="15.6" x14ac:dyDescent="0.35">
      <c r="D25" s="24" t="s">
        <v>62</v>
      </c>
      <c r="E25" s="24">
        <f>IF(E24&lt;5,E17,E17*(1-B22-(2*B23)))</f>
        <v>0.81732892671994239</v>
      </c>
    </row>
    <row r="26" spans="1:27" ht="15.6" x14ac:dyDescent="0.35">
      <c r="D26" s="24" t="s">
        <v>63</v>
      </c>
      <c r="E26" s="24">
        <f>IF(E24&lt;5,E18,E18*(1-(3*B20)-(2*B21)))</f>
        <v>4.4431260471868565E-2</v>
      </c>
    </row>
    <row r="27" spans="1:27" x14ac:dyDescent="0.3">
      <c r="D27" s="24" t="s">
        <v>65</v>
      </c>
      <c r="E27" s="24">
        <f>E25/E26</f>
        <v>18.395357638737938</v>
      </c>
    </row>
    <row r="28" spans="1:27" ht="15.6" x14ac:dyDescent="0.35">
      <c r="D28" s="30" t="s">
        <v>66</v>
      </c>
      <c r="E28" s="24">
        <f>(1/0.152)*(E22-E21)</f>
        <v>-0.15402044028861842</v>
      </c>
    </row>
  </sheetData>
  <mergeCells count="6">
    <mergeCell ref="E1:P3"/>
    <mergeCell ref="R1:AB3"/>
    <mergeCell ref="AD1:AP3"/>
    <mergeCell ref="E5:P5"/>
    <mergeCell ref="R5:AB5"/>
    <mergeCell ref="AD5:AP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A37FC-239C-4BFA-852C-A1A3FBAB6306}">
  <dimension ref="A1:AP28"/>
  <sheetViews>
    <sheetView workbookViewId="0">
      <selection activeCell="B17" sqref="B17"/>
    </sheetView>
  </sheetViews>
  <sheetFormatPr defaultRowHeight="14.4" x14ac:dyDescent="0.3"/>
  <cols>
    <col min="1" max="1" width="24.33203125" bestFit="1" customWidth="1"/>
    <col min="2" max="2" width="27.109375" bestFit="1" customWidth="1"/>
    <col min="3" max="3" width="26.5546875" bestFit="1" customWidth="1"/>
  </cols>
  <sheetData>
    <row r="1" spans="1:42" x14ac:dyDescent="0.3">
      <c r="A1" s="2"/>
      <c r="B1" s="2"/>
      <c r="C1" s="2"/>
      <c r="E1" s="52" t="s">
        <v>0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4"/>
      <c r="Q1" s="2"/>
      <c r="R1" s="52" t="s">
        <v>0</v>
      </c>
      <c r="S1" s="53"/>
      <c r="T1" s="53"/>
      <c r="U1" s="53"/>
      <c r="V1" s="53"/>
      <c r="W1" s="53"/>
      <c r="X1" s="53"/>
      <c r="Y1" s="53"/>
      <c r="Z1" s="53"/>
      <c r="AA1" s="53"/>
      <c r="AB1" s="54"/>
      <c r="AC1" s="2"/>
      <c r="AD1" s="52" t="s">
        <v>1</v>
      </c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4"/>
    </row>
    <row r="2" spans="1:42" x14ac:dyDescent="0.3">
      <c r="A2" s="2"/>
      <c r="B2" s="2"/>
      <c r="C2" s="2"/>
      <c r="E2" s="55"/>
      <c r="F2" s="56"/>
      <c r="G2" s="56"/>
      <c r="H2" s="56"/>
      <c r="I2" s="56"/>
      <c r="J2" s="56"/>
      <c r="K2" s="56"/>
      <c r="L2" s="56"/>
      <c r="M2" s="56"/>
      <c r="N2" s="56"/>
      <c r="O2" s="56"/>
      <c r="P2" s="57"/>
      <c r="Q2" s="2"/>
      <c r="R2" s="55"/>
      <c r="S2" s="56"/>
      <c r="T2" s="56"/>
      <c r="U2" s="56"/>
      <c r="V2" s="56"/>
      <c r="W2" s="56"/>
      <c r="X2" s="56"/>
      <c r="Y2" s="56"/>
      <c r="Z2" s="56"/>
      <c r="AA2" s="56"/>
      <c r="AB2" s="57"/>
      <c r="AC2" s="2"/>
      <c r="AD2" s="55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7"/>
    </row>
    <row r="3" spans="1:42" x14ac:dyDescent="0.3">
      <c r="A3" s="2"/>
      <c r="B3" s="2"/>
      <c r="C3" s="2"/>
      <c r="E3" s="58"/>
      <c r="F3" s="59"/>
      <c r="G3" s="59"/>
      <c r="H3" s="59"/>
      <c r="I3" s="59"/>
      <c r="J3" s="59"/>
      <c r="K3" s="59"/>
      <c r="L3" s="59"/>
      <c r="M3" s="59"/>
      <c r="N3" s="59"/>
      <c r="O3" s="59"/>
      <c r="P3" s="60"/>
      <c r="Q3" s="2"/>
      <c r="R3" s="58"/>
      <c r="S3" s="59"/>
      <c r="T3" s="59"/>
      <c r="U3" s="59"/>
      <c r="V3" s="59"/>
      <c r="W3" s="59"/>
      <c r="X3" s="59"/>
      <c r="Y3" s="59"/>
      <c r="Z3" s="59"/>
      <c r="AA3" s="59"/>
      <c r="AB3" s="60"/>
      <c r="AC3" s="2"/>
      <c r="AD3" s="58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60"/>
    </row>
    <row r="4" spans="1:42" ht="15" thickBot="1" x14ac:dyDescent="0.35">
      <c r="A4" s="2"/>
      <c r="B4" s="2"/>
      <c r="C4" s="2"/>
      <c r="E4" s="4">
        <v>4.3E-3</v>
      </c>
      <c r="F4" s="5">
        <v>2.3099999999999999E-2</v>
      </c>
      <c r="G4" s="5">
        <v>7.0199999999999999E-2</v>
      </c>
      <c r="H4" s="5">
        <v>0.11650000000000001</v>
      </c>
      <c r="I4" s="5">
        <v>0.19009999999999999</v>
      </c>
      <c r="J4" s="5">
        <v>0.2893</v>
      </c>
      <c r="K4" s="5">
        <v>0.3846</v>
      </c>
      <c r="L4" s="5">
        <v>0.4874</v>
      </c>
      <c r="M4" s="5">
        <v>0.58609999999999995</v>
      </c>
      <c r="N4" s="5">
        <v>0.68810000000000004</v>
      </c>
      <c r="O4" s="5">
        <v>0.78659999999999997</v>
      </c>
      <c r="P4" s="6">
        <v>0.88859999999999995</v>
      </c>
      <c r="Q4" s="2"/>
      <c r="R4" s="4">
        <v>9.7999999999999997E-3</v>
      </c>
      <c r="S4" s="5">
        <v>4.3099999999999999E-2</v>
      </c>
      <c r="T4" s="5">
        <v>9.7600000000000006E-2</v>
      </c>
      <c r="U4" s="5">
        <v>0.1487</v>
      </c>
      <c r="V4" s="5">
        <v>0.24299999999999999</v>
      </c>
      <c r="W4" s="5">
        <v>0.3427</v>
      </c>
      <c r="X4" s="5">
        <v>0.43930000000000002</v>
      </c>
      <c r="Y4" s="5">
        <v>0.5383</v>
      </c>
      <c r="Z4" s="5">
        <v>0.63490000000000002</v>
      </c>
      <c r="AA4" s="5">
        <v>0.73629999999999995</v>
      </c>
      <c r="AB4" s="6">
        <v>0.83919999999999995</v>
      </c>
      <c r="AC4" s="2"/>
      <c r="AD4" s="4">
        <v>-60</v>
      </c>
      <c r="AE4" s="5">
        <v>-40</v>
      </c>
      <c r="AF4" s="5">
        <v>-27.5</v>
      </c>
      <c r="AG4" s="5">
        <v>-17.5</v>
      </c>
      <c r="AH4" s="5">
        <v>-10</v>
      </c>
      <c r="AI4" s="5">
        <v>-5</v>
      </c>
      <c r="AJ4" s="5">
        <v>0</v>
      </c>
      <c r="AK4" s="5">
        <v>5</v>
      </c>
      <c r="AL4" s="5">
        <v>10</v>
      </c>
      <c r="AM4" s="5">
        <v>17.5</v>
      </c>
      <c r="AN4" s="5">
        <v>27.5</v>
      </c>
      <c r="AO4" s="5">
        <v>40</v>
      </c>
      <c r="AP4" s="6">
        <v>60</v>
      </c>
    </row>
    <row r="5" spans="1:42" ht="21.6" thickBot="1" x14ac:dyDescent="0.45">
      <c r="A5" s="2"/>
      <c r="B5" s="2"/>
      <c r="C5" s="2"/>
      <c r="E5" s="49" t="s">
        <v>2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1"/>
      <c r="Q5" s="2"/>
      <c r="R5" s="49" t="s">
        <v>3</v>
      </c>
      <c r="S5" s="50"/>
      <c r="T5" s="50"/>
      <c r="U5" s="50"/>
      <c r="V5" s="50"/>
      <c r="W5" s="50"/>
      <c r="X5" s="50"/>
      <c r="Y5" s="50"/>
      <c r="Z5" s="50"/>
      <c r="AA5" s="50"/>
      <c r="AB5" s="51"/>
      <c r="AC5" s="2"/>
      <c r="AD5" s="49" t="s">
        <v>4</v>
      </c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1"/>
    </row>
    <row r="6" spans="1:42" ht="15" thickBot="1" x14ac:dyDescent="0.35">
      <c r="A6" s="17" t="s">
        <v>5</v>
      </c>
      <c r="B6" s="22" t="s">
        <v>6</v>
      </c>
      <c r="C6" s="25"/>
      <c r="E6" s="19" t="s">
        <v>7</v>
      </c>
      <c r="F6" s="20" t="s">
        <v>8</v>
      </c>
      <c r="G6" s="20" t="s">
        <v>9</v>
      </c>
      <c r="H6" s="20" t="s">
        <v>10</v>
      </c>
      <c r="I6" s="20" t="s">
        <v>11</v>
      </c>
      <c r="J6" s="20" t="s">
        <v>12</v>
      </c>
      <c r="K6" s="20" t="s">
        <v>13</v>
      </c>
      <c r="L6" s="20" t="s">
        <v>14</v>
      </c>
      <c r="M6" s="20" t="s">
        <v>15</v>
      </c>
      <c r="N6" s="20" t="s">
        <v>16</v>
      </c>
      <c r="O6" s="20" t="s">
        <v>17</v>
      </c>
      <c r="P6" s="21" t="s">
        <v>18</v>
      </c>
      <c r="Q6" s="2"/>
      <c r="R6" s="19" t="s">
        <v>19</v>
      </c>
      <c r="S6" s="20" t="s">
        <v>20</v>
      </c>
      <c r="T6" s="20" t="s">
        <v>21</v>
      </c>
      <c r="U6" s="20" t="s">
        <v>22</v>
      </c>
      <c r="V6" s="20" t="s">
        <v>23</v>
      </c>
      <c r="W6" s="20" t="s">
        <v>24</v>
      </c>
      <c r="X6" s="20" t="s">
        <v>25</v>
      </c>
      <c r="Y6" s="20" t="s">
        <v>26</v>
      </c>
      <c r="Z6" s="20" t="s">
        <v>27</v>
      </c>
      <c r="AA6" s="20" t="s">
        <v>28</v>
      </c>
      <c r="AB6" s="21" t="s">
        <v>29</v>
      </c>
      <c r="AC6" s="2"/>
      <c r="AD6" s="19" t="s">
        <v>30</v>
      </c>
      <c r="AE6" s="20" t="s">
        <v>31</v>
      </c>
      <c r="AF6" s="20" t="s">
        <v>32</v>
      </c>
      <c r="AG6" s="20" t="s">
        <v>33</v>
      </c>
      <c r="AH6" s="20" t="s">
        <v>34</v>
      </c>
      <c r="AI6" s="20" t="s">
        <v>35</v>
      </c>
      <c r="AJ6" s="20" t="s">
        <v>36</v>
      </c>
      <c r="AK6" s="20" t="s">
        <v>37</v>
      </c>
      <c r="AL6" s="20" t="s">
        <v>38</v>
      </c>
      <c r="AM6" s="20" t="s">
        <v>39</v>
      </c>
      <c r="AN6" s="20" t="s">
        <v>40</v>
      </c>
      <c r="AO6" s="20" t="s">
        <v>41</v>
      </c>
      <c r="AP6" s="21" t="s">
        <v>42</v>
      </c>
    </row>
    <row r="7" spans="1:42" x14ac:dyDescent="0.3">
      <c r="A7" s="18">
        <v>12.094618000000001</v>
      </c>
      <c r="B7" s="18">
        <v>16.568691000000001</v>
      </c>
      <c r="C7" s="18">
        <v>143.94898900000001</v>
      </c>
      <c r="D7" s="3"/>
      <c r="E7" s="9">
        <v>-214.358496</v>
      </c>
      <c r="F7" s="10">
        <v>-196.29911100000001</v>
      </c>
      <c r="G7" s="10">
        <v>-184.427975</v>
      </c>
      <c r="H7" s="10">
        <v>-180.80586099999999</v>
      </c>
      <c r="I7" s="10">
        <v>-173.77256700000001</v>
      </c>
      <c r="J7" s="10">
        <v>-158.304564</v>
      </c>
      <c r="K7" s="10">
        <v>-133.13672500000001</v>
      </c>
      <c r="L7" s="10">
        <v>-109.220657</v>
      </c>
      <c r="M7" s="10">
        <v>-85.243420999999998</v>
      </c>
      <c r="N7" s="10">
        <v>-66.141470999999996</v>
      </c>
      <c r="O7" s="10">
        <v>-52.215797000000002</v>
      </c>
      <c r="P7" s="11">
        <v>-37.977311999999998</v>
      </c>
      <c r="Q7" s="3"/>
      <c r="R7" s="9">
        <v>160.448362</v>
      </c>
      <c r="S7" s="10">
        <v>134.23611399999999</v>
      </c>
      <c r="T7" s="10">
        <v>87.638248000000004</v>
      </c>
      <c r="U7" s="10">
        <v>64.926185000000004</v>
      </c>
      <c r="V7" s="10">
        <v>40.559469999999997</v>
      </c>
      <c r="W7" s="10">
        <v>27.339538000000001</v>
      </c>
      <c r="X7" s="10">
        <v>19.25281</v>
      </c>
      <c r="Y7" s="10">
        <v>16.076184000000001</v>
      </c>
      <c r="Z7" s="10">
        <v>11.459956</v>
      </c>
      <c r="AA7" s="10">
        <v>5.2408340000000004</v>
      </c>
      <c r="AB7" s="11">
        <v>0.62221300000000002</v>
      </c>
      <c r="AC7" s="3"/>
      <c r="AD7" s="9">
        <v>147.10038299999999</v>
      </c>
      <c r="AE7" s="10">
        <v>122.47921599999999</v>
      </c>
      <c r="AF7" s="10">
        <v>106.662533</v>
      </c>
      <c r="AG7" s="10">
        <v>93.712349000000003</v>
      </c>
      <c r="AH7" s="10">
        <v>84.408158</v>
      </c>
      <c r="AI7" s="10">
        <v>77.392021999999997</v>
      </c>
      <c r="AJ7" s="10">
        <v>77.905080999999996</v>
      </c>
      <c r="AK7" s="10">
        <v>79.762375000000006</v>
      </c>
      <c r="AL7" s="10">
        <v>86.229489999999998</v>
      </c>
      <c r="AM7" s="10">
        <v>99.174323999999999</v>
      </c>
      <c r="AN7" s="10">
        <v>131.17214899999999</v>
      </c>
      <c r="AO7" s="10">
        <v>157.54146399999999</v>
      </c>
      <c r="AP7" s="11">
        <v>166.95488700000001</v>
      </c>
    </row>
    <row r="8" spans="1:42" x14ac:dyDescent="0.3">
      <c r="A8" s="7">
        <v>12.08431</v>
      </c>
      <c r="B8" s="7">
        <v>15.709151</v>
      </c>
      <c r="C8" s="7">
        <v>145.440697</v>
      </c>
      <c r="D8" s="3"/>
      <c r="E8" s="12">
        <v>-266.22296</v>
      </c>
      <c r="F8" s="1">
        <v>-247.22762900000001</v>
      </c>
      <c r="G8" s="1">
        <v>-205.19144700000001</v>
      </c>
      <c r="H8" s="1">
        <v>-198.73627500000001</v>
      </c>
      <c r="I8" s="1">
        <v>-179.12376399999999</v>
      </c>
      <c r="J8" s="1">
        <v>-151.849356</v>
      </c>
      <c r="K8" s="1">
        <v>-124.019389</v>
      </c>
      <c r="L8" s="1">
        <v>-99.910990999999996</v>
      </c>
      <c r="M8" s="1">
        <v>-80.474341999999993</v>
      </c>
      <c r="N8" s="1">
        <v>-63.999889000000003</v>
      </c>
      <c r="O8" s="1">
        <v>-49.763832999999998</v>
      </c>
      <c r="P8" s="13">
        <v>-36.945338999999997</v>
      </c>
      <c r="Q8" s="3"/>
      <c r="R8" s="12">
        <v>162.13216399999999</v>
      </c>
      <c r="S8" s="1">
        <v>137.10244599999999</v>
      </c>
      <c r="T8" s="1">
        <v>88.343922000000006</v>
      </c>
      <c r="U8" s="1">
        <v>65.372497999999993</v>
      </c>
      <c r="V8" s="1">
        <v>40.979433</v>
      </c>
      <c r="W8" s="1">
        <v>27.521501000000001</v>
      </c>
      <c r="X8" s="1">
        <v>19.030238000000001</v>
      </c>
      <c r="Y8" s="1">
        <v>15.861001</v>
      </c>
      <c r="Z8" s="1">
        <v>11.665267999999999</v>
      </c>
      <c r="AA8" s="1">
        <v>5.2066980000000003</v>
      </c>
      <c r="AB8" s="13">
        <v>0.755637</v>
      </c>
      <c r="AC8" s="3"/>
      <c r="AD8" s="12">
        <v>154.143832</v>
      </c>
      <c r="AE8" s="1">
        <v>132.17159699999999</v>
      </c>
      <c r="AF8" s="1">
        <v>114.58304</v>
      </c>
      <c r="AG8" s="1">
        <v>100.324663</v>
      </c>
      <c r="AH8" s="1">
        <v>90.770419000000004</v>
      </c>
      <c r="AI8" s="1">
        <v>84.430570000000003</v>
      </c>
      <c r="AJ8" s="1">
        <v>84.550614999999993</v>
      </c>
      <c r="AK8" s="1">
        <v>85.071306000000007</v>
      </c>
      <c r="AL8" s="1">
        <v>90.162240999999995</v>
      </c>
      <c r="AM8" s="1">
        <v>97.778347999999994</v>
      </c>
      <c r="AN8" s="1">
        <v>130.36493899999999</v>
      </c>
      <c r="AO8" s="1">
        <v>161.43663100000001</v>
      </c>
      <c r="AP8" s="13">
        <v>169.10480200000001</v>
      </c>
    </row>
    <row r="9" spans="1:42" x14ac:dyDescent="0.3">
      <c r="A9" s="7">
        <v>12.09154</v>
      </c>
      <c r="B9" s="7">
        <v>16.583936000000001</v>
      </c>
      <c r="C9" s="7">
        <v>147.41634199999999</v>
      </c>
      <c r="D9" s="3"/>
      <c r="E9" s="12">
        <v>-283.41234900000001</v>
      </c>
      <c r="F9" s="1">
        <v>-263.18411500000002</v>
      </c>
      <c r="G9" s="1">
        <v>-211.134591</v>
      </c>
      <c r="H9" s="1">
        <v>-206.76984200000001</v>
      </c>
      <c r="I9" s="1">
        <v>-183.891941</v>
      </c>
      <c r="J9" s="1">
        <v>-148.61372</v>
      </c>
      <c r="K9" s="1">
        <v>-118.848558</v>
      </c>
      <c r="L9" s="1">
        <v>-95.069913</v>
      </c>
      <c r="M9" s="1">
        <v>-75.724660999999998</v>
      </c>
      <c r="N9" s="1">
        <v>-59.821930999999999</v>
      </c>
      <c r="O9" s="1">
        <v>-47.641959</v>
      </c>
      <c r="P9" s="13">
        <v>-33.753844000000001</v>
      </c>
      <c r="Q9" s="3"/>
      <c r="R9" s="12">
        <v>160.056397</v>
      </c>
      <c r="S9" s="1">
        <v>136.713898</v>
      </c>
      <c r="T9" s="1">
        <v>88.622400999999996</v>
      </c>
      <c r="U9" s="1">
        <v>65.460772000000006</v>
      </c>
      <c r="V9" s="1">
        <v>41.336154000000001</v>
      </c>
      <c r="W9" s="1">
        <v>27.981760999999999</v>
      </c>
      <c r="X9" s="1">
        <v>20.040398</v>
      </c>
      <c r="Y9" s="1">
        <v>17.033647999999999</v>
      </c>
      <c r="Z9" s="1">
        <v>12.489806</v>
      </c>
      <c r="AA9" s="1">
        <v>6.5493030000000001</v>
      </c>
      <c r="AB9" s="13">
        <v>1.5558590000000001</v>
      </c>
      <c r="AC9" s="3"/>
      <c r="AD9" s="12">
        <v>160.05773600000001</v>
      </c>
      <c r="AE9" s="1">
        <v>144.620079</v>
      </c>
      <c r="AF9" s="1">
        <v>127.13408800000001</v>
      </c>
      <c r="AG9" s="1">
        <v>112.93838100000001</v>
      </c>
      <c r="AH9" s="1">
        <v>97.828568000000004</v>
      </c>
      <c r="AI9" s="1">
        <v>90.136863000000005</v>
      </c>
      <c r="AJ9" s="1">
        <v>87.552501000000007</v>
      </c>
      <c r="AK9" s="1">
        <v>84.620724999999993</v>
      </c>
      <c r="AL9" s="1">
        <v>86.748885000000001</v>
      </c>
      <c r="AM9" s="1">
        <v>94.738495999999998</v>
      </c>
      <c r="AN9" s="1">
        <v>127.588891</v>
      </c>
      <c r="AO9" s="1">
        <v>160.52319800000001</v>
      </c>
      <c r="AP9" s="13">
        <v>168.105932</v>
      </c>
    </row>
    <row r="10" spans="1:42" ht="15" thickBot="1" x14ac:dyDescent="0.35">
      <c r="A10" s="8">
        <v>12.091506000000001</v>
      </c>
      <c r="B10" s="8">
        <v>16.641995999999999</v>
      </c>
      <c r="C10" s="8">
        <v>146.51042000000001</v>
      </c>
      <c r="D10" s="3"/>
      <c r="E10" s="14">
        <v>-218.96067199999999</v>
      </c>
      <c r="F10" s="15">
        <v>-199.173565</v>
      </c>
      <c r="G10" s="15">
        <v>-190.191472</v>
      </c>
      <c r="H10" s="15">
        <v>-182.87547799999999</v>
      </c>
      <c r="I10" s="15">
        <v>-170.75410199999999</v>
      </c>
      <c r="J10" s="15">
        <v>-149.56277399999999</v>
      </c>
      <c r="K10" s="15">
        <v>-124.42278399999999</v>
      </c>
      <c r="L10" s="15">
        <v>-100.049402</v>
      </c>
      <c r="M10" s="15">
        <v>-80.737684000000002</v>
      </c>
      <c r="N10" s="15">
        <v>-63.287782</v>
      </c>
      <c r="O10" s="15">
        <v>-50.163922999999997</v>
      </c>
      <c r="P10" s="16">
        <v>-36.054794000000001</v>
      </c>
      <c r="Q10" s="3"/>
      <c r="R10" s="14">
        <v>161.57781399999999</v>
      </c>
      <c r="S10" s="15">
        <v>134.50264200000001</v>
      </c>
      <c r="T10" s="15">
        <v>87.473842000000005</v>
      </c>
      <c r="U10" s="15">
        <v>64.770717000000005</v>
      </c>
      <c r="V10" s="15">
        <v>40.600971999999999</v>
      </c>
      <c r="W10" s="15">
        <v>26.797217</v>
      </c>
      <c r="X10" s="15">
        <v>19.280218999999999</v>
      </c>
      <c r="Y10" s="15">
        <v>15.778086999999999</v>
      </c>
      <c r="Z10" s="15">
        <v>11.567218</v>
      </c>
      <c r="AA10" s="15">
        <v>5.3545129999999999</v>
      </c>
      <c r="AB10" s="16">
        <v>0.30979499999999999</v>
      </c>
      <c r="AC10" s="3"/>
      <c r="AD10" s="12">
        <v>144.95612399999999</v>
      </c>
      <c r="AE10" s="1">
        <v>121.601826</v>
      </c>
      <c r="AF10" s="1">
        <v>99.912317999999999</v>
      </c>
      <c r="AG10" s="1">
        <v>83.826085000000006</v>
      </c>
      <c r="AH10" s="1">
        <v>75.642070000000004</v>
      </c>
      <c r="AI10" s="1">
        <v>71.494990999999999</v>
      </c>
      <c r="AJ10" s="1">
        <v>71.548107999999999</v>
      </c>
      <c r="AK10" s="1">
        <v>73.530164999999997</v>
      </c>
      <c r="AL10" s="1">
        <v>79.971891999999997</v>
      </c>
      <c r="AM10" s="1">
        <v>93.717509000000007</v>
      </c>
      <c r="AN10" s="1">
        <v>129.25398999999999</v>
      </c>
      <c r="AO10" s="1">
        <v>158.13189</v>
      </c>
      <c r="AP10" s="13">
        <v>168.31653299999999</v>
      </c>
    </row>
    <row r="11" spans="1:42" x14ac:dyDescent="0.3">
      <c r="A11" s="23">
        <f>AVERAGE(A7:A10)</f>
        <v>12.090493500000001</v>
      </c>
      <c r="B11" s="23">
        <f t="shared" ref="B11:AP11" si="0">AVERAGE(B7:B10)</f>
        <v>16.375943499999998</v>
      </c>
      <c r="C11" s="23"/>
      <c r="D11" s="23"/>
      <c r="E11" s="23">
        <f t="shared" si="0"/>
        <v>-245.73861925</v>
      </c>
      <c r="F11" s="23">
        <f t="shared" si="0"/>
        <v>-226.47110500000002</v>
      </c>
      <c r="G11" s="23">
        <f t="shared" si="0"/>
        <v>-197.73637124999999</v>
      </c>
      <c r="H11" s="23">
        <f t="shared" si="0"/>
        <v>-192.29686400000003</v>
      </c>
      <c r="I11" s="23">
        <f t="shared" si="0"/>
        <v>-176.8855935</v>
      </c>
      <c r="J11" s="23">
        <f t="shared" si="0"/>
        <v>-152.0826035</v>
      </c>
      <c r="K11" s="23">
        <f t="shared" si="0"/>
        <v>-125.106864</v>
      </c>
      <c r="L11" s="23">
        <f t="shared" si="0"/>
        <v>-101.06274074999999</v>
      </c>
      <c r="M11" s="23">
        <f t="shared" si="0"/>
        <v>-80.545027000000005</v>
      </c>
      <c r="N11" s="23">
        <f t="shared" si="0"/>
        <v>-63.312768249999998</v>
      </c>
      <c r="O11" s="23">
        <f t="shared" si="0"/>
        <v>-49.946377999999996</v>
      </c>
      <c r="P11" s="23">
        <f t="shared" si="0"/>
        <v>-36.182822250000001</v>
      </c>
      <c r="Q11" s="23"/>
      <c r="R11" s="23">
        <f t="shared" si="0"/>
        <v>161.05368425</v>
      </c>
      <c r="S11" s="23">
        <f t="shared" si="0"/>
        <v>135.63877500000001</v>
      </c>
      <c r="T11" s="23">
        <f t="shared" si="0"/>
        <v>88.019603249999989</v>
      </c>
      <c r="U11" s="23">
        <f t="shared" si="0"/>
        <v>65.132542999999998</v>
      </c>
      <c r="V11" s="23">
        <f t="shared" si="0"/>
        <v>40.869007249999996</v>
      </c>
      <c r="W11" s="23">
        <f t="shared" si="0"/>
        <v>27.410004250000004</v>
      </c>
      <c r="X11" s="23">
        <f t="shared" si="0"/>
        <v>19.400916250000002</v>
      </c>
      <c r="Y11" s="23">
        <f t="shared" si="0"/>
        <v>16.18723</v>
      </c>
      <c r="Z11" s="23">
        <f t="shared" si="0"/>
        <v>11.795562</v>
      </c>
      <c r="AA11" s="23">
        <f t="shared" si="0"/>
        <v>5.5878370000000004</v>
      </c>
      <c r="AB11" s="23">
        <f t="shared" si="0"/>
        <v>0.81087600000000004</v>
      </c>
      <c r="AC11" s="23"/>
      <c r="AD11" s="23">
        <f t="shared" si="0"/>
        <v>151.56451874999999</v>
      </c>
      <c r="AE11" s="23">
        <f t="shared" si="0"/>
        <v>130.21817949999999</v>
      </c>
      <c r="AF11" s="23">
        <f t="shared" si="0"/>
        <v>112.07299474999999</v>
      </c>
      <c r="AG11" s="23">
        <f t="shared" si="0"/>
        <v>97.700369499999994</v>
      </c>
      <c r="AH11" s="23">
        <f t="shared" si="0"/>
        <v>87.162303750000007</v>
      </c>
      <c r="AI11" s="23">
        <f t="shared" si="0"/>
        <v>80.86361149999999</v>
      </c>
      <c r="AJ11" s="23">
        <f t="shared" si="0"/>
        <v>80.389076250000002</v>
      </c>
      <c r="AK11" s="23">
        <f t="shared" si="0"/>
        <v>80.746142750000004</v>
      </c>
      <c r="AL11" s="23">
        <f t="shared" si="0"/>
        <v>85.778127000000012</v>
      </c>
      <c r="AM11" s="23">
        <f t="shared" si="0"/>
        <v>96.352169250000003</v>
      </c>
      <c r="AN11" s="23">
        <f t="shared" si="0"/>
        <v>129.59499224999999</v>
      </c>
      <c r="AO11" s="23">
        <f t="shared" si="0"/>
        <v>159.40829575000001</v>
      </c>
      <c r="AP11" s="23">
        <f t="shared" si="0"/>
        <v>168.12053850000001</v>
      </c>
    </row>
    <row r="12" spans="1:42" x14ac:dyDescent="0.3">
      <c r="D12" t="s">
        <v>43</v>
      </c>
      <c r="E12">
        <f>(E11-$B$11)/($AD$11-$B$11)</f>
        <v>-1.9388810205690812</v>
      </c>
      <c r="F12">
        <f t="shared" ref="F12:AB12" si="1">(F11-$B$11)/($AD$11-$B$11)</f>
        <v>-1.7963577769120698</v>
      </c>
      <c r="G12">
        <f t="shared" si="1"/>
        <v>-1.5838048026917129</v>
      </c>
      <c r="H12">
        <f t="shared" si="1"/>
        <v>-1.5435683608182715</v>
      </c>
      <c r="I12">
        <f t="shared" si="1"/>
        <v>-1.4295700405349159</v>
      </c>
      <c r="J12">
        <f t="shared" si="1"/>
        <v>-1.2461004688338118</v>
      </c>
      <c r="K12">
        <f t="shared" si="1"/>
        <v>-1.0465589066114522</v>
      </c>
      <c r="L12">
        <f t="shared" si="1"/>
        <v>-0.86870272900520129</v>
      </c>
      <c r="M12">
        <f t="shared" si="1"/>
        <v>-0.71693166616163462</v>
      </c>
      <c r="N12">
        <f t="shared" si="1"/>
        <v>-0.58946335962661167</v>
      </c>
      <c r="O12">
        <f t="shared" si="1"/>
        <v>-0.49059117146069631</v>
      </c>
      <c r="P12">
        <f t="shared" si="1"/>
        <v>-0.38878112039279006</v>
      </c>
      <c r="R12">
        <f t="shared" si="1"/>
        <v>1.0701920667663818</v>
      </c>
      <c r="S12">
        <f t="shared" si="1"/>
        <v>0.8821960826160864</v>
      </c>
      <c r="T12">
        <f t="shared" si="1"/>
        <v>0.52995350840491973</v>
      </c>
      <c r="U12">
        <f t="shared" si="1"/>
        <v>0.36065621233033895</v>
      </c>
      <c r="V12">
        <f t="shared" si="1"/>
        <v>0.18117702405477493</v>
      </c>
      <c r="W12">
        <f t="shared" si="1"/>
        <v>8.1619772451888506E-2</v>
      </c>
      <c r="X12">
        <f t="shared" si="1"/>
        <v>2.2375949627444599E-2</v>
      </c>
      <c r="Y12">
        <f t="shared" si="1"/>
        <v>-1.3959278707613915E-3</v>
      </c>
      <c r="Z12">
        <f t="shared" si="1"/>
        <v>-3.3881424458610074E-2</v>
      </c>
      <c r="AA12">
        <f t="shared" si="1"/>
        <v>-7.9800430473136438E-2</v>
      </c>
      <c r="AB12">
        <f t="shared" si="1"/>
        <v>-0.11513596819269681</v>
      </c>
      <c r="AD12">
        <f>SQRT((AD11-$B$11)/($AD$11-$B$11))</f>
        <v>1</v>
      </c>
      <c r="AE12">
        <f t="shared" ref="AE12:AP12" si="2">SQRT((AE11-$B$11)/($AD$11-$B$11))</f>
        <v>0.9176598129871123</v>
      </c>
      <c r="AF12">
        <f t="shared" si="2"/>
        <v>0.84135500470934632</v>
      </c>
      <c r="AG12">
        <f t="shared" si="2"/>
        <v>0.77560483511012868</v>
      </c>
      <c r="AH12">
        <f t="shared" si="2"/>
        <v>0.72361039233685565</v>
      </c>
      <c r="AI12">
        <f t="shared" si="2"/>
        <v>0.6906664189990307</v>
      </c>
      <c r="AJ12">
        <f t="shared" si="2"/>
        <v>0.68812057780943803</v>
      </c>
      <c r="AK12">
        <f t="shared" si="2"/>
        <v>0.69003708393486995</v>
      </c>
      <c r="AL12">
        <f t="shared" si="2"/>
        <v>0.7165006217546469</v>
      </c>
      <c r="AM12">
        <f t="shared" si="2"/>
        <v>0.76914895968452701</v>
      </c>
      <c r="AN12">
        <f t="shared" si="2"/>
        <v>0.91514467145024325</v>
      </c>
      <c r="AO12">
        <f t="shared" si="2"/>
        <v>1.0286014801642716</v>
      </c>
      <c r="AP12">
        <f t="shared" si="2"/>
        <v>1.0594650140922546</v>
      </c>
    </row>
    <row r="13" spans="1:42" ht="15.6" x14ac:dyDescent="0.35">
      <c r="A13" t="s">
        <v>50</v>
      </c>
      <c r="B13" s="1">
        <v>0.76</v>
      </c>
      <c r="E13">
        <f>(F4-E4)*(E12+F12)/2</f>
        <v>-3.5111244696322819E-2</v>
      </c>
      <c r="F13">
        <f t="shared" ref="F13:AA13" si="3">(G4-F4)*(F12+G12)/2</f>
        <v>-7.9602828749669091E-2</v>
      </c>
      <c r="G13">
        <f t="shared" si="3"/>
        <v>-7.239868873525615E-2</v>
      </c>
      <c r="H13">
        <f t="shared" si="3"/>
        <v>-0.10941149316979729</v>
      </c>
      <c r="I13">
        <f t="shared" si="3"/>
        <v>-0.13271325726468891</v>
      </c>
      <c r="J13">
        <f t="shared" si="3"/>
        <v>-0.10924521923996681</v>
      </c>
      <c r="K13">
        <f t="shared" si="3"/>
        <v>-9.8444448070695995E-2</v>
      </c>
      <c r="L13">
        <f t="shared" si="3"/>
        <v>-7.8251057401483318E-2</v>
      </c>
      <c r="M13">
        <f t="shared" si="3"/>
        <v>-6.6626146315200627E-2</v>
      </c>
      <c r="N13">
        <f t="shared" si="3"/>
        <v>-5.3192685656049878E-2</v>
      </c>
      <c r="O13">
        <f t="shared" si="3"/>
        <v>-4.4847986884527791E-2</v>
      </c>
      <c r="R13">
        <f t="shared" si="3"/>
        <v>3.250726268721809E-2</v>
      </c>
      <c r="S13">
        <f t="shared" si="3"/>
        <v>3.8481076355322427E-2</v>
      </c>
      <c r="T13">
        <f t="shared" si="3"/>
        <v>2.2755078364785856E-2</v>
      </c>
      <c r="U13">
        <f t="shared" si="3"/>
        <v>2.554743709555812E-2</v>
      </c>
      <c r="V13">
        <f t="shared" si="3"/>
        <v>1.3100420305857173E-2</v>
      </c>
      <c r="W13">
        <f t="shared" si="3"/>
        <v>5.0229933764317902E-3</v>
      </c>
      <c r="X13">
        <f t="shared" si="3"/>
        <v>1.0385110769558184E-3</v>
      </c>
      <c r="Y13">
        <f t="shared" si="3"/>
        <v>-1.703896117508642E-3</v>
      </c>
      <c r="Z13">
        <f t="shared" si="3"/>
        <v>-5.7636700450395444E-3</v>
      </c>
      <c r="AA13">
        <f t="shared" si="3"/>
        <v>-1.0029477711357119E-2</v>
      </c>
      <c r="AD13">
        <f>AD12*(1-AD12)</f>
        <v>0</v>
      </c>
      <c r="AE13">
        <f t="shared" ref="AE13:AP13" si="4">AE12*(1-AE12)</f>
        <v>7.556028061557038E-2</v>
      </c>
      <c r="AF13">
        <f t="shared" si="4"/>
        <v>0.13347676075988216</v>
      </c>
      <c r="AG13">
        <f t="shared" si="4"/>
        <v>0.17404197486391879</v>
      </c>
      <c r="AH13">
        <f t="shared" si="4"/>
        <v>0.19999839243895748</v>
      </c>
      <c r="AI13">
        <f t="shared" si="4"/>
        <v>0.21364631666608608</v>
      </c>
      <c r="AJ13">
        <f t="shared" si="4"/>
        <v>0.21461064820464318</v>
      </c>
      <c r="AK13">
        <f t="shared" si="4"/>
        <v>0.2138859067295312</v>
      </c>
      <c r="AL13">
        <f t="shared" si="4"/>
        <v>0.20312748077985132</v>
      </c>
      <c r="AM13">
        <f t="shared" si="4"/>
        <v>0.17755883750073687</v>
      </c>
      <c r="AN13">
        <f t="shared" si="4"/>
        <v>7.7654901766469581E-2</v>
      </c>
      <c r="AO13">
        <f t="shared" si="4"/>
        <v>-2.9419524831858772E-2</v>
      </c>
      <c r="AP13">
        <f t="shared" si="4"/>
        <v>-6.3001101993246614E-2</v>
      </c>
    </row>
    <row r="14" spans="1:42" ht="16.2" x14ac:dyDescent="0.3">
      <c r="A14" t="s">
        <v>56</v>
      </c>
      <c r="B14">
        <f>B15^3</f>
        <v>95443993</v>
      </c>
      <c r="D14" t="s">
        <v>44</v>
      </c>
      <c r="E14">
        <f>SUM(E13:O13)</f>
        <v>-0.8798450561836586</v>
      </c>
      <c r="AD14">
        <f>(AE4-AD4)*(AD13+AE13)/2</f>
        <v>0.75560280615570385</v>
      </c>
      <c r="AE14">
        <f t="shared" ref="AE14:AO14" si="5">(AF4-AE4)*(AE13+AF13)/2</f>
        <v>1.3064815085965784</v>
      </c>
      <c r="AF14">
        <f t="shared" si="5"/>
        <v>1.5375936781190047</v>
      </c>
      <c r="AG14">
        <f t="shared" si="5"/>
        <v>1.402651377385786</v>
      </c>
      <c r="AH14">
        <f t="shared" si="5"/>
        <v>1.034111772762609</v>
      </c>
      <c r="AI14">
        <f t="shared" si="5"/>
        <v>1.0706424121768232</v>
      </c>
      <c r="AJ14">
        <f t="shared" si="5"/>
        <v>1.0712413873354358</v>
      </c>
      <c r="AK14">
        <f t="shared" si="5"/>
        <v>1.0425334687734564</v>
      </c>
      <c r="AL14">
        <f t="shared" si="5"/>
        <v>1.4275736935522056</v>
      </c>
      <c r="AM14">
        <f t="shared" si="5"/>
        <v>1.2760686963360324</v>
      </c>
      <c r="AN14">
        <f t="shared" si="5"/>
        <v>0.30147110584131753</v>
      </c>
      <c r="AO14">
        <f t="shared" si="5"/>
        <v>-0.92420626825105379</v>
      </c>
    </row>
    <row r="15" spans="1:42" x14ac:dyDescent="0.3">
      <c r="A15" t="s">
        <v>51</v>
      </c>
      <c r="B15">
        <v>457</v>
      </c>
      <c r="D15" t="s">
        <v>45</v>
      </c>
      <c r="E15">
        <f>SUM(R13:AA13)</f>
        <v>0.12095573538822393</v>
      </c>
      <c r="AC15" s="24"/>
      <c r="AD15" s="24"/>
    </row>
    <row r="16" spans="1:42" x14ac:dyDescent="0.3">
      <c r="A16" t="s">
        <v>52</v>
      </c>
      <c r="B16">
        <f>0.12*B17</f>
        <v>18.239999999999998</v>
      </c>
      <c r="D16" t="s">
        <v>46</v>
      </c>
      <c r="E16">
        <f>E15-E14</f>
        <v>1.0008007915718826</v>
      </c>
    </row>
    <row r="17" spans="1:27" x14ac:dyDescent="0.3">
      <c r="A17" t="s">
        <v>53</v>
      </c>
      <c r="B17">
        <v>152</v>
      </c>
      <c r="D17" t="s">
        <v>60</v>
      </c>
      <c r="E17">
        <f>E16*COS(RADIANS(A11))</f>
        <v>0.97860103156971978</v>
      </c>
    </row>
    <row r="18" spans="1:27" x14ac:dyDescent="0.3">
      <c r="A18" t="s">
        <v>54</v>
      </c>
      <c r="B18">
        <v>457</v>
      </c>
      <c r="D18" t="s">
        <v>61</v>
      </c>
      <c r="E18">
        <f>(2/152)*SUM(AD14:AO14)</f>
        <v>0.14870744261557761</v>
      </c>
    </row>
    <row r="19" spans="1:27" x14ac:dyDescent="0.3">
      <c r="A19" t="s">
        <v>55</v>
      </c>
      <c r="B19">
        <f>0.7*B16*B17*B18</f>
        <v>886916.35199999996</v>
      </c>
    </row>
    <row r="20" spans="1:27" ht="15.6" x14ac:dyDescent="0.35">
      <c r="A20" s="26" t="s">
        <v>57</v>
      </c>
      <c r="B20">
        <f>(B13*B19)/B14</f>
        <v>7.062324262984262E-3</v>
      </c>
      <c r="E20">
        <f>((F4-E4)/2)*(E12*(E4-0.25)+F12*(F4-0.25))</f>
        <v>8.3093804755506144E-3</v>
      </c>
      <c r="F20">
        <f t="shared" ref="F20:AA20" si="6">((G4-F4)/2)*(F12*(F4-0.25)+G12*(G4-0.25))</f>
        <v>1.6305117637130252E-2</v>
      </c>
      <c r="G20">
        <f t="shared" si="6"/>
        <v>1.1362818204897797E-2</v>
      </c>
      <c r="H20">
        <f t="shared" si="6"/>
        <v>1.0734472474779929E-2</v>
      </c>
      <c r="I20">
        <f t="shared" si="6"/>
        <v>1.8183110513424845E-3</v>
      </c>
      <c r="J20">
        <f t="shared" si="6"/>
        <v>-9.0458082062040979E-3</v>
      </c>
      <c r="K20">
        <f t="shared" si="6"/>
        <v>-1.7840778434160844E-2</v>
      </c>
      <c r="L20">
        <f t="shared" si="6"/>
        <v>-2.2068864048577202E-2</v>
      </c>
      <c r="M20">
        <f t="shared" si="6"/>
        <v>-2.5459436173316564E-2</v>
      </c>
      <c r="N20">
        <f t="shared" si="6"/>
        <v>-2.5683634682567718E-2</v>
      </c>
      <c r="O20">
        <f t="shared" si="6"/>
        <v>-2.6087869150520904E-2</v>
      </c>
      <c r="R20">
        <f t="shared" si="6"/>
        <v>-7.3191152904437101E-3</v>
      </c>
      <c r="S20">
        <f t="shared" si="6"/>
        <v>-7.1746874937463519E-3</v>
      </c>
      <c r="T20">
        <f t="shared" si="6"/>
        <v>-2.9969993886938117E-3</v>
      </c>
      <c r="U20">
        <f t="shared" si="6"/>
        <v>-1.7823979404616144E-3</v>
      </c>
      <c r="V20">
        <f t="shared" si="6"/>
        <v>3.1395099983464597E-4</v>
      </c>
      <c r="W20">
        <f t="shared" si="6"/>
        <v>5.700327442479655E-4</v>
      </c>
      <c r="X20">
        <f t="shared" si="6"/>
        <v>1.8974940233707031E-4</v>
      </c>
      <c r="Y20">
        <f t="shared" si="6"/>
        <v>-6.4931652328823527E-4</v>
      </c>
      <c r="Z20">
        <f t="shared" si="6"/>
        <v>-2.6286890173895052E-3</v>
      </c>
      <c r="AA20">
        <f t="shared" si="6"/>
        <v>-5.4868884295185827E-3</v>
      </c>
    </row>
    <row r="21" spans="1:27" ht="15.6" x14ac:dyDescent="0.35">
      <c r="A21" s="26" t="s">
        <v>58</v>
      </c>
      <c r="B21">
        <f>(B17*E18)/(2*B15)</f>
        <v>2.4730340566266735E-2</v>
      </c>
      <c r="D21" t="s">
        <v>44</v>
      </c>
      <c r="E21">
        <f>SUM(E20:O20)</f>
        <v>-7.7656290851646242E-2</v>
      </c>
    </row>
    <row r="22" spans="1:27" x14ac:dyDescent="0.3">
      <c r="A22" s="28" t="s">
        <v>64</v>
      </c>
      <c r="B22">
        <f>((PI()^2)/48)*((B17/B15)^2)</f>
        <v>2.2746432039692205E-2</v>
      </c>
      <c r="D22" t="s">
        <v>45</v>
      </c>
      <c r="E22">
        <f>SUM(R20:AA20)</f>
        <v>-2.696436093712213E-2</v>
      </c>
    </row>
    <row r="23" spans="1:27" x14ac:dyDescent="0.3">
      <c r="A23" t="s">
        <v>49</v>
      </c>
      <c r="B23">
        <f>B20+B21</f>
        <v>3.1792664829250999E-2</v>
      </c>
    </row>
    <row r="24" spans="1:27" x14ac:dyDescent="0.3">
      <c r="D24" s="27" t="s">
        <v>59</v>
      </c>
      <c r="E24" s="24">
        <f>B23*100</f>
        <v>3.1792664829251001</v>
      </c>
    </row>
    <row r="25" spans="1:27" ht="15.6" x14ac:dyDescent="0.35">
      <c r="D25" s="24" t="s">
        <v>62</v>
      </c>
      <c r="E25" s="24">
        <f>IF(E24&lt;5,E17,E17*(1-B22-(2*B23)))</f>
        <v>0.97860103156971978</v>
      </c>
    </row>
    <row r="26" spans="1:27" ht="15.6" x14ac:dyDescent="0.35">
      <c r="D26" s="24" t="s">
        <v>63</v>
      </c>
      <c r="E26" s="24">
        <f>IF(E24&lt;5,E18,E18*(1-(3*B20)-(2*B21)))</f>
        <v>0.14870744261557761</v>
      </c>
    </row>
    <row r="27" spans="1:27" x14ac:dyDescent="0.3">
      <c r="D27" s="24" t="s">
        <v>65</v>
      </c>
      <c r="E27" s="24">
        <f>E25/E26</f>
        <v>6.5807132067995635</v>
      </c>
    </row>
    <row r="28" spans="1:27" ht="15.6" x14ac:dyDescent="0.35">
      <c r="D28" s="30" t="s">
        <v>66</v>
      </c>
      <c r="E28" s="24">
        <f>(1/0.152)*(E22-E21)</f>
        <v>0.33349953891134287</v>
      </c>
    </row>
  </sheetData>
  <mergeCells count="6">
    <mergeCell ref="E1:P3"/>
    <mergeCell ref="R1:AB3"/>
    <mergeCell ref="AD1:AP3"/>
    <mergeCell ref="E5:P5"/>
    <mergeCell ref="R5:AB5"/>
    <mergeCell ref="AD5:AP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F2C8-EE65-4FD6-BECE-6AE42B279E1D}">
  <dimension ref="A1:AP28"/>
  <sheetViews>
    <sheetView topLeftCell="A3" workbookViewId="0">
      <selection activeCell="A13" sqref="A13"/>
    </sheetView>
  </sheetViews>
  <sheetFormatPr defaultRowHeight="14.4" x14ac:dyDescent="0.3"/>
  <cols>
    <col min="1" max="1" width="24.33203125" bestFit="1" customWidth="1"/>
    <col min="2" max="2" width="27.109375" bestFit="1" customWidth="1"/>
    <col min="3" max="3" width="26.5546875" bestFit="1" customWidth="1"/>
  </cols>
  <sheetData>
    <row r="1" spans="1:42" x14ac:dyDescent="0.3">
      <c r="A1" s="2"/>
      <c r="B1" s="2"/>
      <c r="C1" s="2"/>
      <c r="E1" s="52" t="s">
        <v>0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4"/>
      <c r="Q1" s="2"/>
      <c r="R1" s="52" t="s">
        <v>0</v>
      </c>
      <c r="S1" s="53"/>
      <c r="T1" s="53"/>
      <c r="U1" s="53"/>
      <c r="V1" s="53"/>
      <c r="W1" s="53"/>
      <c r="X1" s="53"/>
      <c r="Y1" s="53"/>
      <c r="Z1" s="53"/>
      <c r="AA1" s="53"/>
      <c r="AB1" s="54"/>
      <c r="AC1" s="2"/>
      <c r="AD1" s="52" t="s">
        <v>1</v>
      </c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4"/>
    </row>
    <row r="2" spans="1:42" x14ac:dyDescent="0.3">
      <c r="A2" s="2"/>
      <c r="B2" s="2"/>
      <c r="C2" s="2"/>
      <c r="E2" s="55"/>
      <c r="F2" s="56"/>
      <c r="G2" s="56"/>
      <c r="H2" s="56"/>
      <c r="I2" s="56"/>
      <c r="J2" s="56"/>
      <c r="K2" s="56"/>
      <c r="L2" s="56"/>
      <c r="M2" s="56"/>
      <c r="N2" s="56"/>
      <c r="O2" s="56"/>
      <c r="P2" s="57"/>
      <c r="Q2" s="2"/>
      <c r="R2" s="55"/>
      <c r="S2" s="56"/>
      <c r="T2" s="56"/>
      <c r="U2" s="56"/>
      <c r="V2" s="56"/>
      <c r="W2" s="56"/>
      <c r="X2" s="56"/>
      <c r="Y2" s="56"/>
      <c r="Z2" s="56"/>
      <c r="AA2" s="56"/>
      <c r="AB2" s="57"/>
      <c r="AC2" s="2"/>
      <c r="AD2" s="55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7"/>
    </row>
    <row r="3" spans="1:42" x14ac:dyDescent="0.3">
      <c r="A3" s="2"/>
      <c r="B3" s="2"/>
      <c r="C3" s="2"/>
      <c r="E3" s="58"/>
      <c r="F3" s="59"/>
      <c r="G3" s="59"/>
      <c r="H3" s="59"/>
      <c r="I3" s="59"/>
      <c r="J3" s="59"/>
      <c r="K3" s="59"/>
      <c r="L3" s="59"/>
      <c r="M3" s="59"/>
      <c r="N3" s="59"/>
      <c r="O3" s="59"/>
      <c r="P3" s="60"/>
      <c r="Q3" s="2"/>
      <c r="R3" s="58"/>
      <c r="S3" s="59"/>
      <c r="T3" s="59"/>
      <c r="U3" s="59"/>
      <c r="V3" s="59"/>
      <c r="W3" s="59"/>
      <c r="X3" s="59"/>
      <c r="Y3" s="59"/>
      <c r="Z3" s="59"/>
      <c r="AA3" s="59"/>
      <c r="AB3" s="60"/>
      <c r="AC3" s="2"/>
      <c r="AD3" s="58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60"/>
    </row>
    <row r="4" spans="1:42" ht="15" thickBot="1" x14ac:dyDescent="0.35">
      <c r="A4" s="2"/>
      <c r="B4" s="2"/>
      <c r="C4" s="2"/>
      <c r="E4" s="4">
        <v>4.3E-3</v>
      </c>
      <c r="F4" s="5">
        <v>2.3099999999999999E-2</v>
      </c>
      <c r="G4" s="5">
        <v>7.0199999999999999E-2</v>
      </c>
      <c r="H4" s="5">
        <v>0.11650000000000001</v>
      </c>
      <c r="I4" s="5">
        <v>0.19009999999999999</v>
      </c>
      <c r="J4" s="5">
        <v>0.2893</v>
      </c>
      <c r="K4" s="5">
        <v>0.3846</v>
      </c>
      <c r="L4" s="5">
        <v>0.4874</v>
      </c>
      <c r="M4" s="5">
        <v>0.58609999999999995</v>
      </c>
      <c r="N4" s="5">
        <v>0.68810000000000004</v>
      </c>
      <c r="O4" s="5">
        <v>0.78659999999999997</v>
      </c>
      <c r="P4" s="6">
        <v>0.88859999999999995</v>
      </c>
      <c r="Q4" s="2"/>
      <c r="R4" s="4">
        <v>9.7999999999999997E-3</v>
      </c>
      <c r="S4" s="5">
        <v>4.3099999999999999E-2</v>
      </c>
      <c r="T4" s="5">
        <v>9.7600000000000006E-2</v>
      </c>
      <c r="U4" s="5">
        <v>0.1487</v>
      </c>
      <c r="V4" s="5">
        <v>0.24299999999999999</v>
      </c>
      <c r="W4" s="5">
        <v>0.3427</v>
      </c>
      <c r="X4" s="5">
        <v>0.43930000000000002</v>
      </c>
      <c r="Y4" s="5">
        <v>0.5383</v>
      </c>
      <c r="Z4" s="5">
        <v>0.63490000000000002</v>
      </c>
      <c r="AA4" s="5">
        <v>0.73629999999999995</v>
      </c>
      <c r="AB4" s="6">
        <v>0.83919999999999995</v>
      </c>
      <c r="AC4" s="2"/>
      <c r="AD4" s="4">
        <v>-60</v>
      </c>
      <c r="AE4" s="5">
        <v>-40</v>
      </c>
      <c r="AF4" s="5">
        <v>-27.5</v>
      </c>
      <c r="AG4" s="5">
        <v>-17.5</v>
      </c>
      <c r="AH4" s="5">
        <v>-10</v>
      </c>
      <c r="AI4" s="5">
        <v>-5</v>
      </c>
      <c r="AJ4" s="5">
        <v>0</v>
      </c>
      <c r="AK4" s="5">
        <v>5</v>
      </c>
      <c r="AL4" s="5">
        <v>10</v>
      </c>
      <c r="AM4" s="5">
        <v>17.5</v>
      </c>
      <c r="AN4" s="5">
        <v>27.5</v>
      </c>
      <c r="AO4" s="5">
        <v>40</v>
      </c>
      <c r="AP4" s="6">
        <v>60</v>
      </c>
    </row>
    <row r="5" spans="1:42" ht="21.6" thickBot="1" x14ac:dyDescent="0.45">
      <c r="A5" s="2"/>
      <c r="B5" s="2"/>
      <c r="C5" s="2"/>
      <c r="E5" s="49" t="s">
        <v>2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1"/>
      <c r="Q5" s="2"/>
      <c r="R5" s="49" t="s">
        <v>3</v>
      </c>
      <c r="S5" s="50"/>
      <c r="T5" s="50"/>
      <c r="U5" s="50"/>
      <c r="V5" s="50"/>
      <c r="W5" s="50"/>
      <c r="X5" s="50"/>
      <c r="Y5" s="50"/>
      <c r="Z5" s="50"/>
      <c r="AA5" s="50"/>
      <c r="AB5" s="51"/>
      <c r="AC5" s="2"/>
      <c r="AD5" s="49" t="s">
        <v>4</v>
      </c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1"/>
    </row>
    <row r="6" spans="1:42" ht="15" thickBot="1" x14ac:dyDescent="0.35">
      <c r="A6" s="17" t="s">
        <v>5</v>
      </c>
      <c r="B6" s="22" t="s">
        <v>6</v>
      </c>
      <c r="C6" s="25"/>
      <c r="E6" s="19" t="s">
        <v>7</v>
      </c>
      <c r="F6" s="20" t="s">
        <v>8</v>
      </c>
      <c r="G6" s="20" t="s">
        <v>9</v>
      </c>
      <c r="H6" s="20" t="s">
        <v>10</v>
      </c>
      <c r="I6" s="20" t="s">
        <v>11</v>
      </c>
      <c r="J6" s="20" t="s">
        <v>12</v>
      </c>
      <c r="K6" s="20" t="s">
        <v>13</v>
      </c>
      <c r="L6" s="20" t="s">
        <v>14</v>
      </c>
      <c r="M6" s="20" t="s">
        <v>15</v>
      </c>
      <c r="N6" s="20" t="s">
        <v>16</v>
      </c>
      <c r="O6" s="20" t="s">
        <v>17</v>
      </c>
      <c r="P6" s="21" t="s">
        <v>18</v>
      </c>
      <c r="Q6" s="29"/>
      <c r="R6" s="19" t="s">
        <v>19</v>
      </c>
      <c r="S6" s="20" t="s">
        <v>20</v>
      </c>
      <c r="T6" s="20" t="s">
        <v>21</v>
      </c>
      <c r="U6" s="20" t="s">
        <v>22</v>
      </c>
      <c r="V6" s="20" t="s">
        <v>23</v>
      </c>
      <c r="W6" s="20" t="s">
        <v>24</v>
      </c>
      <c r="X6" s="20" t="s">
        <v>25</v>
      </c>
      <c r="Y6" s="20" t="s">
        <v>26</v>
      </c>
      <c r="Z6" s="20" t="s">
        <v>27</v>
      </c>
      <c r="AA6" s="20" t="s">
        <v>28</v>
      </c>
      <c r="AB6" s="21" t="s">
        <v>29</v>
      </c>
      <c r="AC6" s="2"/>
      <c r="AD6" s="19" t="s">
        <v>30</v>
      </c>
      <c r="AE6" s="20" t="s">
        <v>31</v>
      </c>
      <c r="AF6" s="20" t="s">
        <v>32</v>
      </c>
      <c r="AG6" s="20" t="s">
        <v>33</v>
      </c>
      <c r="AH6" s="20" t="s">
        <v>34</v>
      </c>
      <c r="AI6" s="20" t="s">
        <v>35</v>
      </c>
      <c r="AJ6" s="20" t="s">
        <v>36</v>
      </c>
      <c r="AK6" s="20" t="s">
        <v>37</v>
      </c>
      <c r="AL6" s="20" t="s">
        <v>38</v>
      </c>
      <c r="AM6" s="20" t="s">
        <v>39</v>
      </c>
      <c r="AN6" s="20" t="s">
        <v>40</v>
      </c>
      <c r="AO6" s="20" t="s">
        <v>41</v>
      </c>
      <c r="AP6" s="21" t="s">
        <v>42</v>
      </c>
    </row>
    <row r="7" spans="1:42" x14ac:dyDescent="0.3">
      <c r="A7" s="7">
        <v>15.068032000000001</v>
      </c>
      <c r="B7" s="7">
        <v>23.734985999999999</v>
      </c>
      <c r="C7" s="7">
        <v>146.33656500000001</v>
      </c>
      <c r="D7" s="3"/>
      <c r="E7" s="9">
        <v>-155.300104</v>
      </c>
      <c r="F7" s="10">
        <v>-149.07128900000001</v>
      </c>
      <c r="G7" s="10">
        <v>-125.657748</v>
      </c>
      <c r="H7" s="10">
        <v>-124.627256</v>
      </c>
      <c r="I7" s="10">
        <v>-124.413797</v>
      </c>
      <c r="J7" s="10">
        <v>-125.191912</v>
      </c>
      <c r="K7" s="10">
        <v>-120.352662</v>
      </c>
      <c r="L7" s="10">
        <v>-117.081779</v>
      </c>
      <c r="M7" s="10">
        <v>-109.487607</v>
      </c>
      <c r="N7" s="10">
        <v>-100.715487</v>
      </c>
      <c r="O7" s="10">
        <v>-91.808503999999999</v>
      </c>
      <c r="P7" s="11">
        <v>-76.872613999999999</v>
      </c>
      <c r="Q7" s="3"/>
      <c r="R7" s="9">
        <v>168.74451400000001</v>
      </c>
      <c r="S7" s="10">
        <v>142.77757199999999</v>
      </c>
      <c r="T7" s="10">
        <v>95.316661999999994</v>
      </c>
      <c r="U7" s="10">
        <v>71.258888999999996</v>
      </c>
      <c r="V7" s="10">
        <v>44.962651999999999</v>
      </c>
      <c r="W7" s="10">
        <v>28.260380999999999</v>
      </c>
      <c r="X7" s="10">
        <v>17.721885</v>
      </c>
      <c r="Y7" s="10">
        <v>11.259251000000001</v>
      </c>
      <c r="Z7" s="10">
        <v>4.6688710000000002</v>
      </c>
      <c r="AA7" s="10">
        <v>-5.7863610000000003</v>
      </c>
      <c r="AB7" s="11">
        <v>-9.3925239999999999</v>
      </c>
      <c r="AC7" s="3"/>
      <c r="AD7" s="9">
        <v>147.46955</v>
      </c>
      <c r="AE7" s="10">
        <v>109.22698</v>
      </c>
      <c r="AF7" s="10">
        <v>81.849723999999995</v>
      </c>
      <c r="AG7" s="10">
        <v>63.068587000000001</v>
      </c>
      <c r="AH7" s="10">
        <v>51.723388999999997</v>
      </c>
      <c r="AI7" s="10">
        <v>46.381934999999999</v>
      </c>
      <c r="AJ7" s="10">
        <v>41.425621999999997</v>
      </c>
      <c r="AK7" s="10">
        <v>42.226517999999999</v>
      </c>
      <c r="AL7" s="10">
        <v>47.277858000000002</v>
      </c>
      <c r="AM7" s="10">
        <v>52.779353</v>
      </c>
      <c r="AN7" s="10">
        <v>83.536147999999997</v>
      </c>
      <c r="AO7" s="10">
        <v>129.84899899999999</v>
      </c>
      <c r="AP7" s="11">
        <v>171.27551199999999</v>
      </c>
    </row>
    <row r="8" spans="1:42" x14ac:dyDescent="0.3">
      <c r="A8" s="7">
        <v>15.071084000000001</v>
      </c>
      <c r="B8" s="7">
        <v>23.467068000000001</v>
      </c>
      <c r="C8" s="7">
        <v>146.41862599999999</v>
      </c>
      <c r="D8" s="3"/>
      <c r="E8" s="12">
        <v>-157.573353</v>
      </c>
      <c r="F8" s="1">
        <v>-152.41239100000001</v>
      </c>
      <c r="G8" s="1">
        <v>-120.96165000000001</v>
      </c>
      <c r="H8" s="1">
        <v>-121.599465</v>
      </c>
      <c r="I8" s="1">
        <v>-121.556738</v>
      </c>
      <c r="J8" s="1">
        <v>-123.78980300000001</v>
      </c>
      <c r="K8" s="1">
        <v>-121.94586200000001</v>
      </c>
      <c r="L8" s="1">
        <v>-119.48177099999999</v>
      </c>
      <c r="M8" s="1">
        <v>-113.226662</v>
      </c>
      <c r="N8" s="1">
        <v>-105.25640300000001</v>
      </c>
      <c r="O8" s="1">
        <v>-95.810072000000005</v>
      </c>
      <c r="P8" s="13">
        <v>-79.435755</v>
      </c>
      <c r="Q8" s="3"/>
      <c r="R8" s="12">
        <v>169.80479500000001</v>
      </c>
      <c r="S8" s="1">
        <v>142.18003300000001</v>
      </c>
      <c r="T8" s="1">
        <v>95.047336000000001</v>
      </c>
      <c r="U8" s="1">
        <v>70.243073999999993</v>
      </c>
      <c r="V8" s="1">
        <v>43.789062999999999</v>
      </c>
      <c r="W8" s="1">
        <v>27.361270000000001</v>
      </c>
      <c r="X8" s="1">
        <v>16.457450999999999</v>
      </c>
      <c r="Y8" s="1">
        <v>10.258685</v>
      </c>
      <c r="Z8" s="1">
        <v>3.6873879999999999</v>
      </c>
      <c r="AA8" s="1">
        <v>-6.9940759999999997</v>
      </c>
      <c r="AB8" s="13">
        <v>-10.179959999999999</v>
      </c>
      <c r="AC8" s="3"/>
      <c r="AD8" s="12">
        <v>156.311452</v>
      </c>
      <c r="AE8" s="1">
        <v>116.781935</v>
      </c>
      <c r="AF8" s="1">
        <v>89.702511000000001</v>
      </c>
      <c r="AG8" s="1">
        <v>68.687544000000003</v>
      </c>
      <c r="AH8" s="1">
        <v>55.927546</v>
      </c>
      <c r="AI8" s="1">
        <v>46.636682999999998</v>
      </c>
      <c r="AJ8" s="1">
        <v>40.514960000000002</v>
      </c>
      <c r="AK8" s="1">
        <v>39.613149</v>
      </c>
      <c r="AL8" s="1">
        <v>44.818106999999998</v>
      </c>
      <c r="AM8" s="1">
        <v>50.937747999999999</v>
      </c>
      <c r="AN8" s="1">
        <v>79.018156000000005</v>
      </c>
      <c r="AO8" s="1">
        <v>125.228874</v>
      </c>
      <c r="AP8" s="13">
        <v>170.728543</v>
      </c>
    </row>
    <row r="9" spans="1:42" x14ac:dyDescent="0.3">
      <c r="A9" s="7">
        <v>15.06073</v>
      </c>
      <c r="B9" s="7">
        <v>22.744406999999999</v>
      </c>
      <c r="C9" s="7">
        <v>147.288871</v>
      </c>
      <c r="D9" s="3"/>
      <c r="E9" s="12">
        <v>-183.08616699999999</v>
      </c>
      <c r="F9" s="1">
        <v>-177.371061</v>
      </c>
      <c r="G9" s="1">
        <v>-129.11040399999999</v>
      </c>
      <c r="H9" s="1">
        <v>-129.163669</v>
      </c>
      <c r="I9" s="1">
        <v>-127.80203</v>
      </c>
      <c r="J9" s="1">
        <v>-129.65492599999999</v>
      </c>
      <c r="K9" s="1">
        <v>-128.443263</v>
      </c>
      <c r="L9" s="1">
        <v>-126.917799</v>
      </c>
      <c r="M9" s="1">
        <v>-119.802967</v>
      </c>
      <c r="N9" s="1">
        <v>-107.743517</v>
      </c>
      <c r="O9" s="1">
        <v>-98.005594000000002</v>
      </c>
      <c r="P9" s="13">
        <v>-81.931089</v>
      </c>
      <c r="Q9" s="3"/>
      <c r="R9" s="12">
        <v>171.09959699999999</v>
      </c>
      <c r="S9" s="1">
        <v>146.336016</v>
      </c>
      <c r="T9" s="1">
        <v>97.556908000000007</v>
      </c>
      <c r="U9" s="1">
        <v>72.766801000000001</v>
      </c>
      <c r="V9" s="1">
        <v>45.577278999999997</v>
      </c>
      <c r="W9" s="1">
        <v>28.611008999999999</v>
      </c>
      <c r="X9" s="1">
        <v>17.557102</v>
      </c>
      <c r="Y9" s="1">
        <v>11.160873</v>
      </c>
      <c r="Z9" s="1">
        <v>4.0562259999999997</v>
      </c>
      <c r="AA9" s="1">
        <v>-5.9504169999999998</v>
      </c>
      <c r="AB9" s="13">
        <v>-9.6406880000000008</v>
      </c>
      <c r="AC9" s="3"/>
      <c r="AD9" s="12">
        <v>161.69529600000001</v>
      </c>
      <c r="AE9" s="1">
        <v>131.461861</v>
      </c>
      <c r="AF9" s="1">
        <v>106.156283</v>
      </c>
      <c r="AG9" s="1">
        <v>88.145055999999997</v>
      </c>
      <c r="AH9" s="1">
        <v>70.283013999999994</v>
      </c>
      <c r="AI9" s="1">
        <v>60.125402000000001</v>
      </c>
      <c r="AJ9" s="1">
        <v>53.406841999999997</v>
      </c>
      <c r="AK9" s="1">
        <v>48.824142999999999</v>
      </c>
      <c r="AL9" s="1">
        <v>52.269948999999997</v>
      </c>
      <c r="AM9" s="1">
        <v>53.536591999999999</v>
      </c>
      <c r="AN9" s="1">
        <v>81.817390000000003</v>
      </c>
      <c r="AO9" s="1">
        <v>128.32343</v>
      </c>
      <c r="AP9" s="13">
        <v>173.741658</v>
      </c>
    </row>
    <row r="10" spans="1:42" ht="15" thickBot="1" x14ac:dyDescent="0.35">
      <c r="A10" s="8">
        <v>15.0566</v>
      </c>
      <c r="B10" s="8">
        <v>22.653911000000001</v>
      </c>
      <c r="C10" s="8">
        <v>146.17244099999999</v>
      </c>
      <c r="D10" s="3"/>
      <c r="E10" s="14">
        <v>-173.34954500000001</v>
      </c>
      <c r="F10" s="15">
        <v>-165.756913</v>
      </c>
      <c r="G10" s="15">
        <v>-123.783243</v>
      </c>
      <c r="H10" s="15">
        <v>-121.35225800000001</v>
      </c>
      <c r="I10" s="15">
        <v>-119.455518</v>
      </c>
      <c r="J10" s="15">
        <v>-121.16457800000001</v>
      </c>
      <c r="K10" s="15">
        <v>-119.36373399999999</v>
      </c>
      <c r="L10" s="15">
        <v>-118.170981</v>
      </c>
      <c r="M10" s="15">
        <v>-113.45515399999999</v>
      </c>
      <c r="N10" s="15">
        <v>-106.06155099999999</v>
      </c>
      <c r="O10" s="15">
        <v>-98.662458999999998</v>
      </c>
      <c r="P10" s="16">
        <v>-83.054118000000003</v>
      </c>
      <c r="Q10" s="3"/>
      <c r="R10" s="14">
        <v>166.463212</v>
      </c>
      <c r="S10" s="15">
        <v>144.10690399999999</v>
      </c>
      <c r="T10" s="15">
        <v>96.909087</v>
      </c>
      <c r="U10" s="15">
        <v>72.307311999999996</v>
      </c>
      <c r="V10" s="15">
        <v>45.417529000000002</v>
      </c>
      <c r="W10" s="15">
        <v>28.627551</v>
      </c>
      <c r="X10" s="15">
        <v>17.595407999999999</v>
      </c>
      <c r="Y10" s="15">
        <v>10.934502999999999</v>
      </c>
      <c r="Z10" s="15">
        <v>3.760761</v>
      </c>
      <c r="AA10" s="15">
        <v>-6.2092599999999996</v>
      </c>
      <c r="AB10" s="16">
        <v>-10.155373000000001</v>
      </c>
      <c r="AC10" s="3"/>
      <c r="AD10" s="14">
        <v>150.46433999999999</v>
      </c>
      <c r="AE10" s="15">
        <v>109.51593699999999</v>
      </c>
      <c r="AF10" s="15">
        <v>82.720539000000002</v>
      </c>
      <c r="AG10" s="15">
        <v>63.354080000000003</v>
      </c>
      <c r="AH10" s="15">
        <v>54.107557999999997</v>
      </c>
      <c r="AI10" s="15">
        <v>48.073036000000002</v>
      </c>
      <c r="AJ10" s="15">
        <v>44.921325000000003</v>
      </c>
      <c r="AK10" s="15">
        <v>45.291457000000001</v>
      </c>
      <c r="AL10" s="15">
        <v>49.35378</v>
      </c>
      <c r="AM10" s="15">
        <v>50.22045</v>
      </c>
      <c r="AN10" s="15">
        <v>80.900210999999999</v>
      </c>
      <c r="AO10" s="15">
        <v>134.806276</v>
      </c>
      <c r="AP10" s="16">
        <v>171.533647</v>
      </c>
    </row>
    <row r="11" spans="1:42" x14ac:dyDescent="0.3">
      <c r="A11" s="23">
        <f>AVERAGE(A7:A10)</f>
        <v>15.064111499999999</v>
      </c>
      <c r="B11" s="23">
        <f t="shared" ref="B11:AP11" si="0">AVERAGE(B7:B10)</f>
        <v>23.150092999999998</v>
      </c>
      <c r="C11" s="23"/>
      <c r="D11" s="23"/>
      <c r="E11" s="23">
        <f t="shared" si="0"/>
        <v>-167.32729225</v>
      </c>
      <c r="F11" s="23">
        <f t="shared" si="0"/>
        <v>-161.15291350000001</v>
      </c>
      <c r="G11" s="23">
        <f t="shared" si="0"/>
        <v>-124.87826124999998</v>
      </c>
      <c r="H11" s="23">
        <f t="shared" si="0"/>
        <v>-124.18566200000001</v>
      </c>
      <c r="I11" s="23">
        <f t="shared" si="0"/>
        <v>-123.30702074999999</v>
      </c>
      <c r="J11" s="23">
        <f t="shared" si="0"/>
        <v>-124.95030475</v>
      </c>
      <c r="K11" s="23">
        <f t="shared" si="0"/>
        <v>-122.52638024999999</v>
      </c>
      <c r="L11" s="23">
        <f t="shared" si="0"/>
        <v>-120.4130825</v>
      </c>
      <c r="M11" s="23">
        <f t="shared" si="0"/>
        <v>-113.9930975</v>
      </c>
      <c r="N11" s="23">
        <f t="shared" si="0"/>
        <v>-104.94423950000001</v>
      </c>
      <c r="O11" s="23">
        <f t="shared" si="0"/>
        <v>-96.071657250000015</v>
      </c>
      <c r="P11" s="23">
        <f t="shared" si="0"/>
        <v>-80.323394000000008</v>
      </c>
      <c r="Q11" s="23"/>
      <c r="R11" s="23">
        <f t="shared" si="0"/>
        <v>169.0280295</v>
      </c>
      <c r="S11" s="23">
        <f t="shared" si="0"/>
        <v>143.85013125</v>
      </c>
      <c r="T11" s="23">
        <f t="shared" si="0"/>
        <v>96.20749825</v>
      </c>
      <c r="U11" s="23">
        <f t="shared" si="0"/>
        <v>71.644018999999986</v>
      </c>
      <c r="V11" s="23">
        <f t="shared" si="0"/>
        <v>44.936630749999999</v>
      </c>
      <c r="W11" s="23">
        <f t="shared" si="0"/>
        <v>28.215052749999998</v>
      </c>
      <c r="X11" s="23">
        <f t="shared" si="0"/>
        <v>17.3329615</v>
      </c>
      <c r="Y11" s="23">
        <f t="shared" si="0"/>
        <v>10.903328</v>
      </c>
      <c r="Z11" s="23">
        <f t="shared" si="0"/>
        <v>4.0433114999999997</v>
      </c>
      <c r="AA11" s="23">
        <f t="shared" si="0"/>
        <v>-6.2350285000000003</v>
      </c>
      <c r="AB11" s="23">
        <f t="shared" si="0"/>
        <v>-9.8421362499999994</v>
      </c>
      <c r="AC11" s="23"/>
      <c r="AD11" s="23">
        <f t="shared" si="0"/>
        <v>153.98515950000001</v>
      </c>
      <c r="AE11" s="23">
        <f t="shared" si="0"/>
        <v>116.74667825</v>
      </c>
      <c r="AF11" s="23">
        <f t="shared" si="0"/>
        <v>90.107264250000014</v>
      </c>
      <c r="AG11" s="23">
        <f t="shared" si="0"/>
        <v>70.813816750000001</v>
      </c>
      <c r="AH11" s="23">
        <f t="shared" si="0"/>
        <v>58.010376749999992</v>
      </c>
      <c r="AI11" s="23">
        <f t="shared" si="0"/>
        <v>50.304264000000003</v>
      </c>
      <c r="AJ11" s="23">
        <f t="shared" si="0"/>
        <v>45.067187249999996</v>
      </c>
      <c r="AK11" s="23">
        <f t="shared" si="0"/>
        <v>43.988816749999998</v>
      </c>
      <c r="AL11" s="23">
        <f t="shared" si="0"/>
        <v>48.429923500000001</v>
      </c>
      <c r="AM11" s="23">
        <f t="shared" si="0"/>
        <v>51.868535749999999</v>
      </c>
      <c r="AN11" s="23">
        <f t="shared" si="0"/>
        <v>81.317976250000001</v>
      </c>
      <c r="AO11" s="23">
        <f t="shared" si="0"/>
        <v>129.55189475</v>
      </c>
      <c r="AP11" s="23">
        <f t="shared" si="0"/>
        <v>171.81984</v>
      </c>
    </row>
    <row r="12" spans="1:42" x14ac:dyDescent="0.3">
      <c r="D12" t="s">
        <v>43</v>
      </c>
      <c r="E12">
        <f>(E11-$B$11)/($AD$11-$B$11)</f>
        <v>-1.455858817865163</v>
      </c>
      <c r="F12">
        <f t="shared" ref="F12:AB12" si="1">(F11-$B$11)/($AD$11-$B$11)</f>
        <v>-1.4086667392032854</v>
      </c>
      <c r="G12">
        <f t="shared" si="1"/>
        <v>-1.1314119234998818</v>
      </c>
      <c r="H12">
        <f t="shared" si="1"/>
        <v>-1.1261182413966977</v>
      </c>
      <c r="I12">
        <f t="shared" si="1"/>
        <v>-1.1194026010603204</v>
      </c>
      <c r="J12">
        <f t="shared" si="1"/>
        <v>-1.131962567160846</v>
      </c>
      <c r="K12">
        <f t="shared" si="1"/>
        <v>-1.1134360011197761</v>
      </c>
      <c r="L12">
        <f t="shared" si="1"/>
        <v>-1.0972836208250025</v>
      </c>
      <c r="M12">
        <f t="shared" si="1"/>
        <v>-1.048214321807984</v>
      </c>
      <c r="N12">
        <f t="shared" si="1"/>
        <v>-0.97905199215074346</v>
      </c>
      <c r="O12">
        <f t="shared" si="1"/>
        <v>-0.91123697521871938</v>
      </c>
      <c r="P12">
        <f t="shared" si="1"/>
        <v>-0.79086967865759439</v>
      </c>
      <c r="R12">
        <f t="shared" si="1"/>
        <v>1.1149758272183092</v>
      </c>
      <c r="S12">
        <f t="shared" si="1"/>
        <v>0.92253584210162798</v>
      </c>
      <c r="T12">
        <f t="shared" si="1"/>
        <v>0.55839315257274702</v>
      </c>
      <c r="U12">
        <f t="shared" si="1"/>
        <v>0.37064930142409475</v>
      </c>
      <c r="V12">
        <f t="shared" si="1"/>
        <v>0.16651910174249807</v>
      </c>
      <c r="W12">
        <f t="shared" si="1"/>
        <v>3.871255532246777E-2</v>
      </c>
      <c r="X12">
        <f t="shared" si="1"/>
        <v>-4.4461562604089767E-2</v>
      </c>
      <c r="Y12">
        <f t="shared" si="1"/>
        <v>-9.3604607141006782E-2</v>
      </c>
      <c r="Z12">
        <f t="shared" si="1"/>
        <v>-0.1460371596937278</v>
      </c>
      <c r="AA12">
        <f t="shared" si="1"/>
        <v>-0.22459667951481491</v>
      </c>
      <c r="AB12">
        <f t="shared" si="1"/>
        <v>-0.25216656461133063</v>
      </c>
      <c r="AD12">
        <f>SQRT((AD11-$B$11)/($AD$11-$B$11))</f>
        <v>1</v>
      </c>
      <c r="AE12">
        <f t="shared" ref="AE12:AP12" si="2">SQRT((AE11-$B$11)/($AD$11-$B$11))</f>
        <v>0.84580047057507834</v>
      </c>
      <c r="AF12">
        <f t="shared" si="2"/>
        <v>0.71537946424861421</v>
      </c>
      <c r="AG12">
        <f t="shared" si="2"/>
        <v>0.60357591948166922</v>
      </c>
      <c r="AH12">
        <f t="shared" si="2"/>
        <v>0.51618262178855123</v>
      </c>
      <c r="AI12">
        <f t="shared" si="2"/>
        <v>0.45557112995070159</v>
      </c>
      <c r="AJ12">
        <f t="shared" si="2"/>
        <v>0.40928837339949253</v>
      </c>
      <c r="AK12">
        <f t="shared" si="2"/>
        <v>0.39909241973847148</v>
      </c>
      <c r="AL12">
        <f t="shared" si="2"/>
        <v>0.43956691731291159</v>
      </c>
      <c r="AM12">
        <f t="shared" si="2"/>
        <v>0.46850945909181058</v>
      </c>
      <c r="AN12">
        <f t="shared" si="2"/>
        <v>0.66677537180977142</v>
      </c>
      <c r="AO12">
        <f t="shared" si="2"/>
        <v>0.90180452745078921</v>
      </c>
      <c r="AP12">
        <f t="shared" si="2"/>
        <v>1.065980404851145</v>
      </c>
    </row>
    <row r="13" spans="1:42" ht="15.6" x14ac:dyDescent="0.35">
      <c r="A13" t="s">
        <v>50</v>
      </c>
      <c r="B13" s="1">
        <v>0.76</v>
      </c>
      <c r="E13">
        <f>(F4-E4)*(E12+F12)/2</f>
        <v>-2.6926540236443412E-2</v>
      </c>
      <c r="F13">
        <f t="shared" ref="F13:AA13" si="3">(G4-F4)*(F12+G12)/2</f>
        <v>-5.9818852506659595E-2</v>
      </c>
      <c r="G13">
        <f t="shared" si="3"/>
        <v>-5.2261823317355828E-2</v>
      </c>
      <c r="H13">
        <f t="shared" si="3"/>
        <v>-8.2635167002418242E-2</v>
      </c>
      <c r="I13">
        <f t="shared" si="3"/>
        <v>-0.11166771234376988</v>
      </c>
      <c r="J13">
        <f t="shared" si="3"/>
        <v>-0.10699324177857165</v>
      </c>
      <c r="K13">
        <f t="shared" si="3"/>
        <v>-0.11363098856796161</v>
      </c>
      <c r="L13">
        <f t="shared" si="3"/>
        <v>-0.10588032346893783</v>
      </c>
      <c r="M13">
        <f t="shared" si="3"/>
        <v>-0.10339058201189519</v>
      </c>
      <c r="N13">
        <f t="shared" si="3"/>
        <v>-9.3096731642945962E-2</v>
      </c>
      <c r="O13">
        <f t="shared" si="3"/>
        <v>-8.6807439347691973E-2</v>
      </c>
      <c r="R13">
        <f t="shared" si="3"/>
        <v>3.3924569294176948E-2</v>
      </c>
      <c r="S13">
        <f t="shared" si="3"/>
        <v>4.0355315104876721E-2</v>
      </c>
      <c r="T13">
        <f t="shared" si="3"/>
        <v>2.3737034699619304E-2</v>
      </c>
      <c r="U13">
        <f t="shared" si="3"/>
        <v>2.5327490209304852E-2</v>
      </c>
      <c r="V13">
        <f t="shared" si="3"/>
        <v>1.0230798104688547E-2</v>
      </c>
      <c r="W13">
        <f t="shared" si="3"/>
        <v>-2.7767705170234249E-4</v>
      </c>
      <c r="X13">
        <f t="shared" si="3"/>
        <v>-6.8342754023822776E-3</v>
      </c>
      <c r="Y13">
        <f t="shared" si="3"/>
        <v>-1.1574697338117683E-2</v>
      </c>
      <c r="Z13">
        <f t="shared" si="3"/>
        <v>-1.8791135647873103E-2</v>
      </c>
      <c r="AA13">
        <f t="shared" si="3"/>
        <v>-2.4529468910290189E-2</v>
      </c>
      <c r="AD13">
        <f>AD12*(1-AD12)</f>
        <v>0</v>
      </c>
      <c r="AE13">
        <f t="shared" ref="AE13:AP13" si="4">AE12*(1-AE12)</f>
        <v>0.13042203455005438</v>
      </c>
      <c r="AF13">
        <f t="shared" si="4"/>
        <v>0.20361168637997992</v>
      </c>
      <c r="AG13">
        <f t="shared" si="4"/>
        <v>0.23927202890352678</v>
      </c>
      <c r="AH13">
        <f t="shared" si="4"/>
        <v>0.24973812275204871</v>
      </c>
      <c r="AI13">
        <f t="shared" si="4"/>
        <v>0.24802607550614256</v>
      </c>
      <c r="AJ13">
        <f t="shared" si="4"/>
        <v>0.24177140079949011</v>
      </c>
      <c r="AK13">
        <f t="shared" si="4"/>
        <v>0.23981766024576315</v>
      </c>
      <c r="AL13">
        <f t="shared" si="4"/>
        <v>0.24634784251693556</v>
      </c>
      <c r="AM13">
        <f t="shared" si="4"/>
        <v>0.24900834583330964</v>
      </c>
      <c r="AN13">
        <f t="shared" si="4"/>
        <v>0.22218597535771251</v>
      </c>
      <c r="AO13">
        <f t="shared" si="4"/>
        <v>8.8553121720047978E-2</v>
      </c>
      <c r="AP13">
        <f t="shared" si="4"/>
        <v>-7.0333818675465981E-2</v>
      </c>
    </row>
    <row r="14" spans="1:42" ht="16.2" x14ac:dyDescent="0.3">
      <c r="A14" t="s">
        <v>56</v>
      </c>
      <c r="B14">
        <f>B15^3</f>
        <v>95443993</v>
      </c>
      <c r="D14" t="s">
        <v>47</v>
      </c>
      <c r="E14">
        <f>SUM(E13:O13)</f>
        <v>-0.94310940222465112</v>
      </c>
      <c r="AD14">
        <f>(AE4-AD4)*(AD13+AE13)/2</f>
        <v>1.3042203455005439</v>
      </c>
      <c r="AE14">
        <f t="shared" ref="AE14:AO14" si="5">(AF4-AE4)*(AE13+AF13)/2</f>
        <v>2.0877107558127146</v>
      </c>
      <c r="AF14">
        <f t="shared" si="5"/>
        <v>2.2144185764175335</v>
      </c>
      <c r="AG14">
        <f t="shared" si="5"/>
        <v>1.833788068708408</v>
      </c>
      <c r="AH14">
        <f t="shared" si="5"/>
        <v>1.2444104956454782</v>
      </c>
      <c r="AI14">
        <f t="shared" si="5"/>
        <v>1.2244936907640815</v>
      </c>
      <c r="AJ14">
        <f t="shared" si="5"/>
        <v>1.2039726526131331</v>
      </c>
      <c r="AK14">
        <f t="shared" si="5"/>
        <v>1.2154137569067467</v>
      </c>
      <c r="AL14">
        <f t="shared" si="5"/>
        <v>1.8575857063134196</v>
      </c>
      <c r="AM14">
        <f t="shared" si="5"/>
        <v>2.3559716059551103</v>
      </c>
      <c r="AN14">
        <f t="shared" si="5"/>
        <v>1.9421193567360031</v>
      </c>
      <c r="AO14">
        <f t="shared" si="5"/>
        <v>0.18219303044581997</v>
      </c>
    </row>
    <row r="15" spans="1:42" x14ac:dyDescent="0.3">
      <c r="A15" t="s">
        <v>51</v>
      </c>
      <c r="B15">
        <v>457</v>
      </c>
      <c r="D15" t="s">
        <v>48</v>
      </c>
      <c r="E15">
        <f>SUM(R13:AA13)</f>
        <v>7.1567953062300793E-2</v>
      </c>
      <c r="AC15" s="24"/>
      <c r="AD15" s="24"/>
    </row>
    <row r="16" spans="1:42" x14ac:dyDescent="0.3">
      <c r="A16" t="s">
        <v>52</v>
      </c>
      <c r="B16">
        <f>0.12*B17</f>
        <v>18.239999999999998</v>
      </c>
      <c r="D16" t="s">
        <v>46</v>
      </c>
      <c r="E16">
        <f>E15-E14</f>
        <v>1.0146773552869519</v>
      </c>
    </row>
    <row r="17" spans="1:27" x14ac:dyDescent="0.3">
      <c r="A17" t="s">
        <v>53</v>
      </c>
      <c r="B17">
        <v>152</v>
      </c>
      <c r="D17" t="s">
        <v>60</v>
      </c>
      <c r="E17">
        <f>E16*COS(RADIANS(A11))</f>
        <v>0.97980859131718723</v>
      </c>
    </row>
    <row r="18" spans="1:27" x14ac:dyDescent="0.3">
      <c r="A18" t="s">
        <v>54</v>
      </c>
      <c r="B18">
        <v>457</v>
      </c>
      <c r="D18" t="s">
        <v>61</v>
      </c>
      <c r="E18">
        <f>(2/152)*SUM(AD14:AO14)</f>
        <v>0.24560918476077626</v>
      </c>
    </row>
    <row r="19" spans="1:27" x14ac:dyDescent="0.3">
      <c r="A19" t="s">
        <v>55</v>
      </c>
      <c r="B19">
        <f>0.7*B16*B17*B18</f>
        <v>886916.35199999996</v>
      </c>
    </row>
    <row r="20" spans="1:27" ht="15.6" x14ac:dyDescent="0.35">
      <c r="A20" s="26" t="s">
        <v>57</v>
      </c>
      <c r="B20">
        <f>(B13*B19)/B14</f>
        <v>7.062324262984262E-3</v>
      </c>
      <c r="E20">
        <f>((F4-E4)/2)*(E12*(E4-0.25)+F12*(F4-0.25))</f>
        <v>6.3669113499421415E-3</v>
      </c>
      <c r="F20">
        <f t="shared" ref="F20:AA20" si="6">((G4-F4)/2)*(F12*(F4-0.25)+G12*(G4-0.25))</f>
        <v>1.2317929871155375E-2</v>
      </c>
      <c r="G20">
        <f t="shared" si="6"/>
        <v>8.1896516260107338E-3</v>
      </c>
      <c r="H20">
        <f t="shared" si="6"/>
        <v>7.9999152379029818E-3</v>
      </c>
      <c r="I20">
        <f t="shared" si="6"/>
        <v>1.1192779109389607E-3</v>
      </c>
      <c r="J20">
        <f t="shared" si="6"/>
        <v>-9.2609973876028196E-3</v>
      </c>
      <c r="K20">
        <f t="shared" si="6"/>
        <v>-2.1092689930997284E-2</v>
      </c>
      <c r="L20">
        <f t="shared" si="6"/>
        <v>-3.0241678279832648E-2</v>
      </c>
      <c r="M20">
        <f t="shared" si="6"/>
        <v>-3.9842603077366145E-2</v>
      </c>
      <c r="N20">
        <f t="shared" si="6"/>
        <v>-4.5206202604182538E-2</v>
      </c>
      <c r="O20">
        <f t="shared" si="6"/>
        <v>-5.069497602234832E-2</v>
      </c>
      <c r="R20">
        <f t="shared" si="6"/>
        <v>-7.6371861594872661E-3</v>
      </c>
      <c r="S20">
        <f t="shared" si="6"/>
        <v>-7.5202310644843931E-3</v>
      </c>
      <c r="T20">
        <f t="shared" si="6"/>
        <v>-3.1336025070361766E-3</v>
      </c>
      <c r="U20">
        <f t="shared" si="6"/>
        <v>-1.8252900346755079E-3</v>
      </c>
      <c r="V20">
        <f t="shared" si="6"/>
        <v>1.2078755528483448E-4</v>
      </c>
      <c r="W20">
        <f t="shared" si="6"/>
        <v>-2.3318853225971721E-4</v>
      </c>
      <c r="X20">
        <f t="shared" si="6"/>
        <v>-1.7524377109654687E-3</v>
      </c>
      <c r="Y20">
        <f t="shared" si="6"/>
        <v>-4.0183625015351295E-3</v>
      </c>
      <c r="Z20">
        <f t="shared" si="6"/>
        <v>-8.3873551483184296E-3</v>
      </c>
      <c r="AA20">
        <f t="shared" si="6"/>
        <v>-1.3263702218272246E-2</v>
      </c>
    </row>
    <row r="21" spans="1:27" ht="15.6" x14ac:dyDescent="0.35">
      <c r="A21" s="26" t="s">
        <v>58</v>
      </c>
      <c r="B21">
        <f>(B17*E18)/(2*B15)</f>
        <v>4.0845291119954032E-2</v>
      </c>
      <c r="D21" t="s">
        <v>44</v>
      </c>
      <c r="E21">
        <f>SUM(E20:O20)</f>
        <v>-0.16034546130637956</v>
      </c>
    </row>
    <row r="22" spans="1:27" x14ac:dyDescent="0.3">
      <c r="A22" s="28" t="s">
        <v>64</v>
      </c>
      <c r="B22">
        <f>((PI()^2)/48)*((B17/B15)^2)</f>
        <v>2.2746432039692205E-2</v>
      </c>
      <c r="D22" t="s">
        <v>45</v>
      </c>
      <c r="E22">
        <f>SUM(R20:AA20)</f>
        <v>-4.7650568321749506E-2</v>
      </c>
    </row>
    <row r="23" spans="1:27" x14ac:dyDescent="0.3">
      <c r="A23" t="s">
        <v>49</v>
      </c>
      <c r="B23">
        <f>B20+B21</f>
        <v>4.7907615382938293E-2</v>
      </c>
    </row>
    <row r="24" spans="1:27" x14ac:dyDescent="0.3">
      <c r="D24" s="27" t="s">
        <v>59</v>
      </c>
      <c r="E24" s="24">
        <f>B23*100</f>
        <v>4.7907615382938289</v>
      </c>
    </row>
    <row r="25" spans="1:27" ht="15.6" x14ac:dyDescent="0.35">
      <c r="D25" s="24" t="s">
        <v>62</v>
      </c>
      <c r="E25" s="24">
        <f>IF(E24&lt;5,E17,E17*(1-B22-(2*B23)))</f>
        <v>0.97980859131718723</v>
      </c>
    </row>
    <row r="26" spans="1:27" ht="15.6" x14ac:dyDescent="0.35">
      <c r="D26" s="24" t="s">
        <v>63</v>
      </c>
      <c r="E26" s="24">
        <f>IF(E24&lt;5,E18,E18*(1-(3*B20)-(2*B21)))</f>
        <v>0.24560918476077626</v>
      </c>
    </row>
    <row r="27" spans="1:27" x14ac:dyDescent="0.3">
      <c r="D27" s="24" t="s">
        <v>65</v>
      </c>
      <c r="E27" s="24">
        <f>E25/E26</f>
        <v>3.9892994729473266</v>
      </c>
    </row>
    <row r="28" spans="1:27" ht="15.6" x14ac:dyDescent="0.35">
      <c r="D28" s="30" t="s">
        <v>66</v>
      </c>
      <c r="E28" s="24">
        <f>(1/0.152)*(E22-E21)</f>
        <v>0.74141376963572403</v>
      </c>
    </row>
  </sheetData>
  <mergeCells count="6">
    <mergeCell ref="E1:P3"/>
    <mergeCell ref="R1:AB3"/>
    <mergeCell ref="AD1:AP3"/>
    <mergeCell ref="E5:P5"/>
    <mergeCell ref="R5:AB5"/>
    <mergeCell ref="AD5:AP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851B1-7EE5-468D-B219-C9BCFBEE77CA}">
  <dimension ref="A1:AR9"/>
  <sheetViews>
    <sheetView tabSelected="1" topLeftCell="AG27" zoomScale="94" zoomScaleNormal="70" workbookViewId="0">
      <selection activeCell="AM22" sqref="AM22"/>
    </sheetView>
  </sheetViews>
  <sheetFormatPr defaultRowHeight="14.4" x14ac:dyDescent="0.3"/>
  <cols>
    <col min="1" max="1" width="17.6640625" style="31" bestFit="1" customWidth="1"/>
    <col min="2" max="2" width="18" style="31" bestFit="1" customWidth="1"/>
    <col min="3" max="5" width="5.77734375" style="31" customWidth="1"/>
    <col min="6" max="6" width="6.77734375" style="31" customWidth="1"/>
    <col min="7" max="17" width="8.88671875" style="31"/>
    <col min="18" max="19" width="8.88671875" style="31" customWidth="1"/>
    <col min="20" max="16384" width="8.88671875" style="31"/>
  </cols>
  <sheetData>
    <row r="1" spans="1:44" x14ac:dyDescent="0.3">
      <c r="G1" s="62" t="s">
        <v>73</v>
      </c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33"/>
      <c r="T1" s="62" t="s">
        <v>72</v>
      </c>
      <c r="U1" s="62"/>
      <c r="V1" s="62"/>
      <c r="W1" s="62"/>
      <c r="X1" s="62"/>
      <c r="Y1" s="62"/>
      <c r="Z1" s="62"/>
      <c r="AA1" s="62"/>
      <c r="AB1" s="62"/>
      <c r="AC1" s="62"/>
      <c r="AD1" s="63"/>
      <c r="AE1" s="36"/>
      <c r="AF1" s="64" t="s">
        <v>1</v>
      </c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6"/>
    </row>
    <row r="2" spans="1:44" x14ac:dyDescent="0.3">
      <c r="G2" s="32">
        <v>4.3E-3</v>
      </c>
      <c r="H2" s="32">
        <v>2.3099999999999999E-2</v>
      </c>
      <c r="I2" s="32">
        <v>7.0199999999999999E-2</v>
      </c>
      <c r="J2" s="32">
        <v>0.11650000000000001</v>
      </c>
      <c r="K2" s="32">
        <v>0.19009999999999999</v>
      </c>
      <c r="L2" s="32">
        <v>0.2893</v>
      </c>
      <c r="M2" s="32">
        <v>0.3846</v>
      </c>
      <c r="N2" s="32">
        <v>0.4874</v>
      </c>
      <c r="O2" s="32">
        <v>0.58609999999999995</v>
      </c>
      <c r="P2" s="32">
        <v>0.68810000000000004</v>
      </c>
      <c r="Q2" s="32">
        <v>0.78659999999999997</v>
      </c>
      <c r="R2" s="32">
        <v>0.88859999999999995</v>
      </c>
      <c r="S2" s="34"/>
      <c r="T2" s="32">
        <v>9.7999999999999997E-3</v>
      </c>
      <c r="U2" s="32">
        <v>4.3099999999999999E-2</v>
      </c>
      <c r="V2" s="32">
        <v>9.7600000000000006E-2</v>
      </c>
      <c r="W2" s="32">
        <v>0.1487</v>
      </c>
      <c r="X2" s="32">
        <v>0.24299999999999999</v>
      </c>
      <c r="Y2" s="32">
        <v>0.3427</v>
      </c>
      <c r="Z2" s="32">
        <v>0.43930000000000002</v>
      </c>
      <c r="AA2" s="32">
        <v>0.5383</v>
      </c>
      <c r="AB2" s="32">
        <v>0.63490000000000002</v>
      </c>
      <c r="AC2" s="32">
        <v>0.73629999999999995</v>
      </c>
      <c r="AD2" s="40">
        <v>0.83919999999999995</v>
      </c>
      <c r="AE2" s="35"/>
      <c r="AF2" s="32">
        <v>-60</v>
      </c>
      <c r="AG2" s="32">
        <v>-40</v>
      </c>
      <c r="AH2" s="32">
        <v>-27.5</v>
      </c>
      <c r="AI2" s="32">
        <v>-17.5</v>
      </c>
      <c r="AJ2" s="32">
        <v>-10</v>
      </c>
      <c r="AK2" s="32">
        <v>-5</v>
      </c>
      <c r="AL2" s="32">
        <v>0</v>
      </c>
      <c r="AM2" s="32">
        <v>5</v>
      </c>
      <c r="AN2" s="32">
        <v>10</v>
      </c>
      <c r="AO2" s="32">
        <v>17.5</v>
      </c>
      <c r="AP2" s="32">
        <v>27.5</v>
      </c>
      <c r="AQ2" s="32">
        <v>40</v>
      </c>
      <c r="AR2" s="32">
        <v>60</v>
      </c>
    </row>
    <row r="3" spans="1:44" ht="15.6" x14ac:dyDescent="0.3">
      <c r="A3" s="39" t="s">
        <v>67</v>
      </c>
      <c r="B3" s="41" t="s">
        <v>71</v>
      </c>
      <c r="C3" s="39" t="s">
        <v>68</v>
      </c>
      <c r="D3" s="39" t="s">
        <v>69</v>
      </c>
      <c r="E3" s="39" t="s">
        <v>65</v>
      </c>
      <c r="F3" s="42" t="s">
        <v>70</v>
      </c>
      <c r="G3" s="61" t="s">
        <v>74</v>
      </c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37"/>
      <c r="T3" s="61" t="s">
        <v>74</v>
      </c>
      <c r="U3" s="61"/>
      <c r="V3" s="61"/>
      <c r="W3" s="61"/>
      <c r="X3" s="61"/>
      <c r="Y3" s="61"/>
      <c r="Z3" s="61"/>
      <c r="AA3" s="61"/>
      <c r="AB3" s="61"/>
      <c r="AC3" s="61"/>
      <c r="AD3" s="61"/>
      <c r="AE3" s="37"/>
      <c r="AF3" s="61" t="s">
        <v>74</v>
      </c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</row>
    <row r="4" spans="1:44" x14ac:dyDescent="0.3">
      <c r="A4" s="43">
        <v>0</v>
      </c>
      <c r="B4" s="44">
        <f>'0 AoA'!$E$24</f>
        <v>0.74347374682272971</v>
      </c>
      <c r="C4" s="45">
        <f>'0 AoA'!$E$25</f>
        <v>2.0486599004449706E-2</v>
      </c>
      <c r="D4" s="45">
        <f>'0 AoA'!$E$26</f>
        <v>2.2393794052114049E-3</v>
      </c>
      <c r="E4" s="46">
        <f>'0 AoA'!$E$27</f>
        <v>9.1483376853310396</v>
      </c>
      <c r="F4" s="45">
        <f>'0 AoA'!$E$28</f>
        <v>-1.5378975197411071E-2</v>
      </c>
      <c r="G4" s="47">
        <f>'0 AoA'!E12</f>
        <v>0.24110432437312124</v>
      </c>
      <c r="H4" s="47">
        <f>'0 AoA'!F12</f>
        <v>-0.32124170095456372</v>
      </c>
      <c r="I4" s="47">
        <f>'0 AoA'!G12</f>
        <v>-0.53021509064257544</v>
      </c>
      <c r="J4" s="47">
        <f>'0 AoA'!H12</f>
        <v>-0.51747435535733244</v>
      </c>
      <c r="K4" s="47">
        <f>'0 AoA'!I12</f>
        <v>-0.47564029353953347</v>
      </c>
      <c r="L4" s="47">
        <f>'0 AoA'!J12</f>
        <v>-0.39732400288013348</v>
      </c>
      <c r="M4" s="47">
        <f>'0 AoA'!K12</f>
        <v>-0.3512938106889128</v>
      </c>
      <c r="N4" s="47">
        <f>'0 AoA'!L12</f>
        <v>-0.29239196880996987</v>
      </c>
      <c r="O4" s="47">
        <f>'0 AoA'!M12</f>
        <v>-0.23526646970348625</v>
      </c>
      <c r="P4" s="47">
        <f>'0 AoA'!N12</f>
        <v>-0.1600121313403377</v>
      </c>
      <c r="Q4" s="47">
        <f>'0 AoA'!O12</f>
        <v>-8.5514587782973855E-2</v>
      </c>
      <c r="R4" s="47">
        <f>'0 AoA'!P12</f>
        <v>-2.5734401618354379E-2</v>
      </c>
      <c r="S4" s="38"/>
      <c r="T4" s="47">
        <f>'0 AoA'!R12</f>
        <v>0.25447385444286852</v>
      </c>
      <c r="U4" s="47">
        <f>'0 AoA'!S12</f>
        <v>-0.36871090751636032</v>
      </c>
      <c r="V4" s="47">
        <f>'0 AoA'!T12</f>
        <v>-0.43970793178851736</v>
      </c>
      <c r="W4" s="47">
        <f>'0 AoA'!U12</f>
        <v>-0.4519030593355044</v>
      </c>
      <c r="X4" s="47">
        <f>'0 AoA'!V12</f>
        <v>-0.43415418024175895</v>
      </c>
      <c r="Y4" s="47">
        <f>'0 AoA'!W12</f>
        <v>-0.35977716205771604</v>
      </c>
      <c r="Z4" s="47">
        <f>'0 AoA'!X12</f>
        <v>-0.31081306746684412</v>
      </c>
      <c r="AA4" s="47">
        <f>'0 AoA'!Y12</f>
        <v>-0.24565620875414942</v>
      </c>
      <c r="AB4" s="47">
        <f>'0 AoA'!Z12</f>
        <v>-0.19167140343664227</v>
      </c>
      <c r="AC4" s="47">
        <f>'0 AoA'!AA12</f>
        <v>-0.14389338884345618</v>
      </c>
      <c r="AD4" s="47">
        <f>'0 AoA'!AB12</f>
        <v>-6.9950945960257013E-2</v>
      </c>
      <c r="AE4" s="38"/>
      <c r="AF4" s="47">
        <f>'0 AoA'!AD12</f>
        <v>1</v>
      </c>
      <c r="AG4" s="47">
        <f>'0 AoA'!AE12</f>
        <v>1.007810387178907</v>
      </c>
      <c r="AH4" s="47">
        <f>'0 AoA'!AF12</f>
        <v>1.0088182841620055</v>
      </c>
      <c r="AI4" s="47">
        <f>'0 AoA'!AG12</f>
        <v>1.019504700159602</v>
      </c>
      <c r="AJ4" s="47">
        <f>'0 AoA'!AH12</f>
        <v>0.99439209020550834</v>
      </c>
      <c r="AK4" s="47">
        <f>'0 AoA'!AI12</f>
        <v>0.93149173595052104</v>
      </c>
      <c r="AL4" s="47">
        <f>'0 AoA'!AJ12</f>
        <v>0.91187002795434302</v>
      </c>
      <c r="AM4" s="47">
        <f>'0 AoA'!AK12</f>
        <v>0.97248440663665214</v>
      </c>
      <c r="AN4" s="47">
        <f>'0 AoA'!AL12</f>
        <v>1.0089015300004702</v>
      </c>
      <c r="AO4" s="47">
        <f>'0 AoA'!AM12</f>
        <v>1.0015102123328217</v>
      </c>
      <c r="AP4" s="47">
        <f>'0 AoA'!AN12</f>
        <v>1.0092024462273421</v>
      </c>
      <c r="AQ4" s="47">
        <f>'0 AoA'!AO12</f>
        <v>1.0048401600499297</v>
      </c>
      <c r="AR4" s="47">
        <f>'0 AoA'!AP12</f>
        <v>1.0064068661291929</v>
      </c>
    </row>
    <row r="5" spans="1:44" x14ac:dyDescent="0.3">
      <c r="A5" s="43">
        <v>3</v>
      </c>
      <c r="B5" s="44">
        <f>'3 AoA'!$E$24</f>
        <v>0.84420187877865016</v>
      </c>
      <c r="C5" s="45">
        <f>'3 AoA'!$E$25</f>
        <v>0.38111669354052319</v>
      </c>
      <c r="D5" s="45">
        <f>'3 AoA'!$E$26</f>
        <v>8.2963210241397897E-3</v>
      </c>
      <c r="E5" s="46">
        <f>'3 AoA'!$E$27</f>
        <v>45.938035959745129</v>
      </c>
      <c r="F5" s="45">
        <f>'3 AoA'!$E$28</f>
        <v>-2.3762391324650245E-2</v>
      </c>
      <c r="G5" s="47">
        <f>'3 AoA'!E12</f>
        <v>-1.1089636517338521</v>
      </c>
      <c r="H5" s="47">
        <f>'3 AoA'!F12</f>
        <v>-1.2397181898032157</v>
      </c>
      <c r="I5" s="47">
        <f>'3 AoA'!G12</f>
        <v>-1.0746137734730303</v>
      </c>
      <c r="J5" s="47">
        <f>'3 AoA'!H12</f>
        <v>-0.93628984598660481</v>
      </c>
      <c r="K5" s="47">
        <f>'3 AoA'!I12</f>
        <v>-0.78003475104462372</v>
      </c>
      <c r="L5" s="47">
        <f>'3 AoA'!J12</f>
        <v>-0.62430895752227489</v>
      </c>
      <c r="M5" s="47">
        <f>'3 AoA'!K12</f>
        <v>-0.51400881776790397</v>
      </c>
      <c r="N5" s="47">
        <f>'3 AoA'!L12</f>
        <v>-0.40749291798018833</v>
      </c>
      <c r="O5" s="47">
        <f>'3 AoA'!M12</f>
        <v>-0.29406079792772682</v>
      </c>
      <c r="P5" s="47">
        <f>'3 AoA'!N12</f>
        <v>-0.21221677691526467</v>
      </c>
      <c r="Q5" s="47">
        <f>'3 AoA'!O12</f>
        <v>-0.13674233853771023</v>
      </c>
      <c r="R5" s="47">
        <f>'3 AoA'!P12</f>
        <v>-6.3747119914572603E-2</v>
      </c>
      <c r="S5" s="38"/>
      <c r="T5" s="47">
        <f>'3 AoA'!R12</f>
        <v>0.85673419154043517</v>
      </c>
      <c r="U5" s="47">
        <f>'3 AoA'!S12</f>
        <v>0.21223997369377565</v>
      </c>
      <c r="V5" s="47">
        <f>'3 AoA'!T12</f>
        <v>-3.0239138570206464E-2</v>
      </c>
      <c r="W5" s="47">
        <f>'3 AoA'!U12</f>
        <v>-0.11861683977772705</v>
      </c>
      <c r="X5" s="47">
        <f>'3 AoA'!V12</f>
        <v>-0.18183269431500129</v>
      </c>
      <c r="Y5" s="47">
        <f>'3 AoA'!W12</f>
        <v>-0.17283844043004837</v>
      </c>
      <c r="Z5" s="47">
        <f>'3 AoA'!X12</f>
        <v>-0.15563781744554139</v>
      </c>
      <c r="AA5" s="47">
        <f>'3 AoA'!Y12</f>
        <v>-0.11734857292426738</v>
      </c>
      <c r="AB5" s="47">
        <f>'3 AoA'!Z12</f>
        <v>-8.4500656003050983E-2</v>
      </c>
      <c r="AC5" s="47">
        <f>'3 AoA'!AA12</f>
        <v>-5.6183279666487576E-2</v>
      </c>
      <c r="AD5" s="47">
        <f>'3 AoA'!AB12</f>
        <v>-3.2890226039433909E-2</v>
      </c>
      <c r="AE5" s="38"/>
      <c r="AF5" s="47">
        <f>'3 AoA'!AD12</f>
        <v>1</v>
      </c>
      <c r="AG5" s="47">
        <f>'3 AoA'!AE12</f>
        <v>1.008996036061373</v>
      </c>
      <c r="AH5" s="47">
        <f>'3 AoA'!AF12</f>
        <v>1.0080836231267973</v>
      </c>
      <c r="AI5" s="47">
        <f>'3 AoA'!AG12</f>
        <v>1.01608798364981</v>
      </c>
      <c r="AJ5" s="47">
        <f>'3 AoA'!AH12</f>
        <v>0.99347505437290973</v>
      </c>
      <c r="AK5" s="47">
        <f>'3 AoA'!AI12</f>
        <v>0.94224510138307593</v>
      </c>
      <c r="AL5" s="47">
        <f>'3 AoA'!AJ12</f>
        <v>0.89231134146502578</v>
      </c>
      <c r="AM5" s="47">
        <f>'3 AoA'!AK12</f>
        <v>0.91175556735598817</v>
      </c>
      <c r="AN5" s="47">
        <f>'3 AoA'!AL12</f>
        <v>0.99263315960426846</v>
      </c>
      <c r="AO5" s="47">
        <f>'3 AoA'!AM12</f>
        <v>0.99972557010770502</v>
      </c>
      <c r="AP5" s="47">
        <f>'3 AoA'!AN12</f>
        <v>1.0085476722291284</v>
      </c>
      <c r="AQ5" s="47">
        <f>'3 AoA'!AO12</f>
        <v>1.004525950615113</v>
      </c>
      <c r="AR5" s="47">
        <f>'3 AoA'!AP12</f>
        <v>1.0059512619353852</v>
      </c>
    </row>
    <row r="6" spans="1:44" x14ac:dyDescent="0.3">
      <c r="A6" s="43">
        <v>6</v>
      </c>
      <c r="B6" s="44">
        <f>'6 AoA'!$E$24</f>
        <v>1.0506640315296543</v>
      </c>
      <c r="C6" s="45">
        <f>'6 AoA'!$E$25</f>
        <v>0.64809673624602249</v>
      </c>
      <c r="D6" s="45">
        <f>'6 AoA'!$E$26</f>
        <v>2.0711216261930433E-2</v>
      </c>
      <c r="E6" s="46">
        <f>'6 AoA'!$E$27</f>
        <v>31.292065518976685</v>
      </c>
      <c r="F6" s="45">
        <f>'6 AoA'!$E$28</f>
        <v>-8.0611294336385142E-2</v>
      </c>
      <c r="G6" s="47">
        <f>'6 AoA'!E12</f>
        <v>-2.6691273729862819</v>
      </c>
      <c r="H6" s="47">
        <f>'6 AoA'!F12</f>
        <v>-2.159833320344041</v>
      </c>
      <c r="I6" s="47">
        <f>'6 AoA'!G12</f>
        <v>-1.6039095737673494</v>
      </c>
      <c r="J6" s="47">
        <f>'6 AoA'!H12</f>
        <v>-1.3133682221661012</v>
      </c>
      <c r="K6" s="47">
        <f>'6 AoA'!I12</f>
        <v>-1.0159686337852163</v>
      </c>
      <c r="L6" s="47">
        <f>'6 AoA'!J12</f>
        <v>-0.76248654653300074</v>
      </c>
      <c r="M6" s="47">
        <f>'6 AoA'!K12</f>
        <v>-0.62538232572396657</v>
      </c>
      <c r="N6" s="47">
        <f>'6 AoA'!L12</f>
        <v>-0.48284568855621218</v>
      </c>
      <c r="O6" s="47">
        <f>'6 AoA'!M12</f>
        <v>-0.35036913051681989</v>
      </c>
      <c r="P6" s="47">
        <f>'6 AoA'!N12</f>
        <v>-0.23998326119086422</v>
      </c>
      <c r="Q6" s="47">
        <f>'6 AoA'!O12</f>
        <v>-0.14776307460753454</v>
      </c>
      <c r="R6" s="47">
        <f>'6 AoA'!P12</f>
        <v>-5.193935271470327E-2</v>
      </c>
      <c r="S6" s="38"/>
      <c r="T6" s="47">
        <f>'6 AoA'!R12</f>
        <v>0.99968917421443615</v>
      </c>
      <c r="U6" s="47">
        <f>'6 AoA'!S12</f>
        <v>0.57305893851985279</v>
      </c>
      <c r="V6" s="47">
        <f>'6 AoA'!T12</f>
        <v>0.2584580924836698</v>
      </c>
      <c r="W6" s="47">
        <f>'6 AoA'!U12</f>
        <v>0.12056603293889159</v>
      </c>
      <c r="X6" s="47">
        <f>'6 AoA'!V12</f>
        <v>1.0822924763783916E-2</v>
      </c>
      <c r="Y6" s="47">
        <f>'6 AoA'!W12</f>
        <v>-2.716644031250447E-2</v>
      </c>
      <c r="Z6" s="47">
        <f>'6 AoA'!X12</f>
        <v>-4.167086398643427E-2</v>
      </c>
      <c r="AA6" s="47">
        <f>'6 AoA'!Y12</f>
        <v>-2.5947884581793926E-2</v>
      </c>
      <c r="AB6" s="47">
        <f>'6 AoA'!Z12</f>
        <v>-1.416657867459613E-2</v>
      </c>
      <c r="AC6" s="47">
        <f>'6 AoA'!AA12</f>
        <v>-1.0030621043999169E-2</v>
      </c>
      <c r="AD6" s="47">
        <f>'6 AoA'!AB12</f>
        <v>-1.7661838940071891E-2</v>
      </c>
      <c r="AE6" s="38"/>
      <c r="AF6" s="47">
        <f>'6 AoA'!AD12</f>
        <v>1</v>
      </c>
      <c r="AG6" s="47">
        <f>'6 AoA'!AE12</f>
        <v>1.0080672974733684</v>
      </c>
      <c r="AH6" s="47">
        <f>'6 AoA'!AF12</f>
        <v>1.0079132067094825</v>
      </c>
      <c r="AI6" s="47">
        <f>'6 AoA'!AG12</f>
        <v>1.0108010179495641</v>
      </c>
      <c r="AJ6" s="47">
        <f>'6 AoA'!AH12</f>
        <v>0.96900043017874393</v>
      </c>
      <c r="AK6" s="47">
        <f>'6 AoA'!AI12</f>
        <v>0.90908079544227438</v>
      </c>
      <c r="AL6" s="47">
        <f>'6 AoA'!AJ12</f>
        <v>0.85795838538101765</v>
      </c>
      <c r="AM6" s="47">
        <f>'6 AoA'!AK12</f>
        <v>0.86816722484865616</v>
      </c>
      <c r="AN6" s="47">
        <f>'6 AoA'!AL12</f>
        <v>0.9729644351773471</v>
      </c>
      <c r="AO6" s="47">
        <f>'6 AoA'!AM12</f>
        <v>0.99660574412506187</v>
      </c>
      <c r="AP6" s="47">
        <f>'6 AoA'!AN12</f>
        <v>1.0046993564895901</v>
      </c>
      <c r="AQ6" s="47">
        <f>'6 AoA'!AO12</f>
        <v>1.0002995324745385</v>
      </c>
      <c r="AR6" s="47">
        <f>'6 AoA'!AP12</f>
        <v>1.0027082397066829</v>
      </c>
    </row>
    <row r="7" spans="1:44" x14ac:dyDescent="0.3">
      <c r="A7" s="43">
        <v>9</v>
      </c>
      <c r="B7" s="44">
        <f>'9 AoA'!$E$24</f>
        <v>1.4451330380844241</v>
      </c>
      <c r="C7" s="45">
        <f>'9 AoA'!$E$25</f>
        <v>0.81732892671994239</v>
      </c>
      <c r="D7" s="45">
        <f>'9 AoA'!$E$26</f>
        <v>4.4431260471868565E-2</v>
      </c>
      <c r="E7" s="46">
        <f>'9 AoA'!$E$27</f>
        <v>18.395357638737938</v>
      </c>
      <c r="F7" s="45">
        <f>'9 AoA'!$E$28</f>
        <v>-0.15402044028861842</v>
      </c>
      <c r="G7" s="48">
        <f>'9 AoA'!E12</f>
        <v>-3.8398971567830564</v>
      </c>
      <c r="H7" s="48">
        <f>'9 AoA'!F12</f>
        <v>-3.0771875842475125</v>
      </c>
      <c r="I7" s="48">
        <f>'9 AoA'!G12</f>
        <v>-1.9522089736424135</v>
      </c>
      <c r="J7" s="48">
        <f>'9 AoA'!H12</f>
        <v>-1.542852016263887</v>
      </c>
      <c r="K7" s="48">
        <f>'9 AoA'!I12</f>
        <v>-1.174257223537607</v>
      </c>
      <c r="L7" s="48">
        <f>'9 AoA'!J12</f>
        <v>-0.86598846198093682</v>
      </c>
      <c r="M7" s="48">
        <f>'9 AoA'!K12</f>
        <v>-0.67787742603694379</v>
      </c>
      <c r="N7" s="48">
        <f>'9 AoA'!L12</f>
        <v>-0.50205683240670129</v>
      </c>
      <c r="O7" s="48">
        <f>'9 AoA'!M12</f>
        <v>-0.35459168659145518</v>
      </c>
      <c r="P7" s="48">
        <f>'9 AoA'!N12</f>
        <v>-0.24338242196740159</v>
      </c>
      <c r="Q7" s="48">
        <f>'9 AoA'!O12</f>
        <v>-0.1551001135195865</v>
      </c>
      <c r="R7" s="48">
        <f>'9 AoA'!P12</f>
        <v>-8.3208221066947322E-2</v>
      </c>
      <c r="S7" s="38"/>
      <c r="T7" s="48">
        <f>'9 AoA'!R12</f>
        <v>0.93749159908419211</v>
      </c>
      <c r="U7" s="48">
        <f>'9 AoA'!S12</f>
        <v>0.78448595576173397</v>
      </c>
      <c r="V7" s="48">
        <f>'9 AoA'!T12</f>
        <v>0.45254831600061118</v>
      </c>
      <c r="W7" s="48">
        <f>'9 AoA'!U12</f>
        <v>0.29446066181317165</v>
      </c>
      <c r="X7" s="48">
        <f>'9 AoA'!V12</f>
        <v>0.14379096716556991</v>
      </c>
      <c r="Y7" s="48">
        <f>'9 AoA'!W12</f>
        <v>7.073161575769113E-2</v>
      </c>
      <c r="Z7" s="48">
        <f>'9 AoA'!X12</f>
        <v>3.4925612754387873E-2</v>
      </c>
      <c r="AA7" s="48">
        <f>'9 AoA'!Y12</f>
        <v>2.9117981821720713E-2</v>
      </c>
      <c r="AB7" s="48">
        <f>'9 AoA'!Z12</f>
        <v>1.9239139339143813E-2</v>
      </c>
      <c r="AC7" s="48">
        <f>'9 AoA'!AA12</f>
        <v>7.8360759560574861E-4</v>
      </c>
      <c r="AD7" s="48">
        <f>'9 AoA'!AB12</f>
        <v>-2.8952755090147362E-2</v>
      </c>
      <c r="AE7" s="38"/>
      <c r="AF7" s="48">
        <f>'9 AoA'!AD12</f>
        <v>1</v>
      </c>
      <c r="AG7" s="48">
        <f>'9 AoA'!AE12</f>
        <v>1.0059292236494872</v>
      </c>
      <c r="AH7" s="48">
        <f>'9 AoA'!AF12</f>
        <v>0.98821711607405216</v>
      </c>
      <c r="AI7" s="48">
        <f>'9 AoA'!AG12</f>
        <v>0.94456706660663248</v>
      </c>
      <c r="AJ7" s="48">
        <f>'9 AoA'!AH12</f>
        <v>0.8773703343180288</v>
      </c>
      <c r="AK7" s="48">
        <f>'9 AoA'!AI12</f>
        <v>0.82919749602006143</v>
      </c>
      <c r="AL7" s="48">
        <f>'9 AoA'!AJ12</f>
        <v>0.82347510631281662</v>
      </c>
      <c r="AM7" s="48">
        <f>'9 AoA'!AK12</f>
        <v>0.86940269436015649</v>
      </c>
      <c r="AN7" s="48">
        <f>'9 AoA'!AL12</f>
        <v>0.96310524502101957</v>
      </c>
      <c r="AO7" s="48">
        <f>'9 AoA'!AM12</f>
        <v>0.99583030460773225</v>
      </c>
      <c r="AP7" s="48">
        <f>'9 AoA'!AN12</f>
        <v>1.0042294077858156</v>
      </c>
      <c r="AQ7" s="48">
        <f>'9 AoA'!AO12</f>
        <v>0.99916713638287236</v>
      </c>
      <c r="AR7" s="48">
        <f>'9 AoA'!AP12</f>
        <v>1.0014706251471839</v>
      </c>
    </row>
    <row r="8" spans="1:44" x14ac:dyDescent="0.3">
      <c r="A8" s="43">
        <v>12</v>
      </c>
      <c r="B8" s="44">
        <f>'12 AoA'!$E$24</f>
        <v>3.1792664829251001</v>
      </c>
      <c r="C8" s="45">
        <f>'12 AoA'!$E$25</f>
        <v>0.97860103156971978</v>
      </c>
      <c r="D8" s="45">
        <f>'12 AoA'!$E$26</f>
        <v>0.14870744261557761</v>
      </c>
      <c r="E8" s="46">
        <f>'12 AoA'!$E$27</f>
        <v>6.5807132067995635</v>
      </c>
      <c r="F8" s="45">
        <f>'12 AoA'!$E$28</f>
        <v>0.33349953891134287</v>
      </c>
      <c r="G8" s="47">
        <f>'12 AoA'!E12</f>
        <v>-1.9388810205690812</v>
      </c>
      <c r="H8" s="47">
        <f>'12 AoA'!F12</f>
        <v>-1.7963577769120698</v>
      </c>
      <c r="I8" s="47">
        <f>'12 AoA'!G12</f>
        <v>-1.5838048026917129</v>
      </c>
      <c r="J8" s="47">
        <f>'12 AoA'!H12</f>
        <v>-1.5435683608182715</v>
      </c>
      <c r="K8" s="47">
        <f>'12 AoA'!I12</f>
        <v>-1.4295700405349159</v>
      </c>
      <c r="L8" s="47">
        <f>'12 AoA'!J12</f>
        <v>-1.2461004688338118</v>
      </c>
      <c r="M8" s="47">
        <f>'12 AoA'!K12</f>
        <v>-1.0465589066114522</v>
      </c>
      <c r="N8" s="47">
        <f>'12 AoA'!L12</f>
        <v>-0.86870272900520129</v>
      </c>
      <c r="O8" s="47">
        <f>'12 AoA'!M12</f>
        <v>-0.71693166616163462</v>
      </c>
      <c r="P8" s="47">
        <f>'12 AoA'!N12</f>
        <v>-0.58946335962661167</v>
      </c>
      <c r="Q8" s="47">
        <f>'12 AoA'!O12</f>
        <v>-0.49059117146069631</v>
      </c>
      <c r="R8" s="47">
        <f>'12 AoA'!P12</f>
        <v>-0.38878112039279006</v>
      </c>
      <c r="S8" s="38"/>
      <c r="T8" s="47">
        <f>'12 AoA'!R12</f>
        <v>1.0701920667663818</v>
      </c>
      <c r="U8" s="47">
        <f>'12 AoA'!S12</f>
        <v>0.8821960826160864</v>
      </c>
      <c r="V8" s="47">
        <f>'12 AoA'!T12</f>
        <v>0.52995350840491973</v>
      </c>
      <c r="W8" s="47">
        <f>'12 AoA'!U12</f>
        <v>0.36065621233033895</v>
      </c>
      <c r="X8" s="47">
        <f>'12 AoA'!V12</f>
        <v>0.18117702405477493</v>
      </c>
      <c r="Y8" s="47">
        <f>'12 AoA'!W12</f>
        <v>8.1619772451888506E-2</v>
      </c>
      <c r="Z8" s="47">
        <f>'12 AoA'!X12</f>
        <v>2.2375949627444599E-2</v>
      </c>
      <c r="AA8" s="47">
        <f>'12 AoA'!Y12</f>
        <v>-1.3959278707613915E-3</v>
      </c>
      <c r="AB8" s="47">
        <f>'12 AoA'!Z12</f>
        <v>-3.3881424458610074E-2</v>
      </c>
      <c r="AC8" s="47">
        <f>'12 AoA'!AA12</f>
        <v>-7.9800430473136438E-2</v>
      </c>
      <c r="AD8" s="47">
        <f>'12 AoA'!AB12</f>
        <v>-0.11513596819269681</v>
      </c>
      <c r="AE8" s="38"/>
      <c r="AF8" s="47">
        <f>'12 AoA'!AD12</f>
        <v>1</v>
      </c>
      <c r="AG8" s="47">
        <f>'12 AoA'!AE12</f>
        <v>0.9176598129871123</v>
      </c>
      <c r="AH8" s="47">
        <f>'12 AoA'!AF12</f>
        <v>0.84135500470934632</v>
      </c>
      <c r="AI8" s="47">
        <f>'12 AoA'!AG12</f>
        <v>0.77560483511012868</v>
      </c>
      <c r="AJ8" s="47">
        <f>'12 AoA'!AH12</f>
        <v>0.72361039233685565</v>
      </c>
      <c r="AK8" s="47">
        <f>'12 AoA'!AI12</f>
        <v>0.6906664189990307</v>
      </c>
      <c r="AL8" s="47">
        <f>'12 AoA'!AJ12</f>
        <v>0.68812057780943803</v>
      </c>
      <c r="AM8" s="47">
        <f>'12 AoA'!AK12</f>
        <v>0.69003708393486995</v>
      </c>
      <c r="AN8" s="47">
        <f>'12 AoA'!AL12</f>
        <v>0.7165006217546469</v>
      </c>
      <c r="AO8" s="47">
        <f>'12 AoA'!AM12</f>
        <v>0.76914895968452701</v>
      </c>
      <c r="AP8" s="47">
        <f>'12 AoA'!AN12</f>
        <v>0.91514467145024325</v>
      </c>
      <c r="AQ8" s="47">
        <f>'12 AoA'!AO12</f>
        <v>1.0286014801642716</v>
      </c>
      <c r="AR8" s="47">
        <f>'12 AoA'!AP12</f>
        <v>1.0594650140922546</v>
      </c>
    </row>
    <row r="9" spans="1:44" x14ac:dyDescent="0.3">
      <c r="A9" s="43">
        <v>15</v>
      </c>
      <c r="B9" s="44">
        <f>'15 AoA'!$E$24</f>
        <v>4.7907615382938289</v>
      </c>
      <c r="C9" s="45">
        <f>'15 AoA'!$E$25</f>
        <v>0.97980859131718723</v>
      </c>
      <c r="D9" s="45">
        <f>'15 AoA'!$E$26</f>
        <v>0.24560918476077626</v>
      </c>
      <c r="E9" s="46">
        <f>'15 AoA'!$E$27</f>
        <v>3.9892994729473266</v>
      </c>
      <c r="F9" s="45">
        <f>'15 AoA'!$E$28</f>
        <v>0.74141376963572403</v>
      </c>
      <c r="G9" s="47">
        <f>'15 AoA'!E12</f>
        <v>-1.455858817865163</v>
      </c>
      <c r="H9" s="47">
        <f>'15 AoA'!F12</f>
        <v>-1.4086667392032854</v>
      </c>
      <c r="I9" s="47">
        <f>'15 AoA'!G12</f>
        <v>-1.1314119234998818</v>
      </c>
      <c r="J9" s="47">
        <f>'15 AoA'!H12</f>
        <v>-1.1261182413966977</v>
      </c>
      <c r="K9" s="47">
        <f>'15 AoA'!I12</f>
        <v>-1.1194026010603204</v>
      </c>
      <c r="L9" s="47">
        <f>'15 AoA'!J12</f>
        <v>-1.131962567160846</v>
      </c>
      <c r="M9" s="47">
        <f>'15 AoA'!K12</f>
        <v>-1.1134360011197761</v>
      </c>
      <c r="N9" s="47">
        <f>'15 AoA'!L12</f>
        <v>-1.0972836208250025</v>
      </c>
      <c r="O9" s="47">
        <f>'15 AoA'!M12</f>
        <v>-1.048214321807984</v>
      </c>
      <c r="P9" s="47">
        <f>'15 AoA'!N12</f>
        <v>-0.97905199215074346</v>
      </c>
      <c r="Q9" s="47">
        <f>'15 AoA'!O12</f>
        <v>-0.91123697521871938</v>
      </c>
      <c r="R9" s="47">
        <f>'15 AoA'!P12</f>
        <v>-0.79086967865759439</v>
      </c>
      <c r="S9" s="38"/>
      <c r="T9" s="47">
        <f>'15 AoA'!R12</f>
        <v>1.1149758272183092</v>
      </c>
      <c r="U9" s="47">
        <f>'15 AoA'!S12</f>
        <v>0.92253584210162798</v>
      </c>
      <c r="V9" s="47">
        <f>'15 AoA'!T12</f>
        <v>0.55839315257274702</v>
      </c>
      <c r="W9" s="47">
        <f>'15 AoA'!U12</f>
        <v>0.37064930142409475</v>
      </c>
      <c r="X9" s="47">
        <f>'15 AoA'!V12</f>
        <v>0.16651910174249807</v>
      </c>
      <c r="Y9" s="47">
        <f>'15 AoA'!W12</f>
        <v>3.871255532246777E-2</v>
      </c>
      <c r="Z9" s="47">
        <f>'15 AoA'!X12</f>
        <v>-4.4461562604089767E-2</v>
      </c>
      <c r="AA9" s="47">
        <f>'15 AoA'!Y12</f>
        <v>-9.3604607141006782E-2</v>
      </c>
      <c r="AB9" s="47">
        <f>'15 AoA'!Z12</f>
        <v>-0.1460371596937278</v>
      </c>
      <c r="AC9" s="47">
        <f>'15 AoA'!AA12</f>
        <v>-0.22459667951481491</v>
      </c>
      <c r="AD9" s="47">
        <f>'15 AoA'!AB12</f>
        <v>-0.25216656461133063</v>
      </c>
      <c r="AE9" s="38"/>
      <c r="AF9" s="47">
        <f>'15 AoA'!AD12</f>
        <v>1</v>
      </c>
      <c r="AG9" s="47">
        <f>'15 AoA'!AE12</f>
        <v>0.84580047057507834</v>
      </c>
      <c r="AH9" s="47">
        <f>'15 AoA'!AF12</f>
        <v>0.71537946424861421</v>
      </c>
      <c r="AI9" s="47">
        <f>'15 AoA'!AG12</f>
        <v>0.60357591948166922</v>
      </c>
      <c r="AJ9" s="47">
        <f>'15 AoA'!AH12</f>
        <v>0.51618262178855123</v>
      </c>
      <c r="AK9" s="47">
        <f>'15 AoA'!AI12</f>
        <v>0.45557112995070159</v>
      </c>
      <c r="AL9" s="47">
        <f>'15 AoA'!AJ12</f>
        <v>0.40928837339949253</v>
      </c>
      <c r="AM9" s="47">
        <f>'15 AoA'!AK12</f>
        <v>0.39909241973847148</v>
      </c>
      <c r="AN9" s="47">
        <f>'15 AoA'!AL12</f>
        <v>0.43956691731291159</v>
      </c>
      <c r="AO9" s="47">
        <f>'15 AoA'!AM12</f>
        <v>0.46850945909181058</v>
      </c>
      <c r="AP9" s="47">
        <f>'15 AoA'!AN12</f>
        <v>0.66677537180977142</v>
      </c>
      <c r="AQ9" s="47">
        <f>'15 AoA'!AO12</f>
        <v>0.90180452745078921</v>
      </c>
      <c r="AR9" s="47">
        <f>'15 AoA'!AP12</f>
        <v>1.065980404851145</v>
      </c>
    </row>
  </sheetData>
  <mergeCells count="6">
    <mergeCell ref="AF3:AR3"/>
    <mergeCell ref="G1:R1"/>
    <mergeCell ref="T1:AD1"/>
    <mergeCell ref="AF1:AR1"/>
    <mergeCell ref="G3:R3"/>
    <mergeCell ref="T3:A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0 AoA</vt:lpstr>
      <vt:lpstr>3 AoA</vt:lpstr>
      <vt:lpstr>6 AoA</vt:lpstr>
      <vt:lpstr>9 AoA</vt:lpstr>
      <vt:lpstr>12 AoA</vt:lpstr>
      <vt:lpstr>15 AoA</vt:lpstr>
      <vt:lpstr>Tables &amp;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use</dc:creator>
  <cp:lastModifiedBy>Abdub Mohamed Guracha</cp:lastModifiedBy>
  <dcterms:created xsi:type="dcterms:W3CDTF">2024-10-15T08:46:02Z</dcterms:created>
  <dcterms:modified xsi:type="dcterms:W3CDTF">2024-10-30T21:37:01Z</dcterms:modified>
</cp:coreProperties>
</file>