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<sst xmlns="http://schemas.openxmlformats.org/spreadsheetml/2006/main" count="16" uniqueCount="16">
  <si>
    <t>Code</t>
  </si>
  <si>
    <t>Buy Price</t>
  </si>
  <si>
    <t>Las Price</t>
  </si>
  <si>
    <t>Coin</t>
  </si>
  <si>
    <t>Stock Value</t>
  </si>
  <si>
    <t>Market Value</t>
  </si>
  <si>
    <t>Profit/Lost</t>
  </si>
  <si>
    <t>%</t>
  </si>
  <si>
    <t>Spikeline 7 Days</t>
  </si>
  <si>
    <t>Spikeline 30 Days</t>
  </si>
  <si>
    <t>Spikeline 90 Days</t>
  </si>
  <si>
    <t>CURRENCY:BTCUSD</t>
  </si>
  <si>
    <t>CURRENCY:ETHUSD</t>
  </si>
  <si>
    <t>CURRENCY:XRPUSD</t>
  </si>
  <si>
    <t>CURRENCY:ADAUSD</t>
  </si>
  <si>
    <t>CURRENCY:BCHUSD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</si>
</sst>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7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b/>
      <color rgb="FF000000"/>
      <name val="Arial"/>
    </font>
    <font>
      <sz val="11.0"/>
      <color theme="1"/>
      <name val="Inconsolata"/>
    </font>
    <font>
      <sz val="11.0"/>
      <color rgb="FF000000"/>
      <name val="Inconsolata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2" numFmtId="0" xfId="0" applyAlignment="1" applyFont="1">
      <alignment readingOrder="0"/>
    </xf>
    <xf borderId="0" fillId="0" fontId="2" numFmtId="10" xfId="0" applyAlignment="1" applyFont="1" applyNumberFormat="1">
      <alignment readingOrder="0"/>
    </xf>
    <xf borderId="0" fillId="2" fontId="3" numFmtId="0" xfId="0" applyAlignment="1" applyFill="1" applyFont="1">
      <alignment horizontal="left" readingOrder="0"/>
    </xf>
    <xf borderId="0" fillId="2" fontId="4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0" xfId="0" applyFont="1" applyNumberFormat="1"/>
    <xf borderId="0" fillId="2" fontId="5" numFmtId="0" xfId="0" applyFont="1"/>
    <xf borderId="0" fillId="2" fontId="6" numFmtId="0" xfId="0" applyAlignment="1" applyFont="1">
      <alignment horizontal="left"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Sheet1!$B$3:$B$367</c:f>
            </c:strRef>
          </c:cat>
          <c:val>
            <c:numRef>
              <c:f>Sheet1!$C$3:$C$367</c:f>
              <c:numCache/>
            </c:numRef>
          </c:val>
          <c:smooth val="0"/>
        </c:ser>
        <c:axId val="508380722"/>
        <c:axId val="579625357"/>
      </c:lineChart>
      <c:catAx>
        <c:axId val="5083807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9625357"/>
      </c:catAx>
      <c:valAx>
        <c:axId val="5796253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83807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923925</xdr:colOff>
      <xdr:row>3</xdr:row>
      <xdr:rowOff>28575</xdr:rowOff>
    </xdr:from>
    <xdr:ext cx="57531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14"/>
  </cols>
  <sheetData>
    <row r="2">
      <c r="B2" s="1" t="str">
        <f>IFERROR(__xludf.DUMMYFUNCTION("GOOGLEFINANCE(""CURRENCY:BTCUSD"", ""price"", Date(2021,1,1), Date(2022,1,1), ""daily"")"),"Date")</f>
        <v>Date</v>
      </c>
      <c r="C2" s="1" t="str">
        <f>IFERROR(__xludf.DUMMYFUNCTION("""COMPUTED_VALUE"""),"Close")</f>
        <v>Close</v>
      </c>
    </row>
    <row r="3">
      <c r="B3" s="2">
        <f>IFERROR(__xludf.DUMMYFUNCTION("""COMPUTED_VALUE"""),44197.99861111111)</f>
        <v>44197.99861</v>
      </c>
      <c r="C3" s="1">
        <f>IFERROR(__xludf.DUMMYFUNCTION("""COMPUTED_VALUE"""),29388.3)</f>
        <v>29388.3</v>
      </c>
    </row>
    <row r="4">
      <c r="B4" s="2">
        <f>IFERROR(__xludf.DUMMYFUNCTION("""COMPUTED_VALUE"""),44198.99861111111)</f>
        <v>44198.99861</v>
      </c>
      <c r="C4" s="1">
        <f>IFERROR(__xludf.DUMMYFUNCTION("""COMPUTED_VALUE"""),32149.9)</f>
        <v>32149.9</v>
      </c>
    </row>
    <row r="5">
      <c r="B5" s="2">
        <f>IFERROR(__xludf.DUMMYFUNCTION("""COMPUTED_VALUE"""),44199.99861111111)</f>
        <v>44199.99861</v>
      </c>
      <c r="C5" s="1">
        <f>IFERROR(__xludf.DUMMYFUNCTION("""COMPUTED_VALUE"""),33086.2)</f>
        <v>33086.2</v>
      </c>
    </row>
    <row r="6">
      <c r="B6" s="2">
        <f>IFERROR(__xludf.DUMMYFUNCTION("""COMPUTED_VALUE"""),44200.99861111111)</f>
        <v>44200.99861</v>
      </c>
      <c r="C6" s="1">
        <f>IFERROR(__xludf.DUMMYFUNCTION("""COMPUTED_VALUE"""),32023.9)</f>
        <v>32023.9</v>
      </c>
    </row>
    <row r="7">
      <c r="B7" s="2">
        <f>IFERROR(__xludf.DUMMYFUNCTION("""COMPUTED_VALUE"""),44201.99861111111)</f>
        <v>44201.99861</v>
      </c>
      <c r="C7" s="1">
        <f>IFERROR(__xludf.DUMMYFUNCTION("""COMPUTED_VALUE"""),34085.6)</f>
        <v>34085.6</v>
      </c>
    </row>
    <row r="8">
      <c r="B8" s="2">
        <f>IFERROR(__xludf.DUMMYFUNCTION("""COMPUTED_VALUE"""),44202.99861111111)</f>
        <v>44202.99861</v>
      </c>
      <c r="C8" s="1">
        <f>IFERROR(__xludf.DUMMYFUNCTION("""COMPUTED_VALUE"""),36825.0)</f>
        <v>36825</v>
      </c>
    </row>
    <row r="9">
      <c r="B9" s="2">
        <f>IFERROR(__xludf.DUMMYFUNCTION("""COMPUTED_VALUE"""),44203.99861111111)</f>
        <v>44203.99861</v>
      </c>
      <c r="C9" s="1">
        <f>IFERROR(__xludf.DUMMYFUNCTION("""COMPUTED_VALUE"""),39505.5)</f>
        <v>39505.5</v>
      </c>
    </row>
    <row r="10">
      <c r="B10" s="2">
        <f>IFERROR(__xludf.DUMMYFUNCTION("""COMPUTED_VALUE"""),44204.99861111111)</f>
        <v>44204.99861</v>
      </c>
      <c r="C10" s="1">
        <f>IFERROR(__xludf.DUMMYFUNCTION("""COMPUTED_VALUE"""),40675.8)</f>
        <v>40675.8</v>
      </c>
    </row>
    <row r="11">
      <c r="B11" s="2">
        <f>IFERROR(__xludf.DUMMYFUNCTION("""COMPUTED_VALUE"""),44205.99861111111)</f>
        <v>44205.99861</v>
      </c>
      <c r="C11" s="1">
        <f>IFERROR(__xludf.DUMMYFUNCTION("""COMPUTED_VALUE"""),40257.4)</f>
        <v>40257.4</v>
      </c>
    </row>
    <row r="12">
      <c r="B12" s="2">
        <f>IFERROR(__xludf.DUMMYFUNCTION("""COMPUTED_VALUE"""),44206.99861111111)</f>
        <v>44206.99861</v>
      </c>
      <c r="C12" s="1">
        <f>IFERROR(__xludf.DUMMYFUNCTION("""COMPUTED_VALUE"""),38171.5)</f>
        <v>38171.5</v>
      </c>
    </row>
    <row r="13">
      <c r="B13" s="2">
        <f>IFERROR(__xludf.DUMMYFUNCTION("""COMPUTED_VALUE"""),44207.99861111111)</f>
        <v>44207.99861</v>
      </c>
      <c r="C13" s="1">
        <f>IFERROR(__xludf.DUMMYFUNCTION("""COMPUTED_VALUE"""),35481.7)</f>
        <v>35481.7</v>
      </c>
    </row>
    <row r="14">
      <c r="B14" s="2">
        <f>IFERROR(__xludf.DUMMYFUNCTION("""COMPUTED_VALUE"""),44208.99861111111)</f>
        <v>44208.99861</v>
      </c>
      <c r="C14" s="1">
        <f>IFERROR(__xludf.DUMMYFUNCTION("""COMPUTED_VALUE"""),34039.0)</f>
        <v>34039</v>
      </c>
    </row>
    <row r="15">
      <c r="B15" s="2">
        <f>IFERROR(__xludf.DUMMYFUNCTION("""COMPUTED_VALUE"""),44209.99861111111)</f>
        <v>44209.99861</v>
      </c>
      <c r="C15" s="1">
        <f>IFERROR(__xludf.DUMMYFUNCTION("""COMPUTED_VALUE"""),37369.0)</f>
        <v>37369</v>
      </c>
    </row>
    <row r="16">
      <c r="B16" s="2">
        <f>IFERROR(__xludf.DUMMYFUNCTION("""COMPUTED_VALUE"""),44210.99861111111)</f>
        <v>44210.99861</v>
      </c>
      <c r="C16" s="1">
        <f>IFERROR(__xludf.DUMMYFUNCTION("""COMPUTED_VALUE"""),39133.1)</f>
        <v>39133.1</v>
      </c>
    </row>
    <row r="17">
      <c r="B17" s="2">
        <f>IFERROR(__xludf.DUMMYFUNCTION("""COMPUTED_VALUE"""),44211.99861111111)</f>
        <v>44211.99861</v>
      </c>
      <c r="C17" s="1">
        <f>IFERROR(__xludf.DUMMYFUNCTION("""COMPUTED_VALUE"""),36760.0)</f>
        <v>36760</v>
      </c>
    </row>
    <row r="18">
      <c r="B18" s="2">
        <f>IFERROR(__xludf.DUMMYFUNCTION("""COMPUTED_VALUE"""),44212.99861111111)</f>
        <v>44212.99861</v>
      </c>
      <c r="C18" s="1">
        <f>IFERROR(__xludf.DUMMYFUNCTION("""COMPUTED_VALUE"""),36200.6)</f>
        <v>36200.6</v>
      </c>
    </row>
    <row r="19">
      <c r="B19" s="2">
        <f>IFERROR(__xludf.DUMMYFUNCTION("""COMPUTED_VALUE"""),44213.99861111111)</f>
        <v>44213.99861</v>
      </c>
      <c r="C19" s="1">
        <f>IFERROR(__xludf.DUMMYFUNCTION("""COMPUTED_VALUE"""),35824.3)</f>
        <v>35824.3</v>
      </c>
    </row>
    <row r="20">
      <c r="B20" s="2">
        <f>IFERROR(__xludf.DUMMYFUNCTION("""COMPUTED_VALUE"""),44214.99861111111)</f>
        <v>44214.99861</v>
      </c>
      <c r="C20" s="1">
        <f>IFERROR(__xludf.DUMMYFUNCTION("""COMPUTED_VALUE"""),36700.0)</f>
        <v>36700</v>
      </c>
    </row>
    <row r="21">
      <c r="B21" s="2">
        <f>IFERROR(__xludf.DUMMYFUNCTION("""COMPUTED_VALUE"""),44215.99861111111)</f>
        <v>44215.99861</v>
      </c>
      <c r="C21" s="1">
        <f>IFERROR(__xludf.DUMMYFUNCTION("""COMPUTED_VALUE"""),35922.7)</f>
        <v>35922.7</v>
      </c>
    </row>
    <row r="22">
      <c r="B22" s="2">
        <f>IFERROR(__xludf.DUMMYFUNCTION("""COMPUTED_VALUE"""),44216.99861111111)</f>
        <v>44216.99861</v>
      </c>
      <c r="C22" s="1">
        <f>IFERROR(__xludf.DUMMYFUNCTION("""COMPUTED_VALUE"""),35497.3)</f>
        <v>35497.3</v>
      </c>
    </row>
    <row r="23">
      <c r="B23" s="2">
        <f>IFERROR(__xludf.DUMMYFUNCTION("""COMPUTED_VALUE"""),44217.99861111111)</f>
        <v>44217.99861</v>
      </c>
      <c r="C23" s="1">
        <f>IFERROR(__xludf.DUMMYFUNCTION("""COMPUTED_VALUE"""),30854.7)</f>
        <v>30854.7</v>
      </c>
    </row>
    <row r="24">
      <c r="B24" s="2">
        <f>IFERROR(__xludf.DUMMYFUNCTION("""COMPUTED_VALUE"""),44218.99861111111)</f>
        <v>44218.99861</v>
      </c>
      <c r="C24" s="1">
        <f>IFERROR(__xludf.DUMMYFUNCTION("""COMPUTED_VALUE"""),32983.5)</f>
        <v>32983.5</v>
      </c>
    </row>
    <row r="25">
      <c r="B25" s="2">
        <f>IFERROR(__xludf.DUMMYFUNCTION("""COMPUTED_VALUE"""),44219.99861111111)</f>
        <v>44219.99861</v>
      </c>
      <c r="C25" s="1">
        <f>IFERROR(__xludf.DUMMYFUNCTION("""COMPUTED_VALUE"""),32114.2)</f>
        <v>32114.2</v>
      </c>
    </row>
    <row r="26">
      <c r="B26" s="2">
        <f>IFERROR(__xludf.DUMMYFUNCTION("""COMPUTED_VALUE"""),44220.99861111111)</f>
        <v>44220.99861</v>
      </c>
      <c r="C26" s="1">
        <f>IFERROR(__xludf.DUMMYFUNCTION("""COMPUTED_VALUE"""),32288.5)</f>
        <v>32288.5</v>
      </c>
    </row>
    <row r="27">
      <c r="B27" s="2">
        <f>IFERROR(__xludf.DUMMYFUNCTION("""COMPUTED_VALUE"""),44221.99861111111)</f>
        <v>44221.99861</v>
      </c>
      <c r="C27" s="1">
        <f>IFERROR(__xludf.DUMMYFUNCTION("""COMPUTED_VALUE"""),32277.4)</f>
        <v>32277.4</v>
      </c>
    </row>
    <row r="28">
      <c r="B28" s="2">
        <f>IFERROR(__xludf.DUMMYFUNCTION("""COMPUTED_VALUE"""),44222.99861111111)</f>
        <v>44222.99861</v>
      </c>
      <c r="C28" s="1">
        <f>IFERROR(__xludf.DUMMYFUNCTION("""COMPUTED_VALUE"""),32597.3)</f>
        <v>32597.3</v>
      </c>
    </row>
    <row r="29">
      <c r="B29" s="2">
        <f>IFERROR(__xludf.DUMMYFUNCTION("""COMPUTED_VALUE"""),44223.99861111111)</f>
        <v>44223.99861</v>
      </c>
      <c r="C29" s="1">
        <f>IFERROR(__xludf.DUMMYFUNCTION("""COMPUTED_VALUE"""),30417.7)</f>
        <v>30417.7</v>
      </c>
    </row>
    <row r="30">
      <c r="B30" s="2">
        <f>IFERROR(__xludf.DUMMYFUNCTION("""COMPUTED_VALUE"""),44224.99861111111)</f>
        <v>44224.99861</v>
      </c>
      <c r="C30" s="1">
        <f>IFERROR(__xludf.DUMMYFUNCTION("""COMPUTED_VALUE"""),33488.8)</f>
        <v>33488.8</v>
      </c>
    </row>
    <row r="31">
      <c r="B31" s="2">
        <f>IFERROR(__xludf.DUMMYFUNCTION("""COMPUTED_VALUE"""),44225.99861111111)</f>
        <v>44225.99861</v>
      </c>
      <c r="C31" s="1">
        <f>IFERROR(__xludf.DUMMYFUNCTION("""COMPUTED_VALUE"""),34190.5)</f>
        <v>34190.5</v>
      </c>
    </row>
    <row r="32">
      <c r="B32" s="2">
        <f>IFERROR(__xludf.DUMMYFUNCTION("""COMPUTED_VALUE"""),44226.99861111111)</f>
        <v>44226.99861</v>
      </c>
      <c r="C32" s="1">
        <f>IFERROR(__xludf.DUMMYFUNCTION("""COMPUTED_VALUE"""),34361.5)</f>
        <v>34361.5</v>
      </c>
    </row>
    <row r="33">
      <c r="B33" s="2">
        <f>IFERROR(__xludf.DUMMYFUNCTION("""COMPUTED_VALUE"""),44227.99861111111)</f>
        <v>44227.99861</v>
      </c>
      <c r="C33" s="1">
        <f>IFERROR(__xludf.DUMMYFUNCTION("""COMPUTED_VALUE"""),33224.6)</f>
        <v>33224.6</v>
      </c>
    </row>
    <row r="34">
      <c r="B34" s="2">
        <f>IFERROR(__xludf.DUMMYFUNCTION("""COMPUTED_VALUE"""),44228.99861111111)</f>
        <v>44228.99861</v>
      </c>
      <c r="C34" s="1">
        <f>IFERROR(__xludf.DUMMYFUNCTION("""COMPUTED_VALUE"""),33533.1)</f>
        <v>33533.1</v>
      </c>
    </row>
    <row r="35">
      <c r="B35" s="2">
        <f>IFERROR(__xludf.DUMMYFUNCTION("""COMPUTED_VALUE"""),44229.99861111111)</f>
        <v>44229.99861</v>
      </c>
      <c r="C35" s="1">
        <f>IFERROR(__xludf.DUMMYFUNCTION("""COMPUTED_VALUE"""),35512.6)</f>
        <v>35512.6</v>
      </c>
    </row>
    <row r="36">
      <c r="B36" s="2">
        <f>IFERROR(__xludf.DUMMYFUNCTION("""COMPUTED_VALUE"""),44230.99861111111)</f>
        <v>44230.99861</v>
      </c>
      <c r="C36" s="1">
        <f>IFERROR(__xludf.DUMMYFUNCTION("""COMPUTED_VALUE"""),37552.5)</f>
        <v>37552.5</v>
      </c>
    </row>
    <row r="37">
      <c r="B37" s="2">
        <f>IFERROR(__xludf.DUMMYFUNCTION("""COMPUTED_VALUE"""),44231.99861111111)</f>
        <v>44231.99861</v>
      </c>
      <c r="C37" s="1">
        <f>IFERROR(__xludf.DUMMYFUNCTION("""COMPUTED_VALUE"""),37000.2)</f>
        <v>37000.2</v>
      </c>
    </row>
    <row r="38">
      <c r="B38" s="2">
        <f>IFERROR(__xludf.DUMMYFUNCTION("""COMPUTED_VALUE"""),44232.99861111111)</f>
        <v>44232.99861</v>
      </c>
      <c r="C38" s="1">
        <f>IFERROR(__xludf.DUMMYFUNCTION("""COMPUTED_VALUE"""),38311.4)</f>
        <v>38311.4</v>
      </c>
    </row>
    <row r="39">
      <c r="B39" s="2">
        <f>IFERROR(__xludf.DUMMYFUNCTION("""COMPUTED_VALUE"""),44233.99861111111)</f>
        <v>44233.99861</v>
      </c>
      <c r="C39" s="1">
        <f>IFERROR(__xludf.DUMMYFUNCTION("""COMPUTED_VALUE"""),39267.8)</f>
        <v>39267.8</v>
      </c>
    </row>
    <row r="40">
      <c r="B40" s="2">
        <f>IFERROR(__xludf.DUMMYFUNCTION("""COMPUTED_VALUE"""),44234.99861111111)</f>
        <v>44234.99861</v>
      </c>
      <c r="C40" s="1">
        <f>IFERROR(__xludf.DUMMYFUNCTION("""COMPUTED_VALUE"""),38871.4)</f>
        <v>38871.4</v>
      </c>
    </row>
    <row r="41">
      <c r="B41" s="2">
        <f>IFERROR(__xludf.DUMMYFUNCTION("""COMPUTED_VALUE"""),44235.99861111111)</f>
        <v>44235.99861</v>
      </c>
      <c r="C41" s="1">
        <f>IFERROR(__xludf.DUMMYFUNCTION("""COMPUTED_VALUE"""),46375.9)</f>
        <v>46375.9</v>
      </c>
    </row>
    <row r="42">
      <c r="B42" s="2">
        <f>IFERROR(__xludf.DUMMYFUNCTION("""COMPUTED_VALUE"""),44236.99861111111)</f>
        <v>44236.99861</v>
      </c>
      <c r="C42" s="1">
        <f>IFERROR(__xludf.DUMMYFUNCTION("""COMPUTED_VALUE"""),46517.4)</f>
        <v>46517.4</v>
      </c>
    </row>
    <row r="43">
      <c r="B43" s="2">
        <f>IFERROR(__xludf.DUMMYFUNCTION("""COMPUTED_VALUE"""),44237.99861111111)</f>
        <v>44237.99861</v>
      </c>
      <c r="C43" s="1">
        <f>IFERROR(__xludf.DUMMYFUNCTION("""COMPUTED_VALUE"""),44850.0)</f>
        <v>44850</v>
      </c>
    </row>
    <row r="44">
      <c r="B44" s="2">
        <f>IFERROR(__xludf.DUMMYFUNCTION("""COMPUTED_VALUE"""),44238.99861111111)</f>
        <v>44238.99861</v>
      </c>
      <c r="C44" s="1">
        <f>IFERROR(__xludf.DUMMYFUNCTION("""COMPUTED_VALUE"""),47997.9)</f>
        <v>47997.9</v>
      </c>
    </row>
    <row r="45">
      <c r="B45" s="2">
        <f>IFERROR(__xludf.DUMMYFUNCTION("""COMPUTED_VALUE"""),44239.99861111111)</f>
        <v>44239.99861</v>
      </c>
      <c r="C45" s="1">
        <f>IFERROR(__xludf.DUMMYFUNCTION("""COMPUTED_VALUE"""),47431.2)</f>
        <v>47431.2</v>
      </c>
    </row>
    <row r="46">
      <c r="B46" s="2">
        <f>IFERROR(__xludf.DUMMYFUNCTION("""COMPUTED_VALUE"""),44240.99861111111)</f>
        <v>44240.99861</v>
      </c>
      <c r="C46" s="1">
        <f>IFERROR(__xludf.DUMMYFUNCTION("""COMPUTED_VALUE"""),47239.8)</f>
        <v>47239.8</v>
      </c>
    </row>
    <row r="47">
      <c r="B47" s="2">
        <f>IFERROR(__xludf.DUMMYFUNCTION("""COMPUTED_VALUE"""),44241.99861111111)</f>
        <v>44241.99861</v>
      </c>
      <c r="C47" s="1">
        <f>IFERROR(__xludf.DUMMYFUNCTION("""COMPUTED_VALUE"""),48680.6)</f>
        <v>48680.6</v>
      </c>
    </row>
    <row r="48">
      <c r="B48" s="2">
        <f>IFERROR(__xludf.DUMMYFUNCTION("""COMPUTED_VALUE"""),44242.99861111111)</f>
        <v>44242.99861</v>
      </c>
      <c r="C48" s="1">
        <f>IFERROR(__xludf.DUMMYFUNCTION("""COMPUTED_VALUE"""),47936.3)</f>
        <v>47936.3</v>
      </c>
    </row>
    <row r="49">
      <c r="B49" s="2">
        <f>IFERROR(__xludf.DUMMYFUNCTION("""COMPUTED_VALUE"""),44243.99861111111)</f>
        <v>44243.99861</v>
      </c>
      <c r="C49" s="1">
        <f>IFERROR(__xludf.DUMMYFUNCTION("""COMPUTED_VALUE"""),49158.7)</f>
        <v>49158.7</v>
      </c>
    </row>
    <row r="50">
      <c r="B50" s="2">
        <f>IFERROR(__xludf.DUMMYFUNCTION("""COMPUTED_VALUE"""),44244.99861111111)</f>
        <v>44244.99861</v>
      </c>
      <c r="C50" s="1">
        <f>IFERROR(__xludf.DUMMYFUNCTION("""COMPUTED_VALUE"""),52173.5)</f>
        <v>52173.5</v>
      </c>
    </row>
    <row r="51">
      <c r="B51" s="2">
        <f>IFERROR(__xludf.DUMMYFUNCTION("""COMPUTED_VALUE"""),44245.99861111111)</f>
        <v>44245.99861</v>
      </c>
      <c r="C51" s="1">
        <f>IFERROR(__xludf.DUMMYFUNCTION("""COMPUTED_VALUE"""),51601.7)</f>
        <v>51601.7</v>
      </c>
    </row>
    <row r="52">
      <c r="B52" s="2">
        <f>IFERROR(__xludf.DUMMYFUNCTION("""COMPUTED_VALUE"""),44246.99861111111)</f>
        <v>44246.99861</v>
      </c>
      <c r="C52" s="1">
        <f>IFERROR(__xludf.DUMMYFUNCTION("""COMPUTED_VALUE"""),55971.5)</f>
        <v>55971.5</v>
      </c>
    </row>
    <row r="53">
      <c r="B53" s="2">
        <f>IFERROR(__xludf.DUMMYFUNCTION("""COMPUTED_VALUE"""),44247.99861111111)</f>
        <v>44247.99861</v>
      </c>
      <c r="C53" s="1">
        <f>IFERROR(__xludf.DUMMYFUNCTION("""COMPUTED_VALUE"""),56104.9)</f>
        <v>56104.9</v>
      </c>
    </row>
    <row r="54">
      <c r="B54" s="2">
        <f>IFERROR(__xludf.DUMMYFUNCTION("""COMPUTED_VALUE"""),44248.99861111111)</f>
        <v>44248.99861</v>
      </c>
      <c r="C54" s="1">
        <f>IFERROR(__xludf.DUMMYFUNCTION("""COMPUTED_VALUE"""),57489.1)</f>
        <v>57489.1</v>
      </c>
    </row>
    <row r="55">
      <c r="B55" s="2">
        <f>IFERROR(__xludf.DUMMYFUNCTION("""COMPUTED_VALUE"""),44249.99861111111)</f>
        <v>44249.99861</v>
      </c>
      <c r="C55" s="1">
        <f>IFERROR(__xludf.DUMMYFUNCTION("""COMPUTED_VALUE"""),54141.9)</f>
        <v>54141.9</v>
      </c>
    </row>
    <row r="56">
      <c r="B56" s="2">
        <f>IFERROR(__xludf.DUMMYFUNCTION("""COMPUTED_VALUE"""),44250.99861111111)</f>
        <v>44250.99861</v>
      </c>
      <c r="C56" s="1">
        <f>IFERROR(__xludf.DUMMYFUNCTION("""COMPUTED_VALUE"""),48899.9)</f>
        <v>48899.9</v>
      </c>
    </row>
    <row r="57">
      <c r="B57" s="2">
        <f>IFERROR(__xludf.DUMMYFUNCTION("""COMPUTED_VALUE"""),44251.99861111111)</f>
        <v>44251.99861</v>
      </c>
      <c r="C57" s="1">
        <f>IFERROR(__xludf.DUMMYFUNCTION("""COMPUTED_VALUE"""),49737.8)</f>
        <v>49737.8</v>
      </c>
    </row>
    <row r="58">
      <c r="B58" s="2">
        <f>IFERROR(__xludf.DUMMYFUNCTION("""COMPUTED_VALUE"""),44252.99861111111)</f>
        <v>44252.99861</v>
      </c>
      <c r="C58" s="1">
        <f>IFERROR(__xludf.DUMMYFUNCTION("""COMPUTED_VALUE"""),47135.4)</f>
        <v>47135.4</v>
      </c>
    </row>
    <row r="59">
      <c r="B59" s="2">
        <f>IFERROR(__xludf.DUMMYFUNCTION("""COMPUTED_VALUE"""),44253.99861111111)</f>
        <v>44253.99861</v>
      </c>
      <c r="C59" s="1">
        <f>IFERROR(__xludf.DUMMYFUNCTION("""COMPUTED_VALUE"""),46320.7)</f>
        <v>46320.7</v>
      </c>
    </row>
    <row r="60">
      <c r="B60" s="2">
        <f>IFERROR(__xludf.DUMMYFUNCTION("""COMPUTED_VALUE"""),44254.99861111111)</f>
        <v>44254.99861</v>
      </c>
      <c r="C60" s="1">
        <f>IFERROR(__xludf.DUMMYFUNCTION("""COMPUTED_VALUE"""),46189.9)</f>
        <v>46189.9</v>
      </c>
    </row>
    <row r="61">
      <c r="B61" s="2">
        <f>IFERROR(__xludf.DUMMYFUNCTION("""COMPUTED_VALUE"""),44255.99861111111)</f>
        <v>44255.99861</v>
      </c>
      <c r="C61" s="1">
        <f>IFERROR(__xludf.DUMMYFUNCTION("""COMPUTED_VALUE"""),45260.1)</f>
        <v>45260.1</v>
      </c>
    </row>
    <row r="62">
      <c r="B62" s="2">
        <f>IFERROR(__xludf.DUMMYFUNCTION("""COMPUTED_VALUE"""),44256.99861111111)</f>
        <v>44256.99861</v>
      </c>
      <c r="C62" s="1">
        <f>IFERROR(__xludf.DUMMYFUNCTION("""COMPUTED_VALUE"""),49593.8)</f>
        <v>49593.8</v>
      </c>
    </row>
    <row r="63">
      <c r="B63" s="2">
        <f>IFERROR(__xludf.DUMMYFUNCTION("""COMPUTED_VALUE"""),44257.99861111111)</f>
        <v>44257.99861</v>
      </c>
      <c r="C63" s="1">
        <f>IFERROR(__xludf.DUMMYFUNCTION("""COMPUTED_VALUE"""),48513.0)</f>
        <v>48513</v>
      </c>
    </row>
    <row r="64">
      <c r="B64" s="2">
        <f>IFERROR(__xludf.DUMMYFUNCTION("""COMPUTED_VALUE"""),44258.99861111111)</f>
        <v>44258.99861</v>
      </c>
      <c r="C64" s="1">
        <f>IFERROR(__xludf.DUMMYFUNCTION("""COMPUTED_VALUE"""),50368.2)</f>
        <v>50368.2</v>
      </c>
    </row>
    <row r="65">
      <c r="B65" s="2">
        <f>IFERROR(__xludf.DUMMYFUNCTION("""COMPUTED_VALUE"""),44259.99861111111)</f>
        <v>44259.99861</v>
      </c>
      <c r="C65" s="1">
        <f>IFERROR(__xludf.DUMMYFUNCTION("""COMPUTED_VALUE"""),48533.0)</f>
        <v>48533</v>
      </c>
    </row>
    <row r="66">
      <c r="B66" s="2">
        <f>IFERROR(__xludf.DUMMYFUNCTION("""COMPUTED_VALUE"""),44260.99861111111)</f>
        <v>44260.99861</v>
      </c>
      <c r="C66" s="1">
        <f>IFERROR(__xludf.DUMMYFUNCTION("""COMPUTED_VALUE"""),48879.2)</f>
        <v>48879.2</v>
      </c>
    </row>
    <row r="67">
      <c r="B67" s="2">
        <f>IFERROR(__xludf.DUMMYFUNCTION("""COMPUTED_VALUE"""),44261.99861111111)</f>
        <v>44261.99861</v>
      </c>
      <c r="C67" s="1">
        <f>IFERROR(__xludf.DUMMYFUNCTION("""COMPUTED_VALUE"""),48909.8)</f>
        <v>48909.8</v>
      </c>
    </row>
    <row r="68">
      <c r="B68" s="2">
        <f>IFERROR(__xludf.DUMMYFUNCTION("""COMPUTED_VALUE"""),44262.99861111111)</f>
        <v>44262.99861</v>
      </c>
      <c r="C68" s="1">
        <f>IFERROR(__xludf.DUMMYFUNCTION("""COMPUTED_VALUE"""),50941.2)</f>
        <v>50941.2</v>
      </c>
    </row>
    <row r="69">
      <c r="B69" s="2">
        <f>IFERROR(__xludf.DUMMYFUNCTION("""COMPUTED_VALUE"""),44263.99861111111)</f>
        <v>44263.99861</v>
      </c>
      <c r="C69" s="1">
        <f>IFERROR(__xludf.DUMMYFUNCTION("""COMPUTED_VALUE"""),52304.2)</f>
        <v>52304.2</v>
      </c>
    </row>
    <row r="70">
      <c r="B70" s="2">
        <f>IFERROR(__xludf.DUMMYFUNCTION("""COMPUTED_VALUE"""),44264.99861111111)</f>
        <v>44264.99861</v>
      </c>
      <c r="C70" s="1">
        <f>IFERROR(__xludf.DUMMYFUNCTION("""COMPUTED_VALUE"""),54916.3)</f>
        <v>54916.3</v>
      </c>
    </row>
    <row r="71">
      <c r="B71" s="2">
        <f>IFERROR(__xludf.DUMMYFUNCTION("""COMPUTED_VALUE"""),44265.99861111111)</f>
        <v>44265.99861</v>
      </c>
      <c r="C71" s="1">
        <f>IFERROR(__xludf.DUMMYFUNCTION("""COMPUTED_VALUE"""),55972.8)</f>
        <v>55972.8</v>
      </c>
    </row>
    <row r="72">
      <c r="B72" s="2">
        <f>IFERROR(__xludf.DUMMYFUNCTION("""COMPUTED_VALUE"""),44266.99861111111)</f>
        <v>44266.99861</v>
      </c>
      <c r="C72" s="1">
        <f>IFERROR(__xludf.DUMMYFUNCTION("""COMPUTED_VALUE"""),57797.0)</f>
        <v>57797</v>
      </c>
    </row>
    <row r="73">
      <c r="B73" s="2">
        <f>IFERROR(__xludf.DUMMYFUNCTION("""COMPUTED_VALUE"""),44267.99861111111)</f>
        <v>44267.99861</v>
      </c>
      <c r="C73" s="1">
        <f>IFERROR(__xludf.DUMMYFUNCTION("""COMPUTED_VALUE"""),57271.2)</f>
        <v>57271.2</v>
      </c>
    </row>
    <row r="74">
      <c r="B74" s="2">
        <f>IFERROR(__xludf.DUMMYFUNCTION("""COMPUTED_VALUE"""),44268.99861111111)</f>
        <v>44268.99861</v>
      </c>
      <c r="C74" s="1">
        <f>IFERROR(__xludf.DUMMYFUNCTION("""COMPUTED_VALUE"""),61283.8)</f>
        <v>61283.8</v>
      </c>
    </row>
    <row r="75">
      <c r="B75" s="2">
        <f>IFERROR(__xludf.DUMMYFUNCTION("""COMPUTED_VALUE"""),44269.99861111111)</f>
        <v>44269.99861</v>
      </c>
      <c r="C75" s="1">
        <f>IFERROR(__xludf.DUMMYFUNCTION("""COMPUTED_VALUE"""),59423.0)</f>
        <v>59423</v>
      </c>
    </row>
    <row r="76">
      <c r="B76" s="2">
        <f>IFERROR(__xludf.DUMMYFUNCTION("""COMPUTED_VALUE"""),44270.99861111111)</f>
        <v>44270.99861</v>
      </c>
      <c r="C76" s="1">
        <f>IFERROR(__xludf.DUMMYFUNCTION("""COMPUTED_VALUE"""),55743.9)</f>
        <v>55743.9</v>
      </c>
    </row>
    <row r="77">
      <c r="B77" s="2">
        <f>IFERROR(__xludf.DUMMYFUNCTION("""COMPUTED_VALUE"""),44271.99861111111)</f>
        <v>44271.99861</v>
      </c>
      <c r="C77" s="1">
        <f>IFERROR(__xludf.DUMMYFUNCTION("""COMPUTED_VALUE"""),56919.2)</f>
        <v>56919.2</v>
      </c>
    </row>
    <row r="78">
      <c r="B78" s="2">
        <f>IFERROR(__xludf.DUMMYFUNCTION("""COMPUTED_VALUE"""),44272.99861111111)</f>
        <v>44272.99861</v>
      </c>
      <c r="C78" s="1">
        <f>IFERROR(__xludf.DUMMYFUNCTION("""COMPUTED_VALUE"""),58927.5)</f>
        <v>58927.5</v>
      </c>
    </row>
    <row r="79">
      <c r="B79" s="2">
        <f>IFERROR(__xludf.DUMMYFUNCTION("""COMPUTED_VALUE"""),44273.99861111111)</f>
        <v>44273.99861</v>
      </c>
      <c r="C79" s="1">
        <f>IFERROR(__xludf.DUMMYFUNCTION("""COMPUTED_VALUE"""),57644.9)</f>
        <v>57644.9</v>
      </c>
    </row>
    <row r="80">
      <c r="B80" s="2">
        <f>IFERROR(__xludf.DUMMYFUNCTION("""COMPUTED_VALUE"""),44274.99861111111)</f>
        <v>44274.99861</v>
      </c>
      <c r="C80" s="1">
        <f>IFERROR(__xludf.DUMMYFUNCTION("""COMPUTED_VALUE"""),58050.6)</f>
        <v>58050.6</v>
      </c>
    </row>
    <row r="81">
      <c r="B81" s="2">
        <f>IFERROR(__xludf.DUMMYFUNCTION("""COMPUTED_VALUE"""),44275.99861111111)</f>
        <v>44275.99861</v>
      </c>
      <c r="C81" s="1">
        <f>IFERROR(__xludf.DUMMYFUNCTION("""COMPUTED_VALUE"""),58126.1)</f>
        <v>58126.1</v>
      </c>
    </row>
    <row r="82">
      <c r="B82" s="2">
        <f>IFERROR(__xludf.DUMMYFUNCTION("""COMPUTED_VALUE"""),44276.99861111111)</f>
        <v>44276.99861</v>
      </c>
      <c r="C82" s="1">
        <f>IFERROR(__xludf.DUMMYFUNCTION("""COMPUTED_VALUE"""),57465.1)</f>
        <v>57465.1</v>
      </c>
    </row>
    <row r="83">
      <c r="B83" s="2">
        <f>IFERROR(__xludf.DUMMYFUNCTION("""COMPUTED_VALUE"""),44277.99861111111)</f>
        <v>44277.99861</v>
      </c>
      <c r="C83" s="1">
        <f>IFERROR(__xludf.DUMMYFUNCTION("""COMPUTED_VALUE"""),54100.0)</f>
        <v>54100</v>
      </c>
    </row>
    <row r="84">
      <c r="B84" s="2">
        <f>IFERROR(__xludf.DUMMYFUNCTION("""COMPUTED_VALUE"""),44278.99861111111)</f>
        <v>44278.99861</v>
      </c>
      <c r="C84" s="1">
        <f>IFERROR(__xludf.DUMMYFUNCTION("""COMPUTED_VALUE"""),54582.7)</f>
        <v>54582.7</v>
      </c>
    </row>
    <row r="85">
      <c r="B85" s="2">
        <f>IFERROR(__xludf.DUMMYFUNCTION("""COMPUTED_VALUE"""),44279.99861111111)</f>
        <v>44279.99861</v>
      </c>
      <c r="C85" s="1">
        <f>IFERROR(__xludf.DUMMYFUNCTION("""COMPUTED_VALUE"""),52267.0)</f>
        <v>52267</v>
      </c>
    </row>
    <row r="86">
      <c r="B86" s="2">
        <f>IFERROR(__xludf.DUMMYFUNCTION("""COMPUTED_VALUE"""),44280.99861111111)</f>
        <v>44280.99861</v>
      </c>
      <c r="C86" s="1">
        <f>IFERROR(__xludf.DUMMYFUNCTION("""COMPUTED_VALUE"""),51325.0)</f>
        <v>51325</v>
      </c>
    </row>
    <row r="87">
      <c r="B87" s="2">
        <f>IFERROR(__xludf.DUMMYFUNCTION("""COMPUTED_VALUE"""),44281.99861111111)</f>
        <v>44281.99861</v>
      </c>
      <c r="C87" s="1">
        <f>IFERROR(__xludf.DUMMYFUNCTION("""COMPUTED_VALUE"""),55072.4)</f>
        <v>55072.4</v>
      </c>
    </row>
    <row r="88">
      <c r="B88" s="2">
        <f>IFERROR(__xludf.DUMMYFUNCTION("""COMPUTED_VALUE"""),44282.99861111111)</f>
        <v>44282.99861</v>
      </c>
      <c r="C88" s="1">
        <f>IFERROR(__xludf.DUMMYFUNCTION("""COMPUTED_VALUE"""),55880.1)</f>
        <v>55880.1</v>
      </c>
    </row>
    <row r="89">
      <c r="B89" s="2">
        <f>IFERROR(__xludf.DUMMYFUNCTION("""COMPUTED_VALUE"""),44283.99861111111)</f>
        <v>44283.99861</v>
      </c>
      <c r="C89" s="1">
        <f>IFERROR(__xludf.DUMMYFUNCTION("""COMPUTED_VALUE"""),55778.8)</f>
        <v>55778.8</v>
      </c>
    </row>
    <row r="90">
      <c r="B90" s="2">
        <f>IFERROR(__xludf.DUMMYFUNCTION("""COMPUTED_VALUE"""),44284.99861111111)</f>
        <v>44284.99861</v>
      </c>
      <c r="C90" s="1">
        <f>IFERROR(__xludf.DUMMYFUNCTION("""COMPUTED_VALUE"""),57613.1)</f>
        <v>57613.1</v>
      </c>
    </row>
    <row r="91">
      <c r="B91" s="2">
        <f>IFERROR(__xludf.DUMMYFUNCTION("""COMPUTED_VALUE"""),44285.99861111111)</f>
        <v>44285.99861</v>
      </c>
      <c r="C91" s="1">
        <f>IFERROR(__xludf.DUMMYFUNCTION("""COMPUTED_VALUE"""),58786.4)</f>
        <v>58786.4</v>
      </c>
    </row>
    <row r="92">
      <c r="B92" s="2">
        <f>IFERROR(__xludf.DUMMYFUNCTION("""COMPUTED_VALUE"""),44286.99861111111)</f>
        <v>44286.99861</v>
      </c>
      <c r="C92" s="1">
        <f>IFERROR(__xludf.DUMMYFUNCTION("""COMPUTED_VALUE"""),58800.0)</f>
        <v>58800</v>
      </c>
    </row>
    <row r="93">
      <c r="B93" s="2">
        <f>IFERROR(__xludf.DUMMYFUNCTION("""COMPUTED_VALUE"""),44287.99861111111)</f>
        <v>44287.99861</v>
      </c>
      <c r="C93" s="1">
        <f>IFERROR(__xludf.DUMMYFUNCTION("""COMPUTED_VALUE"""),58726.4)</f>
        <v>58726.4</v>
      </c>
    </row>
    <row r="94">
      <c r="B94" s="2">
        <f>IFERROR(__xludf.DUMMYFUNCTION("""COMPUTED_VALUE"""),44288.99861111111)</f>
        <v>44288.99861</v>
      </c>
      <c r="C94" s="1">
        <f>IFERROR(__xludf.DUMMYFUNCTION("""COMPUTED_VALUE"""),58978.5)</f>
        <v>58978.5</v>
      </c>
    </row>
    <row r="95">
      <c r="B95" s="2">
        <f>IFERROR(__xludf.DUMMYFUNCTION("""COMPUTED_VALUE"""),44289.99861111111)</f>
        <v>44289.99861</v>
      </c>
      <c r="C95" s="1">
        <f>IFERROR(__xludf.DUMMYFUNCTION("""COMPUTED_VALUE"""),57094.3)</f>
        <v>57094.3</v>
      </c>
    </row>
    <row r="96">
      <c r="B96" s="2">
        <f>IFERROR(__xludf.DUMMYFUNCTION("""COMPUTED_VALUE"""),44290.99861111111)</f>
        <v>44290.99861</v>
      </c>
      <c r="C96" s="1">
        <f>IFERROR(__xludf.DUMMYFUNCTION("""COMPUTED_VALUE"""),58200.2)</f>
        <v>58200.2</v>
      </c>
    </row>
    <row r="97">
      <c r="B97" s="2">
        <f>IFERROR(__xludf.DUMMYFUNCTION("""COMPUTED_VALUE"""),44291.99861111111)</f>
        <v>44291.99861</v>
      </c>
      <c r="C97" s="1">
        <f>IFERROR(__xludf.DUMMYFUNCTION("""COMPUTED_VALUE"""),59123.0)</f>
        <v>59123</v>
      </c>
    </row>
    <row r="98">
      <c r="B98" s="2">
        <f>IFERROR(__xludf.DUMMYFUNCTION("""COMPUTED_VALUE"""),44292.99861111111)</f>
        <v>44292.99861</v>
      </c>
      <c r="C98" s="1">
        <f>IFERROR(__xludf.DUMMYFUNCTION("""COMPUTED_VALUE"""),58014.5)</f>
        <v>58014.5</v>
      </c>
    </row>
    <row r="99">
      <c r="B99" s="2">
        <f>IFERROR(__xludf.DUMMYFUNCTION("""COMPUTED_VALUE"""),44293.99861111111)</f>
        <v>44293.99861</v>
      </c>
      <c r="C99" s="1">
        <f>IFERROR(__xludf.DUMMYFUNCTION("""COMPUTED_VALUE"""),55955.7)</f>
        <v>55955.7</v>
      </c>
    </row>
    <row r="100">
      <c r="B100" s="2">
        <f>IFERROR(__xludf.DUMMYFUNCTION("""COMPUTED_VALUE"""),44294.99861111111)</f>
        <v>44294.99861</v>
      </c>
      <c r="C100" s="1">
        <f>IFERROR(__xludf.DUMMYFUNCTION("""COMPUTED_VALUE"""),58019.8)</f>
        <v>58019.8</v>
      </c>
    </row>
    <row r="101">
      <c r="B101" s="2">
        <f>IFERROR(__xludf.DUMMYFUNCTION("""COMPUTED_VALUE"""),44295.99861111111)</f>
        <v>44295.99861</v>
      </c>
      <c r="C101" s="1">
        <f>IFERROR(__xludf.DUMMYFUNCTION("""COMPUTED_VALUE"""),58092.6)</f>
        <v>58092.6</v>
      </c>
    </row>
    <row r="102">
      <c r="B102" s="2">
        <f>IFERROR(__xludf.DUMMYFUNCTION("""COMPUTED_VALUE"""),44296.99861111111)</f>
        <v>44296.99861</v>
      </c>
      <c r="C102" s="1">
        <f>IFERROR(__xludf.DUMMYFUNCTION("""COMPUTED_VALUE"""),59778.6)</f>
        <v>59778.6</v>
      </c>
    </row>
    <row r="103">
      <c r="B103" s="2">
        <f>IFERROR(__xludf.DUMMYFUNCTION("""COMPUTED_VALUE"""),44297.99861111111)</f>
        <v>44297.99861</v>
      </c>
      <c r="C103" s="1">
        <f>IFERROR(__xludf.DUMMYFUNCTION("""COMPUTED_VALUE"""),59989.2)</f>
        <v>59989.2</v>
      </c>
    </row>
    <row r="104">
      <c r="B104" s="2">
        <f>IFERROR(__xludf.DUMMYFUNCTION("""COMPUTED_VALUE"""),44298.99861111111)</f>
        <v>44298.99861</v>
      </c>
      <c r="C104" s="1">
        <f>IFERROR(__xludf.DUMMYFUNCTION("""COMPUTED_VALUE"""),59886.1)</f>
        <v>59886.1</v>
      </c>
    </row>
    <row r="105">
      <c r="B105" s="2">
        <f>IFERROR(__xludf.DUMMYFUNCTION("""COMPUTED_VALUE"""),44299.99861111111)</f>
        <v>44299.99861</v>
      </c>
      <c r="C105" s="1">
        <f>IFERROR(__xludf.DUMMYFUNCTION("""COMPUTED_VALUE"""),63588.2)</f>
        <v>63588.2</v>
      </c>
    </row>
    <row r="106">
      <c r="B106" s="2">
        <f>IFERROR(__xludf.DUMMYFUNCTION("""COMPUTED_VALUE"""),44300.99861111111)</f>
        <v>44300.99861</v>
      </c>
      <c r="C106" s="1">
        <f>IFERROR(__xludf.DUMMYFUNCTION("""COMPUTED_VALUE"""),62624.5)</f>
        <v>62624.5</v>
      </c>
    </row>
    <row r="107">
      <c r="B107" s="2">
        <f>IFERROR(__xludf.DUMMYFUNCTION("""COMPUTED_VALUE"""),44301.99861111111)</f>
        <v>44301.99861</v>
      </c>
      <c r="C107" s="1">
        <f>IFERROR(__xludf.DUMMYFUNCTION("""COMPUTED_VALUE"""),63237.0)</f>
        <v>63237</v>
      </c>
    </row>
    <row r="108">
      <c r="B108" s="2">
        <f>IFERROR(__xludf.DUMMYFUNCTION("""COMPUTED_VALUE"""),44302.99861111111)</f>
        <v>44302.99861</v>
      </c>
      <c r="C108" s="1">
        <f>IFERROR(__xludf.DUMMYFUNCTION("""COMPUTED_VALUE"""),61427.2)</f>
        <v>61427.2</v>
      </c>
    </row>
    <row r="109">
      <c r="B109" s="2">
        <f>IFERROR(__xludf.DUMMYFUNCTION("""COMPUTED_VALUE"""),44303.99861111111)</f>
        <v>44303.99861</v>
      </c>
      <c r="C109" s="1">
        <f>IFERROR(__xludf.DUMMYFUNCTION("""COMPUTED_VALUE"""),60141.1)</f>
        <v>60141.1</v>
      </c>
    </row>
    <row r="110">
      <c r="B110" s="2">
        <f>IFERROR(__xludf.DUMMYFUNCTION("""COMPUTED_VALUE"""),44304.99861111111)</f>
        <v>44304.99861</v>
      </c>
      <c r="C110" s="1">
        <f>IFERROR(__xludf.DUMMYFUNCTION("""COMPUTED_VALUE"""),56274.4)</f>
        <v>56274.4</v>
      </c>
    </row>
    <row r="111">
      <c r="B111" s="2">
        <f>IFERROR(__xludf.DUMMYFUNCTION("""COMPUTED_VALUE"""),44305.99861111111)</f>
        <v>44305.99861</v>
      </c>
      <c r="C111" s="1">
        <f>IFERROR(__xludf.DUMMYFUNCTION("""COMPUTED_VALUE"""),55670.9)</f>
        <v>55670.9</v>
      </c>
    </row>
    <row r="112">
      <c r="B112" s="2">
        <f>IFERROR(__xludf.DUMMYFUNCTION("""COMPUTED_VALUE"""),44306.99861111111)</f>
        <v>44306.99861</v>
      </c>
      <c r="C112" s="1">
        <f>IFERROR(__xludf.DUMMYFUNCTION("""COMPUTED_VALUE"""),56423.0)</f>
        <v>56423</v>
      </c>
    </row>
    <row r="113">
      <c r="B113" s="2">
        <f>IFERROR(__xludf.DUMMYFUNCTION("""COMPUTED_VALUE"""),44307.99861111111)</f>
        <v>44307.99861</v>
      </c>
      <c r="C113" s="1">
        <f>IFERROR(__xludf.DUMMYFUNCTION("""COMPUTED_VALUE"""),53808.7)</f>
        <v>53808.7</v>
      </c>
    </row>
    <row r="114">
      <c r="B114" s="2">
        <f>IFERROR(__xludf.DUMMYFUNCTION("""COMPUTED_VALUE"""),44308.99861111111)</f>
        <v>44308.99861</v>
      </c>
      <c r="C114" s="1">
        <f>IFERROR(__xludf.DUMMYFUNCTION("""COMPUTED_VALUE"""),51701.5)</f>
        <v>51701.5</v>
      </c>
    </row>
    <row r="115">
      <c r="B115" s="2">
        <f>IFERROR(__xludf.DUMMYFUNCTION("""COMPUTED_VALUE"""),44309.99861111111)</f>
        <v>44309.99861</v>
      </c>
      <c r="C115" s="1">
        <f>IFERROR(__xludf.DUMMYFUNCTION("""COMPUTED_VALUE"""),51076.0)</f>
        <v>51076</v>
      </c>
    </row>
    <row r="116">
      <c r="B116" s="2">
        <f>IFERROR(__xludf.DUMMYFUNCTION("""COMPUTED_VALUE"""),44310.99861111111)</f>
        <v>44310.99861</v>
      </c>
      <c r="C116" s="1">
        <f>IFERROR(__xludf.DUMMYFUNCTION("""COMPUTED_VALUE"""),50046.4)</f>
        <v>50046.4</v>
      </c>
    </row>
    <row r="117">
      <c r="B117" s="2">
        <f>IFERROR(__xludf.DUMMYFUNCTION("""COMPUTED_VALUE"""),44311.99861111111)</f>
        <v>44311.99861</v>
      </c>
      <c r="C117" s="1">
        <f>IFERROR(__xludf.DUMMYFUNCTION("""COMPUTED_VALUE"""),49059.5)</f>
        <v>49059.5</v>
      </c>
    </row>
    <row r="118">
      <c r="B118" s="2">
        <f>IFERROR(__xludf.DUMMYFUNCTION("""COMPUTED_VALUE"""),44312.99861111111)</f>
        <v>44312.99861</v>
      </c>
      <c r="C118" s="1">
        <f>IFERROR(__xludf.DUMMYFUNCTION("""COMPUTED_VALUE"""),54017.2)</f>
        <v>54017.2</v>
      </c>
    </row>
    <row r="119">
      <c r="B119" s="2">
        <f>IFERROR(__xludf.DUMMYFUNCTION("""COMPUTED_VALUE"""),44313.99861111111)</f>
        <v>44313.99861</v>
      </c>
      <c r="C119" s="1">
        <f>IFERROR(__xludf.DUMMYFUNCTION("""COMPUTED_VALUE"""),55046.7)</f>
        <v>55046.7</v>
      </c>
    </row>
    <row r="120">
      <c r="B120" s="2">
        <f>IFERROR(__xludf.DUMMYFUNCTION("""COMPUTED_VALUE"""),44314.99861111111)</f>
        <v>44314.99861</v>
      </c>
      <c r="C120" s="1">
        <f>IFERROR(__xludf.DUMMYFUNCTION("""COMPUTED_VALUE"""),54894.0)</f>
        <v>54894</v>
      </c>
    </row>
    <row r="121">
      <c r="B121" s="2">
        <f>IFERROR(__xludf.DUMMYFUNCTION("""COMPUTED_VALUE"""),44315.99861111111)</f>
        <v>44315.99861</v>
      </c>
      <c r="C121" s="1">
        <f>IFERROR(__xludf.DUMMYFUNCTION("""COMPUTED_VALUE"""),53583.6)</f>
        <v>53583.6</v>
      </c>
    </row>
    <row r="122">
      <c r="B122" s="2">
        <f>IFERROR(__xludf.DUMMYFUNCTION("""COMPUTED_VALUE"""),44316.99861111111)</f>
        <v>44316.99861</v>
      </c>
      <c r="C122" s="1">
        <f>IFERROR(__xludf.DUMMYFUNCTION("""COMPUTED_VALUE"""),57885.2)</f>
        <v>57885.2</v>
      </c>
    </row>
    <row r="123">
      <c r="B123" s="2">
        <f>IFERROR(__xludf.DUMMYFUNCTION("""COMPUTED_VALUE"""),44317.99861111111)</f>
        <v>44317.99861</v>
      </c>
      <c r="C123" s="1">
        <f>IFERROR(__xludf.DUMMYFUNCTION("""COMPUTED_VALUE"""),57858.2)</f>
        <v>57858.2</v>
      </c>
    </row>
    <row r="124">
      <c r="B124" s="2">
        <f>IFERROR(__xludf.DUMMYFUNCTION("""COMPUTED_VALUE"""),44318.99861111111)</f>
        <v>44318.99861</v>
      </c>
      <c r="C124" s="1">
        <f>IFERROR(__xludf.DUMMYFUNCTION("""COMPUTED_VALUE"""),56625.1)</f>
        <v>56625.1</v>
      </c>
    </row>
    <row r="125">
      <c r="B125" s="2">
        <f>IFERROR(__xludf.DUMMYFUNCTION("""COMPUTED_VALUE"""),44319.99861111111)</f>
        <v>44319.99861</v>
      </c>
      <c r="C125" s="1">
        <f>IFERROR(__xludf.DUMMYFUNCTION("""COMPUTED_VALUE"""),57197.5)</f>
        <v>57197.5</v>
      </c>
    </row>
    <row r="126">
      <c r="B126" s="2">
        <f>IFERROR(__xludf.DUMMYFUNCTION("""COMPUTED_VALUE"""),44320.99861111111)</f>
        <v>44320.99861</v>
      </c>
      <c r="C126" s="1">
        <f>IFERROR(__xludf.DUMMYFUNCTION("""COMPUTED_VALUE"""),53241.9)</f>
        <v>53241.9</v>
      </c>
    </row>
    <row r="127">
      <c r="B127" s="2">
        <f>IFERROR(__xludf.DUMMYFUNCTION("""COMPUTED_VALUE"""),44321.99861111111)</f>
        <v>44321.99861</v>
      </c>
      <c r="C127" s="1">
        <f>IFERROR(__xludf.DUMMYFUNCTION("""COMPUTED_VALUE"""),57515.6)</f>
        <v>57515.6</v>
      </c>
    </row>
    <row r="128">
      <c r="B128" s="2">
        <f>IFERROR(__xludf.DUMMYFUNCTION("""COMPUTED_VALUE"""),44322.99861111111)</f>
        <v>44322.99861</v>
      </c>
      <c r="C128" s="1">
        <f>IFERROR(__xludf.DUMMYFUNCTION("""COMPUTED_VALUE"""),56444.5)</f>
        <v>56444.5</v>
      </c>
    </row>
    <row r="129">
      <c r="B129" s="2">
        <f>IFERROR(__xludf.DUMMYFUNCTION("""COMPUTED_VALUE"""),44323.99861111111)</f>
        <v>44323.99861</v>
      </c>
      <c r="C129" s="1">
        <f>IFERROR(__xludf.DUMMYFUNCTION("""COMPUTED_VALUE"""),57392.4)</f>
        <v>57392.4</v>
      </c>
    </row>
    <row r="130">
      <c r="B130" s="2">
        <f>IFERROR(__xludf.DUMMYFUNCTION("""COMPUTED_VALUE"""),44324.99861111111)</f>
        <v>44324.99861</v>
      </c>
      <c r="C130" s="1">
        <f>IFERROR(__xludf.DUMMYFUNCTION("""COMPUTED_VALUE"""),58958.0)</f>
        <v>58958</v>
      </c>
    </row>
    <row r="131">
      <c r="B131" s="2">
        <f>IFERROR(__xludf.DUMMYFUNCTION("""COMPUTED_VALUE"""),44325.99861111111)</f>
        <v>44325.99861</v>
      </c>
      <c r="C131" s="1">
        <f>IFERROR(__xludf.DUMMYFUNCTION("""COMPUTED_VALUE"""),58238.4)</f>
        <v>58238.4</v>
      </c>
    </row>
    <row r="132">
      <c r="B132" s="2">
        <f>IFERROR(__xludf.DUMMYFUNCTION("""COMPUTED_VALUE"""),44326.99861111111)</f>
        <v>44326.99861</v>
      </c>
      <c r="C132" s="1">
        <f>IFERROR(__xludf.DUMMYFUNCTION("""COMPUTED_VALUE"""),55804.8)</f>
        <v>55804.8</v>
      </c>
    </row>
    <row r="133">
      <c r="B133" s="2">
        <f>IFERROR(__xludf.DUMMYFUNCTION("""COMPUTED_VALUE"""),44327.99861111111)</f>
        <v>44327.99861</v>
      </c>
      <c r="C133" s="1">
        <f>IFERROR(__xludf.DUMMYFUNCTION("""COMPUTED_VALUE"""),56755.9)</f>
        <v>56755.9</v>
      </c>
    </row>
    <row r="134">
      <c r="B134" s="2">
        <f>IFERROR(__xludf.DUMMYFUNCTION("""COMPUTED_VALUE"""),44328.99861111111)</f>
        <v>44328.99861</v>
      </c>
      <c r="C134" s="1">
        <f>IFERROR(__xludf.DUMMYFUNCTION("""COMPUTED_VALUE"""),49498.7)</f>
        <v>49498.7</v>
      </c>
    </row>
    <row r="135">
      <c r="B135" s="2">
        <f>IFERROR(__xludf.DUMMYFUNCTION("""COMPUTED_VALUE"""),44329.99861111111)</f>
        <v>44329.99861</v>
      </c>
      <c r="C135" s="1">
        <f>IFERROR(__xludf.DUMMYFUNCTION("""COMPUTED_VALUE"""),49694.4)</f>
        <v>49694.4</v>
      </c>
    </row>
    <row r="136">
      <c r="B136" s="2">
        <f>IFERROR(__xludf.DUMMYFUNCTION("""COMPUTED_VALUE"""),44330.99861111111)</f>
        <v>44330.99861</v>
      </c>
      <c r="C136" s="1">
        <f>IFERROR(__xludf.DUMMYFUNCTION("""COMPUTED_VALUE"""),49961.6)</f>
        <v>49961.6</v>
      </c>
    </row>
    <row r="137">
      <c r="B137" s="2">
        <f>IFERROR(__xludf.DUMMYFUNCTION("""COMPUTED_VALUE"""),44331.99861111111)</f>
        <v>44331.99861</v>
      </c>
      <c r="C137" s="1">
        <f>IFERROR(__xludf.DUMMYFUNCTION("""COMPUTED_VALUE"""),46795.7)</f>
        <v>46795.7</v>
      </c>
    </row>
    <row r="138">
      <c r="B138" s="2">
        <f>IFERROR(__xludf.DUMMYFUNCTION("""COMPUTED_VALUE"""),44332.99861111111)</f>
        <v>44332.99861</v>
      </c>
      <c r="C138" s="1">
        <f>IFERROR(__xludf.DUMMYFUNCTION("""COMPUTED_VALUE"""),46450.7)</f>
        <v>46450.7</v>
      </c>
    </row>
    <row r="139">
      <c r="B139" s="2">
        <f>IFERROR(__xludf.DUMMYFUNCTION("""COMPUTED_VALUE"""),44333.99861111111)</f>
        <v>44333.99861</v>
      </c>
      <c r="C139" s="1">
        <f>IFERROR(__xludf.DUMMYFUNCTION("""COMPUTED_VALUE"""),43580.5)</f>
        <v>43580.5</v>
      </c>
    </row>
    <row r="140">
      <c r="B140" s="2">
        <f>IFERROR(__xludf.DUMMYFUNCTION("""COMPUTED_VALUE"""),44334.99861111111)</f>
        <v>44334.99861</v>
      </c>
      <c r="C140" s="1">
        <f>IFERROR(__xludf.DUMMYFUNCTION("""COMPUTED_VALUE"""),42857.1)</f>
        <v>42857.1</v>
      </c>
    </row>
    <row r="141">
      <c r="B141" s="2">
        <f>IFERROR(__xludf.DUMMYFUNCTION("""COMPUTED_VALUE"""),44335.99861111111)</f>
        <v>44335.99861</v>
      </c>
      <c r="C141" s="1">
        <f>IFERROR(__xludf.DUMMYFUNCTION("""COMPUTED_VALUE"""),36941.0)</f>
        <v>36941</v>
      </c>
    </row>
    <row r="142">
      <c r="B142" s="2">
        <f>IFERROR(__xludf.DUMMYFUNCTION("""COMPUTED_VALUE"""),44336.99861111111)</f>
        <v>44336.99861</v>
      </c>
      <c r="C142" s="1">
        <f>IFERROR(__xludf.DUMMYFUNCTION("""COMPUTED_VALUE"""),40623.2)</f>
        <v>40623.2</v>
      </c>
    </row>
    <row r="143">
      <c r="B143" s="2">
        <f>IFERROR(__xludf.DUMMYFUNCTION("""COMPUTED_VALUE"""),44337.99861111111)</f>
        <v>44337.99861</v>
      </c>
      <c r="C143" s="1">
        <f>IFERROR(__xludf.DUMMYFUNCTION("""COMPUTED_VALUE"""),37340.7)</f>
        <v>37340.7</v>
      </c>
    </row>
    <row r="144">
      <c r="B144" s="2">
        <f>IFERROR(__xludf.DUMMYFUNCTION("""COMPUTED_VALUE"""),44338.99861111111)</f>
        <v>44338.99861</v>
      </c>
      <c r="C144" s="1">
        <f>IFERROR(__xludf.DUMMYFUNCTION("""COMPUTED_VALUE"""),37596.1)</f>
        <v>37596.1</v>
      </c>
    </row>
    <row r="145">
      <c r="B145" s="2">
        <f>IFERROR(__xludf.DUMMYFUNCTION("""COMPUTED_VALUE"""),44339.99861111111)</f>
        <v>44339.99861</v>
      </c>
      <c r="C145" s="1">
        <f>IFERROR(__xludf.DUMMYFUNCTION("""COMPUTED_VALUE"""),34742.5)</f>
        <v>34742.5</v>
      </c>
    </row>
    <row r="146">
      <c r="B146" s="2">
        <f>IFERROR(__xludf.DUMMYFUNCTION("""COMPUTED_VALUE"""),44340.99861111111)</f>
        <v>44340.99861</v>
      </c>
      <c r="C146" s="1">
        <f>IFERROR(__xludf.DUMMYFUNCTION("""COMPUTED_VALUE"""),38878.5)</f>
        <v>38878.5</v>
      </c>
    </row>
    <row r="147">
      <c r="B147" s="2">
        <f>IFERROR(__xludf.DUMMYFUNCTION("""COMPUTED_VALUE"""),44341.99861111111)</f>
        <v>44341.99861</v>
      </c>
      <c r="C147" s="1">
        <f>IFERROR(__xludf.DUMMYFUNCTION("""COMPUTED_VALUE"""),38200.0)</f>
        <v>38200</v>
      </c>
    </row>
    <row r="148">
      <c r="B148" s="2">
        <f>IFERROR(__xludf.DUMMYFUNCTION("""COMPUTED_VALUE"""),44342.99861111111)</f>
        <v>44342.99861</v>
      </c>
      <c r="C148" s="1">
        <f>IFERROR(__xludf.DUMMYFUNCTION("""COMPUTED_VALUE"""),39293.2)</f>
        <v>39293.2</v>
      </c>
    </row>
    <row r="149">
      <c r="B149" s="2">
        <f>IFERROR(__xludf.DUMMYFUNCTION("""COMPUTED_VALUE"""),44343.99861111111)</f>
        <v>44343.99861</v>
      </c>
      <c r="C149" s="1">
        <f>IFERROR(__xludf.DUMMYFUNCTION("""COMPUTED_VALUE"""),38556.8)</f>
        <v>38556.8</v>
      </c>
    </row>
    <row r="150">
      <c r="B150" s="2">
        <f>IFERROR(__xludf.DUMMYFUNCTION("""COMPUTED_VALUE"""),44344.99861111111)</f>
        <v>44344.99861</v>
      </c>
      <c r="C150" s="1">
        <f>IFERROR(__xludf.DUMMYFUNCTION("""COMPUTED_VALUE"""),35670.5)</f>
        <v>35670.5</v>
      </c>
    </row>
    <row r="151">
      <c r="B151" s="2">
        <f>IFERROR(__xludf.DUMMYFUNCTION("""COMPUTED_VALUE"""),44345.99861111111)</f>
        <v>44345.99861</v>
      </c>
      <c r="C151" s="1">
        <f>IFERROR(__xludf.DUMMYFUNCTION("""COMPUTED_VALUE"""),34618.7)</f>
        <v>34618.7</v>
      </c>
    </row>
    <row r="152">
      <c r="B152" s="2">
        <f>IFERROR(__xludf.DUMMYFUNCTION("""COMPUTED_VALUE"""),44346.99861111111)</f>
        <v>44346.99861</v>
      </c>
      <c r="C152" s="1">
        <f>IFERROR(__xludf.DUMMYFUNCTION("""COMPUTED_VALUE"""),35646.4)</f>
        <v>35646.4</v>
      </c>
    </row>
    <row r="153">
      <c r="B153" s="2">
        <f>IFERROR(__xludf.DUMMYFUNCTION("""COMPUTED_VALUE"""),44347.99861111111)</f>
        <v>44347.99861</v>
      </c>
      <c r="C153" s="1">
        <f>IFERROR(__xludf.DUMMYFUNCTION("""COMPUTED_VALUE"""),37271.8)</f>
        <v>37271.8</v>
      </c>
    </row>
    <row r="154">
      <c r="B154" s="2">
        <f>IFERROR(__xludf.DUMMYFUNCTION("""COMPUTED_VALUE"""),44348.99861111111)</f>
        <v>44348.99861</v>
      </c>
      <c r="C154" s="1">
        <f>IFERROR(__xludf.DUMMYFUNCTION("""COMPUTED_VALUE"""),36685.0)</f>
        <v>36685</v>
      </c>
    </row>
    <row r="155">
      <c r="B155" s="2">
        <f>IFERROR(__xludf.DUMMYFUNCTION("""COMPUTED_VALUE"""),44349.99861111111)</f>
        <v>44349.99861</v>
      </c>
      <c r="C155" s="1">
        <f>IFERROR(__xludf.DUMMYFUNCTION("""COMPUTED_VALUE"""),37581.8)</f>
        <v>37581.8</v>
      </c>
    </row>
    <row r="156">
      <c r="B156" s="2">
        <f>IFERROR(__xludf.DUMMYFUNCTION("""COMPUTED_VALUE"""),44350.99861111111)</f>
        <v>44350.99861</v>
      </c>
      <c r="C156" s="1">
        <f>IFERROR(__xludf.DUMMYFUNCTION("""COMPUTED_VALUE"""),39244.9)</f>
        <v>39244.9</v>
      </c>
    </row>
    <row r="157">
      <c r="B157" s="2">
        <f>IFERROR(__xludf.DUMMYFUNCTION("""COMPUTED_VALUE"""),44351.99861111111)</f>
        <v>44351.99861</v>
      </c>
      <c r="C157" s="1">
        <f>IFERROR(__xludf.DUMMYFUNCTION("""COMPUTED_VALUE"""),36952.8)</f>
        <v>36952.8</v>
      </c>
    </row>
    <row r="158">
      <c r="B158" s="2">
        <f>IFERROR(__xludf.DUMMYFUNCTION("""COMPUTED_VALUE"""),44352.99861111111)</f>
        <v>44352.99861</v>
      </c>
      <c r="C158" s="1">
        <f>IFERROR(__xludf.DUMMYFUNCTION("""COMPUTED_VALUE"""),35530.6)</f>
        <v>35530.6</v>
      </c>
    </row>
    <row r="159">
      <c r="B159" s="2">
        <f>IFERROR(__xludf.DUMMYFUNCTION("""COMPUTED_VALUE"""),44353.99861111111)</f>
        <v>44353.99861</v>
      </c>
      <c r="C159" s="1">
        <f>IFERROR(__xludf.DUMMYFUNCTION("""COMPUTED_VALUE"""),35800.4)</f>
        <v>35800.4</v>
      </c>
    </row>
    <row r="160">
      <c r="B160" s="2">
        <f>IFERROR(__xludf.DUMMYFUNCTION("""COMPUTED_VALUE"""),44354.99861111111)</f>
        <v>44354.99861</v>
      </c>
      <c r="C160" s="1">
        <f>IFERROR(__xludf.DUMMYFUNCTION("""COMPUTED_VALUE"""),33583.3)</f>
        <v>33583.3</v>
      </c>
    </row>
    <row r="161">
      <c r="B161" s="2">
        <f>IFERROR(__xludf.DUMMYFUNCTION("""COMPUTED_VALUE"""),44355.99861111111)</f>
        <v>44355.99861</v>
      </c>
      <c r="C161" s="1">
        <f>IFERROR(__xludf.DUMMYFUNCTION("""COMPUTED_VALUE"""),33416.6)</f>
        <v>33416.6</v>
      </c>
    </row>
    <row r="162">
      <c r="B162" s="2">
        <f>IFERROR(__xludf.DUMMYFUNCTION("""COMPUTED_VALUE"""),44356.99861111111)</f>
        <v>44356.99861</v>
      </c>
      <c r="C162" s="1">
        <f>IFERROR(__xludf.DUMMYFUNCTION("""COMPUTED_VALUE"""),37373.0)</f>
        <v>37373</v>
      </c>
    </row>
    <row r="163">
      <c r="B163" s="2">
        <f>IFERROR(__xludf.DUMMYFUNCTION("""COMPUTED_VALUE"""),44357.99861111111)</f>
        <v>44357.99861</v>
      </c>
      <c r="C163" s="1">
        <f>IFERROR(__xludf.DUMMYFUNCTION("""COMPUTED_VALUE"""),36694.0)</f>
        <v>36694</v>
      </c>
    </row>
    <row r="164">
      <c r="B164" s="2">
        <f>IFERROR(__xludf.DUMMYFUNCTION("""COMPUTED_VALUE"""),44358.99861111111)</f>
        <v>44358.99861</v>
      </c>
      <c r="C164" s="1">
        <f>IFERROR(__xludf.DUMMYFUNCTION("""COMPUTED_VALUE"""),37349.9)</f>
        <v>37349.9</v>
      </c>
    </row>
    <row r="165">
      <c r="B165" s="2">
        <f>IFERROR(__xludf.DUMMYFUNCTION("""COMPUTED_VALUE"""),44359.99861111111)</f>
        <v>44359.99861</v>
      </c>
      <c r="C165" s="1">
        <f>IFERROR(__xludf.DUMMYFUNCTION("""COMPUTED_VALUE"""),35517.3)</f>
        <v>35517.3</v>
      </c>
    </row>
    <row r="166">
      <c r="B166" s="2">
        <f>IFERROR(__xludf.DUMMYFUNCTION("""COMPUTED_VALUE"""),44360.99861111111)</f>
        <v>44360.99861</v>
      </c>
      <c r="C166" s="1">
        <f>IFERROR(__xludf.DUMMYFUNCTION("""COMPUTED_VALUE"""),39015.2)</f>
        <v>39015.2</v>
      </c>
    </row>
    <row r="167">
      <c r="B167" s="2">
        <f>IFERROR(__xludf.DUMMYFUNCTION("""COMPUTED_VALUE"""),44361.99861111111)</f>
        <v>44361.99861</v>
      </c>
      <c r="C167" s="1">
        <f>IFERROR(__xludf.DUMMYFUNCTION("""COMPUTED_VALUE"""),40530.6)</f>
        <v>40530.6</v>
      </c>
    </row>
    <row r="168">
      <c r="B168" s="2">
        <f>IFERROR(__xludf.DUMMYFUNCTION("""COMPUTED_VALUE"""),44362.99861111111)</f>
        <v>44362.99861</v>
      </c>
      <c r="C168" s="1">
        <f>IFERROR(__xludf.DUMMYFUNCTION("""COMPUTED_VALUE"""),40242.3)</f>
        <v>40242.3</v>
      </c>
    </row>
    <row r="169">
      <c r="B169" s="2">
        <f>IFERROR(__xludf.DUMMYFUNCTION("""COMPUTED_VALUE"""),44363.99861111111)</f>
        <v>44363.99861</v>
      </c>
      <c r="C169" s="1">
        <f>IFERROR(__xludf.DUMMYFUNCTION("""COMPUTED_VALUE"""),38351.0)</f>
        <v>38351</v>
      </c>
    </row>
    <row r="170">
      <c r="B170" s="2">
        <f>IFERROR(__xludf.DUMMYFUNCTION("""COMPUTED_VALUE"""),44364.99861111111)</f>
        <v>44364.99861</v>
      </c>
      <c r="C170" s="1">
        <f>IFERROR(__xludf.DUMMYFUNCTION("""COMPUTED_VALUE"""),38094.7)</f>
        <v>38094.7</v>
      </c>
    </row>
    <row r="171">
      <c r="B171" s="2">
        <f>IFERROR(__xludf.DUMMYFUNCTION("""COMPUTED_VALUE"""),44365.99861111111)</f>
        <v>44365.99861</v>
      </c>
      <c r="C171" s="1">
        <f>IFERROR(__xludf.DUMMYFUNCTION("""COMPUTED_VALUE"""),35767.7)</f>
        <v>35767.7</v>
      </c>
    </row>
    <row r="172">
      <c r="B172" s="2">
        <f>IFERROR(__xludf.DUMMYFUNCTION("""COMPUTED_VALUE"""),44366.99861111111)</f>
        <v>44366.99861</v>
      </c>
      <c r="C172" s="1">
        <f>IFERROR(__xludf.DUMMYFUNCTION("""COMPUTED_VALUE"""),35484.7)</f>
        <v>35484.7</v>
      </c>
    </row>
    <row r="173">
      <c r="B173" s="2">
        <f>IFERROR(__xludf.DUMMYFUNCTION("""COMPUTED_VALUE"""),44367.99861111111)</f>
        <v>44367.99861</v>
      </c>
      <c r="C173" s="1">
        <f>IFERROR(__xludf.DUMMYFUNCTION("""COMPUTED_VALUE"""),35631.0)</f>
        <v>35631</v>
      </c>
    </row>
    <row r="174">
      <c r="B174" s="2">
        <f>IFERROR(__xludf.DUMMYFUNCTION("""COMPUTED_VALUE"""),44368.99861111111)</f>
        <v>44368.99861</v>
      </c>
      <c r="C174" s="1">
        <f>IFERROR(__xludf.DUMMYFUNCTION("""COMPUTED_VALUE"""),31608.1)</f>
        <v>31608.1</v>
      </c>
    </row>
    <row r="175">
      <c r="B175" s="2">
        <f>IFERROR(__xludf.DUMMYFUNCTION("""COMPUTED_VALUE"""),44369.99861111111)</f>
        <v>44369.99861</v>
      </c>
      <c r="C175" s="1">
        <f>IFERROR(__xludf.DUMMYFUNCTION("""COMPUTED_VALUE"""),32538.3)</f>
        <v>32538.3</v>
      </c>
    </row>
    <row r="176">
      <c r="B176" s="2">
        <f>IFERROR(__xludf.DUMMYFUNCTION("""COMPUTED_VALUE"""),44370.99861111111)</f>
        <v>44370.99861</v>
      </c>
      <c r="C176" s="1">
        <f>IFERROR(__xludf.DUMMYFUNCTION("""COMPUTED_VALUE"""),33674.2)</f>
        <v>33674.2</v>
      </c>
    </row>
    <row r="177">
      <c r="B177" s="2">
        <f>IFERROR(__xludf.DUMMYFUNCTION("""COMPUTED_VALUE"""),44371.99861111111)</f>
        <v>44371.99861</v>
      </c>
      <c r="C177" s="1">
        <f>IFERROR(__xludf.DUMMYFUNCTION("""COMPUTED_VALUE"""),34654.5)</f>
        <v>34654.5</v>
      </c>
    </row>
    <row r="178">
      <c r="B178" s="2">
        <f>IFERROR(__xludf.DUMMYFUNCTION("""COMPUTED_VALUE"""),44372.99861111111)</f>
        <v>44372.99861</v>
      </c>
      <c r="C178" s="1">
        <f>IFERROR(__xludf.DUMMYFUNCTION("""COMPUTED_VALUE"""),31596.6)</f>
        <v>31596.6</v>
      </c>
    </row>
    <row r="179">
      <c r="B179" s="2">
        <f>IFERROR(__xludf.DUMMYFUNCTION("""COMPUTED_VALUE"""),44373.99861111111)</f>
        <v>44373.99861</v>
      </c>
      <c r="C179" s="1">
        <f>IFERROR(__xludf.DUMMYFUNCTION("""COMPUTED_VALUE"""),32275.1)</f>
        <v>32275.1</v>
      </c>
    </row>
    <row r="180">
      <c r="B180" s="2">
        <f>IFERROR(__xludf.DUMMYFUNCTION("""COMPUTED_VALUE"""),44374.99861111111)</f>
        <v>44374.99861</v>
      </c>
      <c r="C180" s="1">
        <f>IFERROR(__xludf.DUMMYFUNCTION("""COMPUTED_VALUE"""),34709.2)</f>
        <v>34709.2</v>
      </c>
    </row>
    <row r="181">
      <c r="B181" s="2">
        <f>IFERROR(__xludf.DUMMYFUNCTION("""COMPUTED_VALUE"""),44375.99861111111)</f>
        <v>44375.99861</v>
      </c>
      <c r="C181" s="1">
        <f>IFERROR(__xludf.DUMMYFUNCTION("""COMPUTED_VALUE"""),34493.2)</f>
        <v>34493.2</v>
      </c>
    </row>
    <row r="182">
      <c r="B182" s="2">
        <f>IFERROR(__xludf.DUMMYFUNCTION("""COMPUTED_VALUE"""),44376.99861111111)</f>
        <v>44376.99861</v>
      </c>
      <c r="C182" s="1">
        <f>IFERROR(__xludf.DUMMYFUNCTION("""COMPUTED_VALUE"""),35904.2)</f>
        <v>35904.2</v>
      </c>
    </row>
    <row r="183">
      <c r="B183" s="2">
        <f>IFERROR(__xludf.DUMMYFUNCTION("""COMPUTED_VALUE"""),44377.99861111111)</f>
        <v>44377.99861</v>
      </c>
      <c r="C183" s="1">
        <f>IFERROR(__xludf.DUMMYFUNCTION("""COMPUTED_VALUE"""),35069.6)</f>
        <v>35069.6</v>
      </c>
    </row>
    <row r="184">
      <c r="B184" s="2">
        <f>IFERROR(__xludf.DUMMYFUNCTION("""COMPUTED_VALUE"""),44378.99861111111)</f>
        <v>44378.99861</v>
      </c>
      <c r="C184" s="1">
        <f>IFERROR(__xludf.DUMMYFUNCTION("""COMPUTED_VALUE"""),33524.5)</f>
        <v>33524.5</v>
      </c>
    </row>
    <row r="185">
      <c r="B185" s="2">
        <f>IFERROR(__xludf.DUMMYFUNCTION("""COMPUTED_VALUE"""),44379.99861111111)</f>
        <v>44379.99861</v>
      </c>
      <c r="C185" s="1">
        <f>IFERROR(__xludf.DUMMYFUNCTION("""COMPUTED_VALUE"""),33805.0)</f>
        <v>33805</v>
      </c>
    </row>
    <row r="186">
      <c r="B186" s="2">
        <f>IFERROR(__xludf.DUMMYFUNCTION("""COMPUTED_VALUE"""),44380.99861111111)</f>
        <v>44380.99861</v>
      </c>
      <c r="C186" s="1">
        <f>IFERROR(__xludf.DUMMYFUNCTION("""COMPUTED_VALUE"""),34682.1)</f>
        <v>34682.1</v>
      </c>
    </row>
    <row r="187">
      <c r="B187" s="2">
        <f>IFERROR(__xludf.DUMMYFUNCTION("""COMPUTED_VALUE"""),44381.99861111111)</f>
        <v>44381.99861</v>
      </c>
      <c r="C187" s="1">
        <f>IFERROR(__xludf.DUMMYFUNCTION("""COMPUTED_VALUE"""),35312.8)</f>
        <v>35312.8</v>
      </c>
    </row>
    <row r="188">
      <c r="B188" s="2">
        <f>IFERROR(__xludf.DUMMYFUNCTION("""COMPUTED_VALUE"""),44382.99861111111)</f>
        <v>44382.99861</v>
      </c>
      <c r="C188" s="1">
        <f>IFERROR(__xludf.DUMMYFUNCTION("""COMPUTED_VALUE"""),33764.3)</f>
        <v>33764.3</v>
      </c>
    </row>
    <row r="189">
      <c r="B189" s="2">
        <f>IFERROR(__xludf.DUMMYFUNCTION("""COMPUTED_VALUE"""),44383.99861111111)</f>
        <v>44383.99861</v>
      </c>
      <c r="C189" s="1">
        <f>IFERROR(__xludf.DUMMYFUNCTION("""COMPUTED_VALUE"""),34111.9)</f>
        <v>34111.9</v>
      </c>
    </row>
    <row r="190">
      <c r="B190" s="2">
        <f>IFERROR(__xludf.DUMMYFUNCTION("""COMPUTED_VALUE"""),44384.99861111111)</f>
        <v>44384.99861</v>
      </c>
      <c r="C190" s="1">
        <f>IFERROR(__xludf.DUMMYFUNCTION("""COMPUTED_VALUE"""),33878.5)</f>
        <v>33878.5</v>
      </c>
    </row>
    <row r="191">
      <c r="B191" s="2">
        <f>IFERROR(__xludf.DUMMYFUNCTION("""COMPUTED_VALUE"""),44385.99861111111)</f>
        <v>44385.99861</v>
      </c>
      <c r="C191" s="1">
        <f>IFERROR(__xludf.DUMMYFUNCTION("""COMPUTED_VALUE"""),32854.1)</f>
        <v>32854.1</v>
      </c>
    </row>
    <row r="192">
      <c r="B192" s="2">
        <f>IFERROR(__xludf.DUMMYFUNCTION("""COMPUTED_VALUE"""),44386.99861111111)</f>
        <v>44386.99861</v>
      </c>
      <c r="C192" s="1">
        <f>IFERROR(__xludf.DUMMYFUNCTION("""COMPUTED_VALUE"""),33824.2)</f>
        <v>33824.2</v>
      </c>
    </row>
    <row r="193">
      <c r="B193" s="2">
        <f>IFERROR(__xludf.DUMMYFUNCTION("""COMPUTED_VALUE"""),44387.99861111111)</f>
        <v>44387.99861</v>
      </c>
      <c r="C193" s="1">
        <f>IFERROR(__xludf.DUMMYFUNCTION("""COMPUTED_VALUE"""),33515.3)</f>
        <v>33515.3</v>
      </c>
    </row>
    <row r="194">
      <c r="B194" s="2">
        <f>IFERROR(__xludf.DUMMYFUNCTION("""COMPUTED_VALUE"""),44388.99861111111)</f>
        <v>44388.99861</v>
      </c>
      <c r="C194" s="1">
        <f>IFERROR(__xludf.DUMMYFUNCTION("""COMPUTED_VALUE"""),34259.2)</f>
        <v>34259.2</v>
      </c>
    </row>
    <row r="195">
      <c r="B195" s="2">
        <f>IFERROR(__xludf.DUMMYFUNCTION("""COMPUTED_VALUE"""),44389.99861111111)</f>
        <v>44389.99861</v>
      </c>
      <c r="C195" s="1">
        <f>IFERROR(__xludf.DUMMYFUNCTION("""COMPUTED_VALUE"""),33091.1)</f>
        <v>33091.1</v>
      </c>
    </row>
    <row r="196">
      <c r="B196" s="2">
        <f>IFERROR(__xludf.DUMMYFUNCTION("""COMPUTED_VALUE"""),44390.99861111111)</f>
        <v>44390.99861</v>
      </c>
      <c r="C196" s="1">
        <f>IFERROR(__xludf.DUMMYFUNCTION("""COMPUTED_VALUE"""),32577.5)</f>
        <v>32577.5</v>
      </c>
    </row>
    <row r="197">
      <c r="B197" s="2">
        <f>IFERROR(__xludf.DUMMYFUNCTION("""COMPUTED_VALUE"""),44391.99861111111)</f>
        <v>44391.99861</v>
      </c>
      <c r="C197" s="1">
        <f>IFERROR(__xludf.DUMMYFUNCTION("""COMPUTED_VALUE"""),32816.3)</f>
        <v>32816.3</v>
      </c>
    </row>
    <row r="198">
      <c r="B198" s="2">
        <f>IFERROR(__xludf.DUMMYFUNCTION("""COMPUTED_VALUE"""),44392.99861111111)</f>
        <v>44392.99861</v>
      </c>
      <c r="C198" s="1">
        <f>IFERROR(__xludf.DUMMYFUNCTION("""COMPUTED_VALUE"""),31868.6)</f>
        <v>31868.6</v>
      </c>
    </row>
    <row r="199">
      <c r="B199" s="2">
        <f>IFERROR(__xludf.DUMMYFUNCTION("""COMPUTED_VALUE"""),44393.99861111111)</f>
        <v>44393.99861</v>
      </c>
      <c r="C199" s="1">
        <f>IFERROR(__xludf.DUMMYFUNCTION("""COMPUTED_VALUE"""),31381.1)</f>
        <v>31381.1</v>
      </c>
    </row>
    <row r="200">
      <c r="B200" s="2">
        <f>IFERROR(__xludf.DUMMYFUNCTION("""COMPUTED_VALUE"""),44394.99861111111)</f>
        <v>44394.99861</v>
      </c>
      <c r="C200" s="1">
        <f>IFERROR(__xludf.DUMMYFUNCTION("""COMPUTED_VALUE"""),31576.2)</f>
        <v>31576.2</v>
      </c>
    </row>
    <row r="201">
      <c r="B201" s="2">
        <f>IFERROR(__xludf.DUMMYFUNCTION("""COMPUTED_VALUE"""),44395.99861111111)</f>
        <v>44395.99861</v>
      </c>
      <c r="C201" s="1">
        <f>IFERROR(__xludf.DUMMYFUNCTION("""COMPUTED_VALUE"""),31788.2)</f>
        <v>31788.2</v>
      </c>
    </row>
    <row r="202">
      <c r="B202" s="2">
        <f>IFERROR(__xludf.DUMMYFUNCTION("""COMPUTED_VALUE"""),44396.99861111111)</f>
        <v>44396.99861</v>
      </c>
      <c r="C202" s="1">
        <f>IFERROR(__xludf.DUMMYFUNCTION("""COMPUTED_VALUE"""),30842.0)</f>
        <v>30842</v>
      </c>
    </row>
    <row r="203">
      <c r="B203" s="2">
        <f>IFERROR(__xludf.DUMMYFUNCTION("""COMPUTED_VALUE"""),44397.99861111111)</f>
        <v>44397.99861</v>
      </c>
      <c r="C203" s="1">
        <f>IFERROR(__xludf.DUMMYFUNCTION("""COMPUTED_VALUE"""),29789.9)</f>
        <v>29789.9</v>
      </c>
    </row>
    <row r="204">
      <c r="B204" s="2">
        <f>IFERROR(__xludf.DUMMYFUNCTION("""COMPUTED_VALUE"""),44398.99861111111)</f>
        <v>44398.99861</v>
      </c>
      <c r="C204" s="1">
        <f>IFERROR(__xludf.DUMMYFUNCTION("""COMPUTED_VALUE"""),32135.1)</f>
        <v>32135.1</v>
      </c>
    </row>
    <row r="205">
      <c r="B205" s="2">
        <f>IFERROR(__xludf.DUMMYFUNCTION("""COMPUTED_VALUE"""),44399.99861111111)</f>
        <v>44399.99861</v>
      </c>
      <c r="C205" s="1">
        <f>IFERROR(__xludf.DUMMYFUNCTION("""COMPUTED_VALUE"""),32290.3)</f>
        <v>32290.3</v>
      </c>
    </row>
    <row r="206">
      <c r="B206" s="2">
        <f>IFERROR(__xludf.DUMMYFUNCTION("""COMPUTED_VALUE"""),44400.99861111111)</f>
        <v>44400.99861</v>
      </c>
      <c r="C206" s="1">
        <f>IFERROR(__xludf.DUMMYFUNCTION("""COMPUTED_VALUE"""),33521.4)</f>
        <v>33521.4</v>
      </c>
    </row>
    <row r="207">
      <c r="B207" s="2">
        <f>IFERROR(__xludf.DUMMYFUNCTION("""COMPUTED_VALUE"""),44401.99861111111)</f>
        <v>44401.99861</v>
      </c>
      <c r="C207" s="1">
        <f>IFERROR(__xludf.DUMMYFUNCTION("""COMPUTED_VALUE"""),34252.6)</f>
        <v>34252.6</v>
      </c>
    </row>
    <row r="208">
      <c r="B208" s="2">
        <f>IFERROR(__xludf.DUMMYFUNCTION("""COMPUTED_VALUE"""),44402.99861111111)</f>
        <v>44402.99861</v>
      </c>
      <c r="C208" s="1">
        <f>IFERROR(__xludf.DUMMYFUNCTION("""COMPUTED_VALUE"""),35428.2)</f>
        <v>35428.2</v>
      </c>
    </row>
    <row r="209">
      <c r="B209" s="2">
        <f>IFERROR(__xludf.DUMMYFUNCTION("""COMPUTED_VALUE"""),44403.99861111111)</f>
        <v>44403.99861</v>
      </c>
      <c r="C209" s="1">
        <f>IFERROR(__xludf.DUMMYFUNCTION("""COMPUTED_VALUE"""),37262.7)</f>
        <v>37262.7</v>
      </c>
    </row>
    <row r="210">
      <c r="B210" s="2">
        <f>IFERROR(__xludf.DUMMYFUNCTION("""COMPUTED_VALUE"""),44404.99861111111)</f>
        <v>44404.99861</v>
      </c>
      <c r="C210" s="1">
        <f>IFERROR(__xludf.DUMMYFUNCTION("""COMPUTED_VALUE"""),39488.7)</f>
        <v>39488.7</v>
      </c>
    </row>
    <row r="211">
      <c r="B211" s="2">
        <f>IFERROR(__xludf.DUMMYFUNCTION("""COMPUTED_VALUE"""),44405.99861111111)</f>
        <v>44405.99861</v>
      </c>
      <c r="C211" s="1">
        <f>IFERROR(__xludf.DUMMYFUNCTION("""COMPUTED_VALUE"""),40035.1)</f>
        <v>40035.1</v>
      </c>
    </row>
    <row r="212">
      <c r="B212" s="2">
        <f>IFERROR(__xludf.DUMMYFUNCTION("""COMPUTED_VALUE"""),44406.99861111111)</f>
        <v>44406.99861</v>
      </c>
      <c r="C212" s="1">
        <f>IFERROR(__xludf.DUMMYFUNCTION("""COMPUTED_VALUE"""),40033.5)</f>
        <v>40033.5</v>
      </c>
    </row>
    <row r="213">
      <c r="B213" s="2">
        <f>IFERROR(__xludf.DUMMYFUNCTION("""COMPUTED_VALUE"""),44407.99861111111)</f>
        <v>44407.99861</v>
      </c>
      <c r="C213" s="1">
        <f>IFERROR(__xludf.DUMMYFUNCTION("""COMPUTED_VALUE"""),42137.4)</f>
        <v>42137.4</v>
      </c>
    </row>
    <row r="214">
      <c r="B214" s="2">
        <f>IFERROR(__xludf.DUMMYFUNCTION("""COMPUTED_VALUE"""),44408.99861111111)</f>
        <v>44408.99861</v>
      </c>
      <c r="C214" s="1">
        <f>IFERROR(__xludf.DUMMYFUNCTION("""COMPUTED_VALUE"""),41697.2)</f>
        <v>41697.2</v>
      </c>
    </row>
    <row r="215">
      <c r="B215" s="2">
        <f>IFERROR(__xludf.DUMMYFUNCTION("""COMPUTED_VALUE"""),44409.99861111111)</f>
        <v>44409.99861</v>
      </c>
      <c r="C215" s="1">
        <f>IFERROR(__xludf.DUMMYFUNCTION("""COMPUTED_VALUE"""),39865.4)</f>
        <v>39865.4</v>
      </c>
    </row>
    <row r="216">
      <c r="B216" s="2">
        <f>IFERROR(__xludf.DUMMYFUNCTION("""COMPUTED_VALUE"""),44410.99861111111)</f>
        <v>44410.99861</v>
      </c>
      <c r="C216" s="1">
        <f>IFERROR(__xludf.DUMMYFUNCTION("""COMPUTED_VALUE"""),39149.5)</f>
        <v>39149.5</v>
      </c>
    </row>
    <row r="217">
      <c r="B217" s="2">
        <f>IFERROR(__xludf.DUMMYFUNCTION("""COMPUTED_VALUE"""),44411.99861111111)</f>
        <v>44411.99861</v>
      </c>
      <c r="C217" s="1">
        <f>IFERROR(__xludf.DUMMYFUNCTION("""COMPUTED_VALUE"""),38191.4)</f>
        <v>38191.4</v>
      </c>
    </row>
    <row r="218">
      <c r="B218" s="2">
        <f>IFERROR(__xludf.DUMMYFUNCTION("""COMPUTED_VALUE"""),44412.99861111111)</f>
        <v>44412.99861</v>
      </c>
      <c r="C218" s="1">
        <f>IFERROR(__xludf.DUMMYFUNCTION("""COMPUTED_VALUE"""),39729.5)</f>
        <v>39729.5</v>
      </c>
    </row>
    <row r="219">
      <c r="B219" s="2">
        <f>IFERROR(__xludf.DUMMYFUNCTION("""COMPUTED_VALUE"""),44413.99861111111)</f>
        <v>44413.99861</v>
      </c>
      <c r="C219" s="1">
        <f>IFERROR(__xludf.DUMMYFUNCTION("""COMPUTED_VALUE"""),40888.7)</f>
        <v>40888.7</v>
      </c>
    </row>
    <row r="220">
      <c r="B220" s="2">
        <f>IFERROR(__xludf.DUMMYFUNCTION("""COMPUTED_VALUE"""),44414.99861111111)</f>
        <v>44414.99861</v>
      </c>
      <c r="C220" s="1">
        <f>IFERROR(__xludf.DUMMYFUNCTION("""COMPUTED_VALUE"""),42869.5)</f>
        <v>42869.5</v>
      </c>
    </row>
    <row r="221">
      <c r="B221" s="2">
        <f>IFERROR(__xludf.DUMMYFUNCTION("""COMPUTED_VALUE"""),44415.99861111111)</f>
        <v>44415.99861</v>
      </c>
      <c r="C221" s="1">
        <f>IFERROR(__xludf.DUMMYFUNCTION("""COMPUTED_VALUE"""),44699.6)</f>
        <v>44699.6</v>
      </c>
    </row>
    <row r="222">
      <c r="B222" s="2">
        <f>IFERROR(__xludf.DUMMYFUNCTION("""COMPUTED_VALUE"""),44416.99861111111)</f>
        <v>44416.99861</v>
      </c>
      <c r="C222" s="1">
        <f>IFERROR(__xludf.DUMMYFUNCTION("""COMPUTED_VALUE"""),43765.1)</f>
        <v>43765.1</v>
      </c>
    </row>
    <row r="223">
      <c r="B223" s="2">
        <f>IFERROR(__xludf.DUMMYFUNCTION("""COMPUTED_VALUE"""),44417.99861111111)</f>
        <v>44417.99861</v>
      </c>
      <c r="C223" s="1">
        <f>IFERROR(__xludf.DUMMYFUNCTION("""COMPUTED_VALUE"""),46339.9)</f>
        <v>46339.9</v>
      </c>
    </row>
    <row r="224">
      <c r="B224" s="2">
        <f>IFERROR(__xludf.DUMMYFUNCTION("""COMPUTED_VALUE"""),44418.99861111111)</f>
        <v>44418.99861</v>
      </c>
      <c r="C224" s="1">
        <f>IFERROR(__xludf.DUMMYFUNCTION("""COMPUTED_VALUE"""),45586.5)</f>
        <v>45586.5</v>
      </c>
    </row>
    <row r="225">
      <c r="B225" s="2">
        <f>IFERROR(__xludf.DUMMYFUNCTION("""COMPUTED_VALUE"""),44419.99861111111)</f>
        <v>44419.99861</v>
      </c>
      <c r="C225" s="1">
        <f>IFERROR(__xludf.DUMMYFUNCTION("""COMPUTED_VALUE"""),45553.4)</f>
        <v>45553.4</v>
      </c>
    </row>
    <row r="226">
      <c r="B226" s="2">
        <f>IFERROR(__xludf.DUMMYFUNCTION("""COMPUTED_VALUE"""),44420.99861111111)</f>
        <v>44420.99861</v>
      </c>
      <c r="C226" s="1">
        <f>IFERROR(__xludf.DUMMYFUNCTION("""COMPUTED_VALUE"""),44461.4)</f>
        <v>44461.4</v>
      </c>
    </row>
    <row r="227">
      <c r="B227" s="2">
        <f>IFERROR(__xludf.DUMMYFUNCTION("""COMPUTED_VALUE"""),44421.99861111111)</f>
        <v>44421.99861</v>
      </c>
      <c r="C227" s="1">
        <f>IFERROR(__xludf.DUMMYFUNCTION("""COMPUTED_VALUE"""),47837.4)</f>
        <v>47837.4</v>
      </c>
    </row>
    <row r="228">
      <c r="B228" s="2">
        <f>IFERROR(__xludf.DUMMYFUNCTION("""COMPUTED_VALUE"""),44422.99861111111)</f>
        <v>44422.99861</v>
      </c>
      <c r="C228" s="1">
        <f>IFERROR(__xludf.DUMMYFUNCTION("""COMPUTED_VALUE"""),47113.6)</f>
        <v>47113.6</v>
      </c>
    </row>
    <row r="229">
      <c r="B229" s="2">
        <f>IFERROR(__xludf.DUMMYFUNCTION("""COMPUTED_VALUE"""),44423.99861111111)</f>
        <v>44423.99861</v>
      </c>
      <c r="C229" s="1">
        <f>IFERROR(__xludf.DUMMYFUNCTION("""COMPUTED_VALUE"""),47050.2)</f>
        <v>47050.2</v>
      </c>
    </row>
    <row r="230">
      <c r="B230" s="2">
        <f>IFERROR(__xludf.DUMMYFUNCTION("""COMPUTED_VALUE"""),44424.99861111111)</f>
        <v>44424.99861</v>
      </c>
      <c r="C230" s="1">
        <f>IFERROR(__xludf.DUMMYFUNCTION("""COMPUTED_VALUE"""),45874.7)</f>
        <v>45874.7</v>
      </c>
    </row>
    <row r="231">
      <c r="B231" s="2">
        <f>IFERROR(__xludf.DUMMYFUNCTION("""COMPUTED_VALUE"""),44425.99861111111)</f>
        <v>44425.99861</v>
      </c>
      <c r="C231" s="1">
        <f>IFERROR(__xludf.DUMMYFUNCTION("""COMPUTED_VALUE"""),44671.5)</f>
        <v>44671.5</v>
      </c>
    </row>
    <row r="232">
      <c r="B232" s="2">
        <f>IFERROR(__xludf.DUMMYFUNCTION("""COMPUTED_VALUE"""),44426.99861111111)</f>
        <v>44426.99861</v>
      </c>
      <c r="C232" s="1">
        <f>IFERROR(__xludf.DUMMYFUNCTION("""COMPUTED_VALUE"""),44837.6)</f>
        <v>44837.6</v>
      </c>
    </row>
    <row r="233">
      <c r="B233" s="2">
        <f>IFERROR(__xludf.DUMMYFUNCTION("""COMPUTED_VALUE"""),44427.99861111111)</f>
        <v>44427.99861</v>
      </c>
      <c r="C233" s="1">
        <f>IFERROR(__xludf.DUMMYFUNCTION("""COMPUTED_VALUE"""),46765.8)</f>
        <v>46765.8</v>
      </c>
    </row>
    <row r="234">
      <c r="B234" s="2">
        <f>IFERROR(__xludf.DUMMYFUNCTION("""COMPUTED_VALUE"""),44428.99861111111)</f>
        <v>44428.99861</v>
      </c>
      <c r="C234" s="1">
        <f>IFERROR(__xludf.DUMMYFUNCTION("""COMPUTED_VALUE"""),49296.4)</f>
        <v>49296.4</v>
      </c>
    </row>
    <row r="235">
      <c r="B235" s="2">
        <f>IFERROR(__xludf.DUMMYFUNCTION("""COMPUTED_VALUE"""),44429.99861111111)</f>
        <v>44429.99861</v>
      </c>
      <c r="C235" s="1">
        <f>IFERROR(__xludf.DUMMYFUNCTION("""COMPUTED_VALUE"""),48990.9)</f>
        <v>48990.9</v>
      </c>
    </row>
    <row r="236">
      <c r="B236" s="2">
        <f>IFERROR(__xludf.DUMMYFUNCTION("""COMPUTED_VALUE"""),44430.99861111111)</f>
        <v>44430.99861</v>
      </c>
      <c r="C236" s="1">
        <f>IFERROR(__xludf.DUMMYFUNCTION("""COMPUTED_VALUE"""),49284.6)</f>
        <v>49284.6</v>
      </c>
    </row>
    <row r="237">
      <c r="B237" s="2">
        <f>IFERROR(__xludf.DUMMYFUNCTION("""COMPUTED_VALUE"""),44431.99861111111)</f>
        <v>44431.99861</v>
      </c>
      <c r="C237" s="1">
        <f>IFERROR(__xludf.DUMMYFUNCTION("""COMPUTED_VALUE"""),49506.5)</f>
        <v>49506.5</v>
      </c>
    </row>
    <row r="238">
      <c r="B238" s="2">
        <f>IFERROR(__xludf.DUMMYFUNCTION("""COMPUTED_VALUE"""),44432.99861111111)</f>
        <v>44432.99861</v>
      </c>
      <c r="C238" s="1">
        <f>IFERROR(__xludf.DUMMYFUNCTION("""COMPUTED_VALUE"""),47667.3)</f>
        <v>47667.3</v>
      </c>
    </row>
    <row r="239">
      <c r="B239" s="2">
        <f>IFERROR(__xludf.DUMMYFUNCTION("""COMPUTED_VALUE"""),44433.99861111111)</f>
        <v>44433.99861</v>
      </c>
      <c r="C239" s="1">
        <f>IFERROR(__xludf.DUMMYFUNCTION("""COMPUTED_VALUE"""),48987.3)</f>
        <v>48987.3</v>
      </c>
    </row>
    <row r="240">
      <c r="B240" s="2">
        <f>IFERROR(__xludf.DUMMYFUNCTION("""COMPUTED_VALUE"""),44434.99861111111)</f>
        <v>44434.99861</v>
      </c>
      <c r="C240" s="1">
        <f>IFERROR(__xludf.DUMMYFUNCTION("""COMPUTED_VALUE"""),47071.4)</f>
        <v>47071.4</v>
      </c>
    </row>
    <row r="241">
      <c r="B241" s="2">
        <f>IFERROR(__xludf.DUMMYFUNCTION("""COMPUTED_VALUE"""),44435.99861111111)</f>
        <v>44435.99861</v>
      </c>
      <c r="C241" s="1">
        <f>IFERROR(__xludf.DUMMYFUNCTION("""COMPUTED_VALUE"""),49077.5)</f>
        <v>49077.5</v>
      </c>
    </row>
    <row r="242">
      <c r="B242" s="2">
        <f>IFERROR(__xludf.DUMMYFUNCTION("""COMPUTED_VALUE"""),44436.99861111111)</f>
        <v>44436.99861</v>
      </c>
      <c r="C242" s="1">
        <f>IFERROR(__xludf.DUMMYFUNCTION("""COMPUTED_VALUE"""),48889.9)</f>
        <v>48889.9</v>
      </c>
    </row>
    <row r="243">
      <c r="B243" s="2">
        <f>IFERROR(__xludf.DUMMYFUNCTION("""COMPUTED_VALUE"""),44437.99861111111)</f>
        <v>44437.99861</v>
      </c>
      <c r="C243" s="1">
        <f>IFERROR(__xludf.DUMMYFUNCTION("""COMPUTED_VALUE"""),48919.3)</f>
        <v>48919.3</v>
      </c>
    </row>
    <row r="244">
      <c r="B244" s="2">
        <f>IFERROR(__xludf.DUMMYFUNCTION("""COMPUTED_VALUE"""),44438.99861111111)</f>
        <v>44438.99861</v>
      </c>
      <c r="C244" s="1">
        <f>IFERROR(__xludf.DUMMYFUNCTION("""COMPUTED_VALUE"""),46993.7)</f>
        <v>46993.7</v>
      </c>
    </row>
    <row r="245">
      <c r="B245" s="2">
        <f>IFERROR(__xludf.DUMMYFUNCTION("""COMPUTED_VALUE"""),44439.99861111111)</f>
        <v>44439.99861</v>
      </c>
      <c r="C245" s="1">
        <f>IFERROR(__xludf.DUMMYFUNCTION("""COMPUTED_VALUE"""),47261.2)</f>
        <v>47261.2</v>
      </c>
    </row>
    <row r="246">
      <c r="B246" s="2">
        <f>IFERROR(__xludf.DUMMYFUNCTION("""COMPUTED_VALUE"""),44440.99861111111)</f>
        <v>44440.99861</v>
      </c>
      <c r="C246" s="1">
        <f>IFERROR(__xludf.DUMMYFUNCTION("""COMPUTED_VALUE"""),48839.8)</f>
        <v>48839.8</v>
      </c>
    </row>
    <row r="247">
      <c r="B247" s="2">
        <f>IFERROR(__xludf.DUMMYFUNCTION("""COMPUTED_VALUE"""),44441.99861111111)</f>
        <v>44441.99861</v>
      </c>
      <c r="C247" s="1">
        <f>IFERROR(__xludf.DUMMYFUNCTION("""COMPUTED_VALUE"""),49338.3)</f>
        <v>49338.3</v>
      </c>
    </row>
    <row r="248">
      <c r="B248" s="2">
        <f>IFERROR(__xludf.DUMMYFUNCTION("""COMPUTED_VALUE"""),44442.99861111111)</f>
        <v>44442.99861</v>
      </c>
      <c r="C248" s="1">
        <f>IFERROR(__xludf.DUMMYFUNCTION("""COMPUTED_VALUE"""),50025.0)</f>
        <v>50025</v>
      </c>
    </row>
    <row r="249">
      <c r="B249" s="2">
        <f>IFERROR(__xludf.DUMMYFUNCTION("""COMPUTED_VALUE"""),44443.99861111111)</f>
        <v>44443.99861</v>
      </c>
      <c r="C249" s="1">
        <f>IFERROR(__xludf.DUMMYFUNCTION("""COMPUTED_VALUE"""),49960.7)</f>
        <v>49960.7</v>
      </c>
    </row>
    <row r="250">
      <c r="B250" s="2">
        <f>IFERROR(__xludf.DUMMYFUNCTION("""COMPUTED_VALUE"""),44444.99861111111)</f>
        <v>44444.99861</v>
      </c>
      <c r="C250" s="1">
        <f>IFERROR(__xludf.DUMMYFUNCTION("""COMPUTED_VALUE"""),51751.5)</f>
        <v>51751.5</v>
      </c>
    </row>
    <row r="251">
      <c r="B251" s="2">
        <f>IFERROR(__xludf.DUMMYFUNCTION("""COMPUTED_VALUE"""),44445.99861111111)</f>
        <v>44445.99861</v>
      </c>
      <c r="C251" s="1">
        <f>IFERROR(__xludf.DUMMYFUNCTION("""COMPUTED_VALUE"""),52656.2)</f>
        <v>52656.2</v>
      </c>
    </row>
    <row r="252">
      <c r="B252" s="2">
        <f>IFERROR(__xludf.DUMMYFUNCTION("""COMPUTED_VALUE"""),44446.99861111111)</f>
        <v>44446.99861</v>
      </c>
      <c r="C252" s="1">
        <f>IFERROR(__xludf.DUMMYFUNCTION("""COMPUTED_VALUE"""),46894.5)</f>
        <v>46894.5</v>
      </c>
    </row>
    <row r="253">
      <c r="B253" s="2">
        <f>IFERROR(__xludf.DUMMYFUNCTION("""COMPUTED_VALUE"""),44447.99861111111)</f>
        <v>44447.99861</v>
      </c>
      <c r="C253" s="1">
        <f>IFERROR(__xludf.DUMMYFUNCTION("""COMPUTED_VALUE"""),46073.5)</f>
        <v>46073.5</v>
      </c>
    </row>
    <row r="254">
      <c r="B254" s="2">
        <f>IFERROR(__xludf.DUMMYFUNCTION("""COMPUTED_VALUE"""),44448.99861111111)</f>
        <v>44448.99861</v>
      </c>
      <c r="C254" s="1">
        <f>IFERROR(__xludf.DUMMYFUNCTION("""COMPUTED_VALUE"""),46300.0)</f>
        <v>46300</v>
      </c>
    </row>
    <row r="255">
      <c r="B255" s="2">
        <f>IFERROR(__xludf.DUMMYFUNCTION("""COMPUTED_VALUE"""),44449.99861111111)</f>
        <v>44449.99861</v>
      </c>
      <c r="C255" s="1">
        <f>IFERROR(__xludf.DUMMYFUNCTION("""COMPUTED_VALUE"""),44851.4)</f>
        <v>44851.4</v>
      </c>
    </row>
    <row r="256">
      <c r="B256" s="2">
        <f>IFERROR(__xludf.DUMMYFUNCTION("""COMPUTED_VALUE"""),44450.99861111111)</f>
        <v>44450.99861</v>
      </c>
      <c r="C256" s="1">
        <f>IFERROR(__xludf.DUMMYFUNCTION("""COMPUTED_VALUE"""),45171.8)</f>
        <v>45171.8</v>
      </c>
    </row>
    <row r="257">
      <c r="B257" s="2">
        <f>IFERROR(__xludf.DUMMYFUNCTION("""COMPUTED_VALUE"""),44451.99861111111)</f>
        <v>44451.99861</v>
      </c>
      <c r="C257" s="1">
        <f>IFERROR(__xludf.DUMMYFUNCTION("""COMPUTED_VALUE"""),46016.1)</f>
        <v>46016.1</v>
      </c>
    </row>
    <row r="258">
      <c r="B258" s="2">
        <f>IFERROR(__xludf.DUMMYFUNCTION("""COMPUTED_VALUE"""),44452.99861111111)</f>
        <v>44452.99861</v>
      </c>
      <c r="C258" s="1">
        <f>IFERROR(__xludf.DUMMYFUNCTION("""COMPUTED_VALUE"""),45005.2)</f>
        <v>45005.2</v>
      </c>
    </row>
    <row r="259">
      <c r="B259" s="2">
        <f>IFERROR(__xludf.DUMMYFUNCTION("""COMPUTED_VALUE"""),44453.99861111111)</f>
        <v>44453.99861</v>
      </c>
      <c r="C259" s="1">
        <f>IFERROR(__xludf.DUMMYFUNCTION("""COMPUTED_VALUE"""),47039.2)</f>
        <v>47039.2</v>
      </c>
    </row>
    <row r="260">
      <c r="B260" s="2">
        <f>IFERROR(__xludf.DUMMYFUNCTION("""COMPUTED_VALUE"""),44454.99861111111)</f>
        <v>44454.99861</v>
      </c>
      <c r="C260" s="1">
        <f>IFERROR(__xludf.DUMMYFUNCTION("""COMPUTED_VALUE"""),48130.2)</f>
        <v>48130.2</v>
      </c>
    </row>
    <row r="261">
      <c r="B261" s="2">
        <f>IFERROR(__xludf.DUMMYFUNCTION("""COMPUTED_VALUE"""),44455.99861111111)</f>
        <v>44455.99861</v>
      </c>
      <c r="C261" s="1">
        <f>IFERROR(__xludf.DUMMYFUNCTION("""COMPUTED_VALUE"""),47801.5)</f>
        <v>47801.5</v>
      </c>
    </row>
    <row r="262">
      <c r="B262" s="2">
        <f>IFERROR(__xludf.DUMMYFUNCTION("""COMPUTED_VALUE"""),44456.99861111111)</f>
        <v>44456.99861</v>
      </c>
      <c r="C262" s="1">
        <f>IFERROR(__xludf.DUMMYFUNCTION("""COMPUTED_VALUE"""),47235.0)</f>
        <v>47235</v>
      </c>
    </row>
    <row r="263">
      <c r="B263" s="2">
        <f>IFERROR(__xludf.DUMMYFUNCTION("""COMPUTED_VALUE"""),44457.99861111111)</f>
        <v>44457.99861</v>
      </c>
      <c r="C263" s="1">
        <f>IFERROR(__xludf.DUMMYFUNCTION("""COMPUTED_VALUE"""),48213.7)</f>
        <v>48213.7</v>
      </c>
    </row>
    <row r="264">
      <c r="B264" s="2">
        <f>IFERROR(__xludf.DUMMYFUNCTION("""COMPUTED_VALUE"""),44458.99861111111)</f>
        <v>44458.99861</v>
      </c>
      <c r="C264" s="1">
        <f>IFERROR(__xludf.DUMMYFUNCTION("""COMPUTED_VALUE"""),47255.9)</f>
        <v>47255.9</v>
      </c>
    </row>
    <row r="265">
      <c r="B265" s="2">
        <f>IFERROR(__xludf.DUMMYFUNCTION("""COMPUTED_VALUE"""),44459.99861111111)</f>
        <v>44459.99861</v>
      </c>
      <c r="C265" s="1">
        <f>IFERROR(__xludf.DUMMYFUNCTION("""COMPUTED_VALUE"""),43012.9)</f>
        <v>43012.9</v>
      </c>
    </row>
    <row r="266">
      <c r="B266" s="2">
        <f>IFERROR(__xludf.DUMMYFUNCTION("""COMPUTED_VALUE"""),44460.99861111111)</f>
        <v>44460.99861</v>
      </c>
      <c r="C266" s="1">
        <f>IFERROR(__xludf.DUMMYFUNCTION("""COMPUTED_VALUE"""),40683.0)</f>
        <v>40683</v>
      </c>
    </row>
    <row r="267">
      <c r="B267" s="2">
        <f>IFERROR(__xludf.DUMMYFUNCTION("""COMPUTED_VALUE"""),44461.99861111111)</f>
        <v>44461.99861</v>
      </c>
      <c r="C267" s="1">
        <f>IFERROR(__xludf.DUMMYFUNCTION("""COMPUTED_VALUE"""),43575.1)</f>
        <v>43575.1</v>
      </c>
    </row>
    <row r="268">
      <c r="B268" s="2">
        <f>IFERROR(__xludf.DUMMYFUNCTION("""COMPUTED_VALUE"""),44462.99861111111)</f>
        <v>44462.99861</v>
      </c>
      <c r="C268" s="1">
        <f>IFERROR(__xludf.DUMMYFUNCTION("""COMPUTED_VALUE"""),44879.6)</f>
        <v>44879.6</v>
      </c>
    </row>
    <row r="269">
      <c r="B269" s="2">
        <f>IFERROR(__xludf.DUMMYFUNCTION("""COMPUTED_VALUE"""),44463.99861111111)</f>
        <v>44463.99861</v>
      </c>
      <c r="C269" s="1">
        <f>IFERROR(__xludf.DUMMYFUNCTION("""COMPUTED_VALUE"""),42840.7)</f>
        <v>42840.7</v>
      </c>
    </row>
    <row r="270">
      <c r="B270" s="2">
        <f>IFERROR(__xludf.DUMMYFUNCTION("""COMPUTED_VALUE"""),44464.99861111111)</f>
        <v>44464.99861</v>
      </c>
      <c r="C270" s="1">
        <f>IFERROR(__xludf.DUMMYFUNCTION("""COMPUTED_VALUE"""),42705.5)</f>
        <v>42705.5</v>
      </c>
    </row>
    <row r="271">
      <c r="B271" s="2">
        <f>IFERROR(__xludf.DUMMYFUNCTION("""COMPUTED_VALUE"""),44465.99861111111)</f>
        <v>44465.99861</v>
      </c>
      <c r="C271" s="1">
        <f>IFERROR(__xludf.DUMMYFUNCTION("""COMPUTED_VALUE"""),43228.5)</f>
        <v>43228.5</v>
      </c>
    </row>
    <row r="272">
      <c r="B272" s="2">
        <f>IFERROR(__xludf.DUMMYFUNCTION("""COMPUTED_VALUE"""),44466.99861111111)</f>
        <v>44466.99861</v>
      </c>
      <c r="C272" s="1">
        <f>IFERROR(__xludf.DUMMYFUNCTION("""COMPUTED_VALUE"""),42171.7)</f>
        <v>42171.7</v>
      </c>
    </row>
    <row r="273">
      <c r="B273" s="2">
        <f>IFERROR(__xludf.DUMMYFUNCTION("""COMPUTED_VALUE"""),44467.99861111111)</f>
        <v>44467.99861</v>
      </c>
      <c r="C273" s="1">
        <f>IFERROR(__xludf.DUMMYFUNCTION("""COMPUTED_VALUE"""),41049.0)</f>
        <v>41049</v>
      </c>
    </row>
    <row r="274">
      <c r="B274" s="2">
        <f>IFERROR(__xludf.DUMMYFUNCTION("""COMPUTED_VALUE"""),44468.99861111111)</f>
        <v>44468.99861</v>
      </c>
      <c r="C274" s="1">
        <f>IFERROR(__xludf.DUMMYFUNCTION("""COMPUTED_VALUE"""),41522.1)</f>
        <v>41522.1</v>
      </c>
    </row>
    <row r="275">
      <c r="B275" s="2">
        <f>IFERROR(__xludf.DUMMYFUNCTION("""COMPUTED_VALUE"""),44469.99861111111)</f>
        <v>44469.99861</v>
      </c>
      <c r="C275" s="1">
        <f>IFERROR(__xludf.DUMMYFUNCTION("""COMPUTED_VALUE"""),43824.4)</f>
        <v>43824.4</v>
      </c>
    </row>
    <row r="276">
      <c r="B276" s="2">
        <f>IFERROR(__xludf.DUMMYFUNCTION("""COMPUTED_VALUE"""),44470.99861111111)</f>
        <v>44470.99861</v>
      </c>
      <c r="C276" s="1">
        <f>IFERROR(__xludf.DUMMYFUNCTION("""COMPUTED_VALUE"""),48159.5)</f>
        <v>48159.5</v>
      </c>
    </row>
    <row r="277">
      <c r="B277" s="2">
        <f>IFERROR(__xludf.DUMMYFUNCTION("""COMPUTED_VALUE"""),44471.99861111111)</f>
        <v>44471.99861</v>
      </c>
      <c r="C277" s="1">
        <f>IFERROR(__xludf.DUMMYFUNCTION("""COMPUTED_VALUE"""),47662.4)</f>
        <v>47662.4</v>
      </c>
    </row>
    <row r="278">
      <c r="B278" s="2">
        <f>IFERROR(__xludf.DUMMYFUNCTION("""COMPUTED_VALUE"""),44472.99861111111)</f>
        <v>44472.99861</v>
      </c>
      <c r="C278" s="1">
        <f>IFERROR(__xludf.DUMMYFUNCTION("""COMPUTED_VALUE"""),48174.3)</f>
        <v>48174.3</v>
      </c>
    </row>
    <row r="279">
      <c r="B279" s="2">
        <f>IFERROR(__xludf.DUMMYFUNCTION("""COMPUTED_VALUE"""),44473.99861111111)</f>
        <v>44473.99861</v>
      </c>
      <c r="C279" s="1">
        <f>IFERROR(__xludf.DUMMYFUNCTION("""COMPUTED_VALUE"""),49178.3)</f>
        <v>49178.3</v>
      </c>
    </row>
    <row r="280">
      <c r="B280" s="2">
        <f>IFERROR(__xludf.DUMMYFUNCTION("""COMPUTED_VALUE"""),44474.99861111111)</f>
        <v>44474.99861</v>
      </c>
      <c r="C280" s="1">
        <f>IFERROR(__xludf.DUMMYFUNCTION("""COMPUTED_VALUE"""),51487.9)</f>
        <v>51487.9</v>
      </c>
    </row>
    <row r="281">
      <c r="B281" s="2">
        <f>IFERROR(__xludf.DUMMYFUNCTION("""COMPUTED_VALUE"""),44475.99861111111)</f>
        <v>44475.99861</v>
      </c>
      <c r="C281" s="1">
        <f>IFERROR(__xludf.DUMMYFUNCTION("""COMPUTED_VALUE"""),55344.5)</f>
        <v>55344.5</v>
      </c>
    </row>
    <row r="282">
      <c r="B282" s="2">
        <f>IFERROR(__xludf.DUMMYFUNCTION("""COMPUTED_VALUE"""),44476.99861111111)</f>
        <v>44476.99861</v>
      </c>
      <c r="C282" s="1">
        <f>IFERROR(__xludf.DUMMYFUNCTION("""COMPUTED_VALUE"""),53775.0)</f>
        <v>53775</v>
      </c>
    </row>
    <row r="283">
      <c r="B283" s="2">
        <f>IFERROR(__xludf.DUMMYFUNCTION("""COMPUTED_VALUE"""),44477.99861111111)</f>
        <v>44477.99861</v>
      </c>
      <c r="C283" s="1">
        <f>IFERROR(__xludf.DUMMYFUNCTION("""COMPUTED_VALUE"""),53963.8)</f>
        <v>53963.8</v>
      </c>
    </row>
    <row r="284">
      <c r="B284" s="2">
        <f>IFERROR(__xludf.DUMMYFUNCTION("""COMPUTED_VALUE"""),44478.99861111111)</f>
        <v>44478.99861</v>
      </c>
      <c r="C284" s="1">
        <f>IFERROR(__xludf.DUMMYFUNCTION("""COMPUTED_VALUE"""),55074.1)</f>
        <v>55074.1</v>
      </c>
    </row>
    <row r="285">
      <c r="B285" s="2">
        <f>IFERROR(__xludf.DUMMYFUNCTION("""COMPUTED_VALUE"""),44479.99861111111)</f>
        <v>44479.99861</v>
      </c>
      <c r="C285" s="1">
        <f>IFERROR(__xludf.DUMMYFUNCTION("""COMPUTED_VALUE"""),54690.5)</f>
        <v>54690.5</v>
      </c>
    </row>
    <row r="286">
      <c r="B286" s="2">
        <f>IFERROR(__xludf.DUMMYFUNCTION("""COMPUTED_VALUE"""),44480.99861111111)</f>
        <v>44480.99861</v>
      </c>
      <c r="C286" s="1">
        <f>IFERROR(__xludf.DUMMYFUNCTION("""COMPUTED_VALUE"""),57487.4)</f>
        <v>57487.4</v>
      </c>
    </row>
    <row r="287">
      <c r="B287" s="2">
        <f>IFERROR(__xludf.DUMMYFUNCTION("""COMPUTED_VALUE"""),44481.99861111111)</f>
        <v>44481.99861</v>
      </c>
      <c r="C287" s="1">
        <f>IFERROR(__xludf.DUMMYFUNCTION("""COMPUTED_VALUE"""),56007.4)</f>
        <v>56007.4</v>
      </c>
    </row>
    <row r="288">
      <c r="B288" s="2">
        <f>IFERROR(__xludf.DUMMYFUNCTION("""COMPUTED_VALUE"""),44482.99861111111)</f>
        <v>44482.99861</v>
      </c>
      <c r="C288" s="1">
        <f>IFERROR(__xludf.DUMMYFUNCTION("""COMPUTED_VALUE"""),57376.6)</f>
        <v>57376.6</v>
      </c>
    </row>
    <row r="289">
      <c r="B289" s="2">
        <f>IFERROR(__xludf.DUMMYFUNCTION("""COMPUTED_VALUE"""),44483.99861111111)</f>
        <v>44483.99861</v>
      </c>
      <c r="C289" s="1">
        <f>IFERROR(__xludf.DUMMYFUNCTION("""COMPUTED_VALUE"""),57359.5)</f>
        <v>57359.5</v>
      </c>
    </row>
    <row r="290">
      <c r="B290" s="2">
        <f>IFERROR(__xludf.DUMMYFUNCTION("""COMPUTED_VALUE"""),44484.99861111111)</f>
        <v>44484.99861</v>
      </c>
      <c r="C290" s="1">
        <f>IFERROR(__xludf.DUMMYFUNCTION("""COMPUTED_VALUE"""),61691.2)</f>
        <v>61691.2</v>
      </c>
    </row>
    <row r="291">
      <c r="B291" s="2">
        <f>IFERROR(__xludf.DUMMYFUNCTION("""COMPUTED_VALUE"""),44485.99861111111)</f>
        <v>44485.99861</v>
      </c>
      <c r="C291" s="1">
        <f>IFERROR(__xludf.DUMMYFUNCTION("""COMPUTED_VALUE"""),60883.8)</f>
        <v>60883.8</v>
      </c>
    </row>
    <row r="292">
      <c r="B292" s="2">
        <f>IFERROR(__xludf.DUMMYFUNCTION("""COMPUTED_VALUE"""),44486.99861111111)</f>
        <v>44486.99861</v>
      </c>
      <c r="C292" s="1">
        <f>IFERROR(__xludf.DUMMYFUNCTION("""COMPUTED_VALUE"""),61571.8)</f>
        <v>61571.8</v>
      </c>
    </row>
    <row r="293">
      <c r="B293" s="2">
        <f>IFERROR(__xludf.DUMMYFUNCTION("""COMPUTED_VALUE"""),44487.99861111111)</f>
        <v>44487.99861</v>
      </c>
      <c r="C293" s="1">
        <f>IFERROR(__xludf.DUMMYFUNCTION("""COMPUTED_VALUE"""),61986.7)</f>
        <v>61986.7</v>
      </c>
    </row>
    <row r="294">
      <c r="B294" s="2">
        <f>IFERROR(__xludf.DUMMYFUNCTION("""COMPUTED_VALUE"""),44488.99861111111)</f>
        <v>44488.99861</v>
      </c>
      <c r="C294" s="1">
        <f>IFERROR(__xludf.DUMMYFUNCTION("""COMPUTED_VALUE"""),64300.0)</f>
        <v>64300</v>
      </c>
    </row>
    <row r="295">
      <c r="B295" s="2">
        <f>IFERROR(__xludf.DUMMYFUNCTION("""COMPUTED_VALUE"""),44489.99861111111)</f>
        <v>44489.99861</v>
      </c>
      <c r="C295" s="1">
        <f>IFERROR(__xludf.DUMMYFUNCTION("""COMPUTED_VALUE"""),66017.7)</f>
        <v>66017.7</v>
      </c>
    </row>
    <row r="296">
      <c r="B296" s="2">
        <f>IFERROR(__xludf.DUMMYFUNCTION("""COMPUTED_VALUE"""),44490.99861111111)</f>
        <v>44490.99861</v>
      </c>
      <c r="C296" s="1">
        <f>IFERROR(__xludf.DUMMYFUNCTION("""COMPUTED_VALUE"""),62210.8)</f>
        <v>62210.8</v>
      </c>
    </row>
    <row r="297">
      <c r="B297" s="2">
        <f>IFERROR(__xludf.DUMMYFUNCTION("""COMPUTED_VALUE"""),44491.99861111111)</f>
        <v>44491.99861</v>
      </c>
      <c r="C297" s="1">
        <f>IFERROR(__xludf.DUMMYFUNCTION("""COMPUTED_VALUE"""),60687.6)</f>
        <v>60687.6</v>
      </c>
    </row>
    <row r="298">
      <c r="B298" s="2">
        <f>IFERROR(__xludf.DUMMYFUNCTION("""COMPUTED_VALUE"""),44492.99861111111)</f>
        <v>44492.99861</v>
      </c>
      <c r="C298" s="1">
        <f>IFERROR(__xludf.DUMMYFUNCTION("""COMPUTED_VALUE"""),61284.9)</f>
        <v>61284.9</v>
      </c>
    </row>
    <row r="299">
      <c r="B299" s="2">
        <f>IFERROR(__xludf.DUMMYFUNCTION("""COMPUTED_VALUE"""),44493.99861111111)</f>
        <v>44493.99861</v>
      </c>
      <c r="C299" s="1">
        <f>IFERROR(__xludf.DUMMYFUNCTION("""COMPUTED_VALUE"""),60838.8)</f>
        <v>60838.8</v>
      </c>
    </row>
    <row r="300">
      <c r="B300" s="2">
        <f>IFERROR(__xludf.DUMMYFUNCTION("""COMPUTED_VALUE"""),44494.99861111111)</f>
        <v>44494.99861</v>
      </c>
      <c r="C300" s="1">
        <f>IFERROR(__xludf.DUMMYFUNCTION("""COMPUTED_VALUE"""),62996.6)</f>
        <v>62996.6</v>
      </c>
    </row>
    <row r="301">
      <c r="B301" s="2">
        <f>IFERROR(__xludf.DUMMYFUNCTION("""COMPUTED_VALUE"""),44495.99861111111)</f>
        <v>44495.99861</v>
      </c>
      <c r="C301" s="1">
        <f>IFERROR(__xludf.DUMMYFUNCTION("""COMPUTED_VALUE"""),60437.1)</f>
        <v>60437.1</v>
      </c>
    </row>
    <row r="302">
      <c r="B302" s="2">
        <f>IFERROR(__xludf.DUMMYFUNCTION("""COMPUTED_VALUE"""),44496.99861111111)</f>
        <v>44496.99861</v>
      </c>
      <c r="C302" s="1">
        <f>IFERROR(__xludf.DUMMYFUNCTION("""COMPUTED_VALUE"""),58455.4)</f>
        <v>58455.4</v>
      </c>
    </row>
    <row r="303">
      <c r="B303" s="2">
        <f>IFERROR(__xludf.DUMMYFUNCTION("""COMPUTED_VALUE"""),44497.99861111111)</f>
        <v>44497.99861</v>
      </c>
      <c r="C303" s="1">
        <f>IFERROR(__xludf.DUMMYFUNCTION("""COMPUTED_VALUE"""),60608.1)</f>
        <v>60608.1</v>
      </c>
    </row>
    <row r="304">
      <c r="B304" s="2">
        <f>IFERROR(__xludf.DUMMYFUNCTION("""COMPUTED_VALUE"""),44498.99861111111)</f>
        <v>44498.99861</v>
      </c>
      <c r="C304" s="1">
        <f>IFERROR(__xludf.DUMMYFUNCTION("""COMPUTED_VALUE"""),62258.0)</f>
        <v>62258</v>
      </c>
    </row>
    <row r="305">
      <c r="B305" s="2">
        <f>IFERROR(__xludf.DUMMYFUNCTION("""COMPUTED_VALUE"""),44499.99861111111)</f>
        <v>44499.99861</v>
      </c>
      <c r="C305" s="1">
        <f>IFERROR(__xludf.DUMMYFUNCTION("""COMPUTED_VALUE"""),61892.4)</f>
        <v>61892.4</v>
      </c>
    </row>
    <row r="306">
      <c r="B306" s="2">
        <f>IFERROR(__xludf.DUMMYFUNCTION("""COMPUTED_VALUE"""),44500.99861111111)</f>
        <v>44500.99861</v>
      </c>
      <c r="C306" s="1">
        <f>IFERROR(__xludf.DUMMYFUNCTION("""COMPUTED_VALUE"""),61343.6)</f>
        <v>61343.6</v>
      </c>
    </row>
    <row r="307">
      <c r="B307" s="2">
        <f>IFERROR(__xludf.DUMMYFUNCTION("""COMPUTED_VALUE"""),44501.99861111111)</f>
        <v>44501.99861</v>
      </c>
      <c r="C307" s="1">
        <f>IFERROR(__xludf.DUMMYFUNCTION("""COMPUTED_VALUE"""),60949.5)</f>
        <v>60949.5</v>
      </c>
    </row>
    <row r="308">
      <c r="B308" s="2">
        <f>IFERROR(__xludf.DUMMYFUNCTION("""COMPUTED_VALUE"""),44502.99861111111)</f>
        <v>44502.99861</v>
      </c>
      <c r="C308" s="1">
        <f>IFERROR(__xludf.DUMMYFUNCTION("""COMPUTED_VALUE"""),63152.2)</f>
        <v>63152.2</v>
      </c>
    </row>
    <row r="309">
      <c r="B309" s="2">
        <f>IFERROR(__xludf.DUMMYFUNCTION("""COMPUTED_VALUE"""),44503.99861111111)</f>
        <v>44503.99861</v>
      </c>
      <c r="C309" s="1">
        <f>IFERROR(__xludf.DUMMYFUNCTION("""COMPUTED_VALUE"""),62998.9)</f>
        <v>62998.9</v>
      </c>
    </row>
    <row r="310">
      <c r="B310" s="2">
        <f>IFERROR(__xludf.DUMMYFUNCTION("""COMPUTED_VALUE"""),44504.99861111111)</f>
        <v>44504.99861</v>
      </c>
      <c r="C310" s="1">
        <f>IFERROR(__xludf.DUMMYFUNCTION("""COMPUTED_VALUE"""),61411.4)</f>
        <v>61411.4</v>
      </c>
    </row>
    <row r="311">
      <c r="B311" s="2">
        <f>IFERROR(__xludf.DUMMYFUNCTION("""COMPUTED_VALUE"""),44505.99861111111)</f>
        <v>44505.99861</v>
      </c>
      <c r="C311" s="1">
        <f>IFERROR(__xludf.DUMMYFUNCTION("""COMPUTED_VALUE"""),61073.1)</f>
        <v>61073.1</v>
      </c>
    </row>
    <row r="312">
      <c r="B312" s="2">
        <f>IFERROR(__xludf.DUMMYFUNCTION("""COMPUTED_VALUE"""),44506.99861111111)</f>
        <v>44506.99861</v>
      </c>
      <c r="C312" s="1">
        <f>IFERROR(__xludf.DUMMYFUNCTION("""COMPUTED_VALUE"""),61539.3)</f>
        <v>61539.3</v>
      </c>
    </row>
    <row r="313">
      <c r="B313" s="2">
        <f>IFERROR(__xludf.DUMMYFUNCTION("""COMPUTED_VALUE"""),44507.99861111111)</f>
        <v>44507.99861</v>
      </c>
      <c r="C313" s="1">
        <f>IFERROR(__xludf.DUMMYFUNCTION("""COMPUTED_VALUE"""),63272.2)</f>
        <v>63272.2</v>
      </c>
    </row>
    <row r="314">
      <c r="B314" s="2">
        <f>IFERROR(__xludf.DUMMYFUNCTION("""COMPUTED_VALUE"""),44508.99861111111)</f>
        <v>44508.99861</v>
      </c>
      <c r="C314" s="1">
        <f>IFERROR(__xludf.DUMMYFUNCTION("""COMPUTED_VALUE"""),67582.6)</f>
        <v>67582.6</v>
      </c>
    </row>
    <row r="315">
      <c r="B315" s="2">
        <f>IFERROR(__xludf.DUMMYFUNCTION("""COMPUTED_VALUE"""),44509.99861111111)</f>
        <v>44509.99861</v>
      </c>
      <c r="C315" s="1">
        <f>IFERROR(__xludf.DUMMYFUNCTION("""COMPUTED_VALUE"""),66938.0)</f>
        <v>66938</v>
      </c>
    </row>
    <row r="316">
      <c r="B316" s="2">
        <f>IFERROR(__xludf.DUMMYFUNCTION("""COMPUTED_VALUE"""),44510.99861111111)</f>
        <v>44510.99861</v>
      </c>
      <c r="C316" s="1">
        <f>IFERROR(__xludf.DUMMYFUNCTION("""COMPUTED_VALUE"""),64976.6)</f>
        <v>64976.6</v>
      </c>
    </row>
    <row r="317">
      <c r="B317" s="2">
        <f>IFERROR(__xludf.DUMMYFUNCTION("""COMPUTED_VALUE"""),44511.99861111111)</f>
        <v>44511.99861</v>
      </c>
      <c r="C317" s="1">
        <f>IFERROR(__xludf.DUMMYFUNCTION("""COMPUTED_VALUE"""),64820.9)</f>
        <v>64820.9</v>
      </c>
    </row>
    <row r="318">
      <c r="B318" s="2">
        <f>IFERROR(__xludf.DUMMYFUNCTION("""COMPUTED_VALUE"""),44512.99861111111)</f>
        <v>44512.99861</v>
      </c>
      <c r="C318" s="1">
        <f>IFERROR(__xludf.DUMMYFUNCTION("""COMPUTED_VALUE"""),64293.3)</f>
        <v>64293.3</v>
      </c>
    </row>
    <row r="319">
      <c r="B319" s="2">
        <f>IFERROR(__xludf.DUMMYFUNCTION("""COMPUTED_VALUE"""),44513.99861111111)</f>
        <v>44513.99861</v>
      </c>
      <c r="C319" s="1">
        <f>IFERROR(__xludf.DUMMYFUNCTION("""COMPUTED_VALUE"""),64400.0)</f>
        <v>64400</v>
      </c>
    </row>
    <row r="320">
      <c r="B320" s="2">
        <f>IFERROR(__xludf.DUMMYFUNCTION("""COMPUTED_VALUE"""),44514.99861111111)</f>
        <v>44514.99861</v>
      </c>
      <c r="C320" s="1">
        <f>IFERROR(__xludf.DUMMYFUNCTION("""COMPUTED_VALUE"""),65312.6)</f>
        <v>65312.6</v>
      </c>
    </row>
    <row r="321">
      <c r="B321" s="2">
        <f>IFERROR(__xludf.DUMMYFUNCTION("""COMPUTED_VALUE"""),44515.99861111111)</f>
        <v>44515.99861</v>
      </c>
      <c r="C321" s="1">
        <f>IFERROR(__xludf.DUMMYFUNCTION("""COMPUTED_VALUE"""),63835.2)</f>
        <v>63835.2</v>
      </c>
    </row>
    <row r="322">
      <c r="B322" s="2">
        <f>IFERROR(__xludf.DUMMYFUNCTION("""COMPUTED_VALUE"""),44516.99861111111)</f>
        <v>44516.99861</v>
      </c>
      <c r="C322" s="1">
        <f>IFERROR(__xludf.DUMMYFUNCTION("""COMPUTED_VALUE"""),60107.9)</f>
        <v>60107.9</v>
      </c>
    </row>
    <row r="323">
      <c r="B323" s="2">
        <f>IFERROR(__xludf.DUMMYFUNCTION("""COMPUTED_VALUE"""),44517.99861111111)</f>
        <v>44517.99861</v>
      </c>
      <c r="C323" s="1">
        <f>IFERROR(__xludf.DUMMYFUNCTION("""COMPUTED_VALUE"""),60394.9)</f>
        <v>60394.9</v>
      </c>
    </row>
    <row r="324">
      <c r="B324" s="2">
        <f>IFERROR(__xludf.DUMMYFUNCTION("""COMPUTED_VALUE"""),44518.99861111111)</f>
        <v>44518.99861</v>
      </c>
      <c r="C324" s="1">
        <f>IFERROR(__xludf.DUMMYFUNCTION("""COMPUTED_VALUE"""),56898.0)</f>
        <v>56898</v>
      </c>
    </row>
    <row r="325">
      <c r="B325" s="2">
        <f>IFERROR(__xludf.DUMMYFUNCTION("""COMPUTED_VALUE"""),44519.99861111111)</f>
        <v>44519.99861</v>
      </c>
      <c r="C325" s="1">
        <f>IFERROR(__xludf.DUMMYFUNCTION("""COMPUTED_VALUE"""),58115.9)</f>
        <v>58115.9</v>
      </c>
    </row>
    <row r="326">
      <c r="B326" s="2">
        <f>IFERROR(__xludf.DUMMYFUNCTION("""COMPUTED_VALUE"""),44520.99861111111)</f>
        <v>44520.99861</v>
      </c>
      <c r="C326" s="1">
        <f>IFERROR(__xludf.DUMMYFUNCTION("""COMPUTED_VALUE"""),59760.7)</f>
        <v>59760.7</v>
      </c>
    </row>
    <row r="327">
      <c r="B327" s="2">
        <f>IFERROR(__xludf.DUMMYFUNCTION("""COMPUTED_VALUE"""),44521.99861111111)</f>
        <v>44521.99861</v>
      </c>
      <c r="C327" s="1">
        <f>IFERROR(__xludf.DUMMYFUNCTION("""COMPUTED_VALUE"""),58671.2)</f>
        <v>58671.2</v>
      </c>
    </row>
    <row r="328">
      <c r="B328" s="2">
        <f>IFERROR(__xludf.DUMMYFUNCTION("""COMPUTED_VALUE"""),44522.99861111111)</f>
        <v>44522.99861</v>
      </c>
      <c r="C328" s="1">
        <f>IFERROR(__xludf.DUMMYFUNCTION("""COMPUTED_VALUE"""),56415.1)</f>
        <v>56415.1</v>
      </c>
    </row>
    <row r="329">
      <c r="B329" s="2">
        <f>IFERROR(__xludf.DUMMYFUNCTION("""COMPUTED_VALUE"""),44523.99861111111)</f>
        <v>44523.99861</v>
      </c>
      <c r="C329" s="1">
        <f>IFERROR(__xludf.DUMMYFUNCTION("""COMPUTED_VALUE"""),57566.8)</f>
        <v>57566.8</v>
      </c>
    </row>
    <row r="330">
      <c r="B330" s="2">
        <f>IFERROR(__xludf.DUMMYFUNCTION("""COMPUTED_VALUE"""),44524.99861111111)</f>
        <v>44524.99861</v>
      </c>
      <c r="C330" s="1">
        <f>IFERROR(__xludf.DUMMYFUNCTION("""COMPUTED_VALUE"""),57162.6)</f>
        <v>57162.6</v>
      </c>
    </row>
    <row r="331">
      <c r="B331" s="2">
        <f>IFERROR(__xludf.DUMMYFUNCTION("""COMPUTED_VALUE"""),44525.99861111111)</f>
        <v>44525.99861</v>
      </c>
      <c r="C331" s="1">
        <f>IFERROR(__xludf.DUMMYFUNCTION("""COMPUTED_VALUE"""),58975.4)</f>
        <v>58975.4</v>
      </c>
    </row>
    <row r="332">
      <c r="B332" s="2">
        <f>IFERROR(__xludf.DUMMYFUNCTION("""COMPUTED_VALUE"""),44526.99861111111)</f>
        <v>44526.99861</v>
      </c>
      <c r="C332" s="1">
        <f>IFERROR(__xludf.DUMMYFUNCTION("""COMPUTED_VALUE"""),53700.6)</f>
        <v>53700.6</v>
      </c>
    </row>
    <row r="333">
      <c r="B333" s="2">
        <f>IFERROR(__xludf.DUMMYFUNCTION("""COMPUTED_VALUE"""),44527.99861111111)</f>
        <v>44527.99861</v>
      </c>
      <c r="C333" s="1">
        <f>IFERROR(__xludf.DUMMYFUNCTION("""COMPUTED_VALUE"""),54760.4)</f>
        <v>54760.4</v>
      </c>
    </row>
    <row r="334">
      <c r="B334" s="2">
        <f>IFERROR(__xludf.DUMMYFUNCTION("""COMPUTED_VALUE"""),44528.99861111111)</f>
        <v>44528.99861</v>
      </c>
      <c r="C334" s="1">
        <f>IFERROR(__xludf.DUMMYFUNCTION("""COMPUTED_VALUE"""),57212.2)</f>
        <v>57212.2</v>
      </c>
    </row>
    <row r="335">
      <c r="B335" s="2">
        <f>IFERROR(__xludf.DUMMYFUNCTION("""COMPUTED_VALUE"""),44529.99861111111)</f>
        <v>44529.99861</v>
      </c>
      <c r="C335" s="1">
        <f>IFERROR(__xludf.DUMMYFUNCTION("""COMPUTED_VALUE"""),57879.0)</f>
        <v>57879</v>
      </c>
    </row>
    <row r="336">
      <c r="B336" s="2">
        <f>IFERROR(__xludf.DUMMYFUNCTION("""COMPUTED_VALUE"""),44530.99861111111)</f>
        <v>44530.99861</v>
      </c>
      <c r="C336" s="1">
        <f>IFERROR(__xludf.DUMMYFUNCTION("""COMPUTED_VALUE"""),57057.5)</f>
        <v>57057.5</v>
      </c>
    </row>
    <row r="337">
      <c r="B337" s="2">
        <f>IFERROR(__xludf.DUMMYFUNCTION("""COMPUTED_VALUE"""),44531.99861111111)</f>
        <v>44531.99861</v>
      </c>
      <c r="C337" s="1">
        <f>IFERROR(__xludf.DUMMYFUNCTION("""COMPUTED_VALUE"""),57180.1)</f>
        <v>57180.1</v>
      </c>
    </row>
    <row r="338">
      <c r="B338" s="2">
        <f>IFERROR(__xludf.DUMMYFUNCTION("""COMPUTED_VALUE"""),44532.99861111111)</f>
        <v>44532.99861</v>
      </c>
      <c r="C338" s="1">
        <f>IFERROR(__xludf.DUMMYFUNCTION("""COMPUTED_VALUE"""),56479.5)</f>
        <v>56479.5</v>
      </c>
    </row>
    <row r="339">
      <c r="B339" s="2">
        <f>IFERROR(__xludf.DUMMYFUNCTION("""COMPUTED_VALUE"""),44533.99861111111)</f>
        <v>44533.99861</v>
      </c>
      <c r="C339" s="1">
        <f>IFERROR(__xludf.DUMMYFUNCTION("""COMPUTED_VALUE"""),53672.5)</f>
        <v>53672.5</v>
      </c>
    </row>
    <row r="340">
      <c r="B340" s="2">
        <f>IFERROR(__xludf.DUMMYFUNCTION("""COMPUTED_VALUE"""),44534.99861111111)</f>
        <v>44534.99861</v>
      </c>
      <c r="C340" s="1">
        <f>IFERROR(__xludf.DUMMYFUNCTION("""COMPUTED_VALUE"""),49105.5)</f>
        <v>49105.5</v>
      </c>
    </row>
    <row r="341">
      <c r="B341" s="2">
        <f>IFERROR(__xludf.DUMMYFUNCTION("""COMPUTED_VALUE"""),44535.99861111111)</f>
        <v>44535.99861</v>
      </c>
      <c r="C341" s="1">
        <f>IFERROR(__xludf.DUMMYFUNCTION("""COMPUTED_VALUE"""),49310.2)</f>
        <v>49310.2</v>
      </c>
    </row>
    <row r="342">
      <c r="B342" s="2">
        <f>IFERROR(__xludf.DUMMYFUNCTION("""COMPUTED_VALUE"""),44536.99861111111)</f>
        <v>44536.99861</v>
      </c>
      <c r="C342" s="1">
        <f>IFERROR(__xludf.DUMMYFUNCTION("""COMPUTED_VALUE"""),50556.9)</f>
        <v>50556.9</v>
      </c>
    </row>
    <row r="343">
      <c r="B343" s="2">
        <f>IFERROR(__xludf.DUMMYFUNCTION("""COMPUTED_VALUE"""),44537.99861111111)</f>
        <v>44537.99861</v>
      </c>
      <c r="C343" s="1">
        <f>IFERROR(__xludf.DUMMYFUNCTION("""COMPUTED_VALUE"""),50604.3)</f>
        <v>50604.3</v>
      </c>
    </row>
    <row r="344">
      <c r="B344" s="2">
        <f>IFERROR(__xludf.DUMMYFUNCTION("""COMPUTED_VALUE"""),44538.99861111111)</f>
        <v>44538.99861</v>
      </c>
      <c r="C344" s="1">
        <f>IFERROR(__xludf.DUMMYFUNCTION("""COMPUTED_VALUE"""),50519.6)</f>
        <v>50519.6</v>
      </c>
    </row>
    <row r="345">
      <c r="B345" s="2">
        <f>IFERROR(__xludf.DUMMYFUNCTION("""COMPUTED_VALUE"""),44539.99861111111)</f>
        <v>44539.99861</v>
      </c>
      <c r="C345" s="1">
        <f>IFERROR(__xludf.DUMMYFUNCTION("""COMPUTED_VALUE"""),47824.3)</f>
        <v>47824.3</v>
      </c>
    </row>
    <row r="346">
      <c r="B346" s="2">
        <f>IFERROR(__xludf.DUMMYFUNCTION("""COMPUTED_VALUE"""),44540.99861111111)</f>
        <v>44540.99861</v>
      </c>
      <c r="C346" s="1">
        <f>IFERROR(__xludf.DUMMYFUNCTION("""COMPUTED_VALUE"""),46968.5)</f>
        <v>46968.5</v>
      </c>
    </row>
    <row r="347">
      <c r="B347" s="2">
        <f>IFERROR(__xludf.DUMMYFUNCTION("""COMPUTED_VALUE"""),44541.99861111111)</f>
        <v>44541.99861</v>
      </c>
      <c r="C347" s="1">
        <f>IFERROR(__xludf.DUMMYFUNCTION("""COMPUTED_VALUE"""),49343.1)</f>
        <v>49343.1</v>
      </c>
    </row>
    <row r="348">
      <c r="B348" s="2">
        <f>IFERROR(__xludf.DUMMYFUNCTION("""COMPUTED_VALUE"""),44542.99861111111)</f>
        <v>44542.99861</v>
      </c>
      <c r="C348" s="1">
        <f>IFERROR(__xludf.DUMMYFUNCTION("""COMPUTED_VALUE"""),50149.2)</f>
        <v>50149.2</v>
      </c>
    </row>
    <row r="349">
      <c r="B349" s="2">
        <f>IFERROR(__xludf.DUMMYFUNCTION("""COMPUTED_VALUE"""),44543.99861111111)</f>
        <v>44543.99861</v>
      </c>
      <c r="C349" s="1">
        <f>IFERROR(__xludf.DUMMYFUNCTION("""COMPUTED_VALUE"""),46812.1)</f>
        <v>46812.1</v>
      </c>
    </row>
    <row r="350">
      <c r="B350" s="2">
        <f>IFERROR(__xludf.DUMMYFUNCTION("""COMPUTED_VALUE"""),44544.99861111111)</f>
        <v>44544.99861</v>
      </c>
      <c r="C350" s="1">
        <f>IFERROR(__xludf.DUMMYFUNCTION("""COMPUTED_VALUE"""),48392.0)</f>
        <v>48392</v>
      </c>
    </row>
    <row r="351">
      <c r="B351" s="2">
        <f>IFERROR(__xludf.DUMMYFUNCTION("""COMPUTED_VALUE"""),44545.99861111111)</f>
        <v>44545.99861</v>
      </c>
      <c r="C351" s="1">
        <f>IFERROR(__xludf.DUMMYFUNCTION("""COMPUTED_VALUE"""),48884.7)</f>
        <v>48884.7</v>
      </c>
    </row>
    <row r="352">
      <c r="B352" s="2">
        <f>IFERROR(__xludf.DUMMYFUNCTION("""COMPUTED_VALUE"""),44546.99861111111)</f>
        <v>44546.99861</v>
      </c>
      <c r="C352" s="1">
        <f>IFERROR(__xludf.DUMMYFUNCTION("""COMPUTED_VALUE"""),47634.2)</f>
        <v>47634.2</v>
      </c>
    </row>
    <row r="353">
      <c r="B353" s="2">
        <f>IFERROR(__xludf.DUMMYFUNCTION("""COMPUTED_VALUE"""),44547.99861111111)</f>
        <v>44547.99861</v>
      </c>
      <c r="C353" s="1">
        <f>IFERROR(__xludf.DUMMYFUNCTION("""COMPUTED_VALUE"""),46155.3)</f>
        <v>46155.3</v>
      </c>
    </row>
    <row r="354">
      <c r="B354" s="2">
        <f>IFERROR(__xludf.DUMMYFUNCTION("""COMPUTED_VALUE"""),44548.99861111111)</f>
        <v>44548.99861</v>
      </c>
      <c r="C354" s="1">
        <f>IFERROR(__xludf.DUMMYFUNCTION("""COMPUTED_VALUE"""),46928.3)</f>
        <v>46928.3</v>
      </c>
    </row>
    <row r="355">
      <c r="B355" s="2">
        <f>IFERROR(__xludf.DUMMYFUNCTION("""COMPUTED_VALUE"""),44549.99861111111)</f>
        <v>44549.99861</v>
      </c>
      <c r="C355" s="1">
        <f>IFERROR(__xludf.DUMMYFUNCTION("""COMPUTED_VALUE"""),46690.5)</f>
        <v>46690.5</v>
      </c>
    </row>
    <row r="356">
      <c r="B356" s="2">
        <f>IFERROR(__xludf.DUMMYFUNCTION("""COMPUTED_VALUE"""),44550.99861111111)</f>
        <v>44550.99861</v>
      </c>
      <c r="C356" s="1">
        <f>IFERROR(__xludf.DUMMYFUNCTION("""COMPUTED_VALUE"""),46915.8)</f>
        <v>46915.8</v>
      </c>
    </row>
    <row r="357">
      <c r="B357" s="2">
        <f>IFERROR(__xludf.DUMMYFUNCTION("""COMPUTED_VALUE"""),44551.99861111111)</f>
        <v>44551.99861</v>
      </c>
      <c r="C357" s="1">
        <f>IFERROR(__xludf.DUMMYFUNCTION("""COMPUTED_VALUE"""),48954.8)</f>
        <v>48954.8</v>
      </c>
    </row>
    <row r="358">
      <c r="B358" s="2">
        <f>IFERROR(__xludf.DUMMYFUNCTION("""COMPUTED_VALUE"""),44552.99861111111)</f>
        <v>44552.99861</v>
      </c>
      <c r="C358" s="1">
        <f>IFERROR(__xludf.DUMMYFUNCTION("""COMPUTED_VALUE"""),48658.6)</f>
        <v>48658.6</v>
      </c>
    </row>
    <row r="359">
      <c r="B359" s="2">
        <f>IFERROR(__xludf.DUMMYFUNCTION("""COMPUTED_VALUE"""),44553.99861111111)</f>
        <v>44553.99861</v>
      </c>
      <c r="C359" s="1">
        <f>IFERROR(__xludf.DUMMYFUNCTION("""COMPUTED_VALUE"""),50773.9)</f>
        <v>50773.9</v>
      </c>
    </row>
    <row r="360">
      <c r="B360" s="2">
        <f>IFERROR(__xludf.DUMMYFUNCTION("""COMPUTED_VALUE"""),44554.99861111111)</f>
        <v>44554.99861</v>
      </c>
      <c r="C360" s="1">
        <f>IFERROR(__xludf.DUMMYFUNCTION("""COMPUTED_VALUE"""),50848.1)</f>
        <v>50848.1</v>
      </c>
    </row>
    <row r="361">
      <c r="B361" s="2">
        <f>IFERROR(__xludf.DUMMYFUNCTION("""COMPUTED_VALUE"""),44555.99861111111)</f>
        <v>44555.99861</v>
      </c>
      <c r="C361" s="1">
        <f>IFERROR(__xludf.DUMMYFUNCTION("""COMPUTED_VALUE"""),50652.8)</f>
        <v>50652.8</v>
      </c>
    </row>
    <row r="362">
      <c r="B362" s="2">
        <f>IFERROR(__xludf.DUMMYFUNCTION("""COMPUTED_VALUE"""),44556.99861111111)</f>
        <v>44556.99861</v>
      </c>
      <c r="C362" s="1">
        <f>IFERROR(__xludf.DUMMYFUNCTION("""COMPUTED_VALUE"""),50801.7)</f>
        <v>50801.7</v>
      </c>
    </row>
    <row r="363">
      <c r="B363" s="2">
        <f>IFERROR(__xludf.DUMMYFUNCTION("""COMPUTED_VALUE"""),44557.99861111111)</f>
        <v>44557.99861</v>
      </c>
      <c r="C363" s="1">
        <f>IFERROR(__xludf.DUMMYFUNCTION("""COMPUTED_VALUE"""),50717.7)</f>
        <v>50717.7</v>
      </c>
    </row>
    <row r="364">
      <c r="B364" s="2">
        <f>IFERROR(__xludf.DUMMYFUNCTION("""COMPUTED_VALUE"""),44558.99861111111)</f>
        <v>44558.99861</v>
      </c>
      <c r="C364" s="1">
        <f>IFERROR(__xludf.DUMMYFUNCTION("""COMPUTED_VALUE"""),47635.9)</f>
        <v>47635.9</v>
      </c>
    </row>
    <row r="365">
      <c r="B365" s="2">
        <f>IFERROR(__xludf.DUMMYFUNCTION("""COMPUTED_VALUE"""),44559.99861111111)</f>
        <v>44559.99861</v>
      </c>
      <c r="C365" s="1">
        <f>IFERROR(__xludf.DUMMYFUNCTION("""COMPUTED_VALUE"""),46471.2)</f>
        <v>46471.2</v>
      </c>
    </row>
    <row r="366">
      <c r="B366" s="2">
        <f>IFERROR(__xludf.DUMMYFUNCTION("""COMPUTED_VALUE"""),44560.99861111111)</f>
        <v>44560.99861</v>
      </c>
      <c r="C366" s="1">
        <f>IFERROR(__xludf.DUMMYFUNCTION("""COMPUTED_VALUE"""),47122.0)</f>
        <v>47122</v>
      </c>
    </row>
    <row r="367">
      <c r="B367" s="2">
        <f>IFERROR(__xludf.DUMMYFUNCTION("""COMPUTED_VALUE"""),44561.99861111111)</f>
        <v>44561.99861</v>
      </c>
      <c r="C367" s="1">
        <f>IFERROR(__xludf.DUMMYFUNCTION("""COMPUTED_VALUE"""),46195.0)</f>
        <v>46195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57"/>
    <col customWidth="1" min="2" max="2" width="13.71"/>
    <col customWidth="1" min="9" max="11" width="18.14"/>
  </cols>
  <sheetData>
    <row r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5" t="s">
        <v>9</v>
      </c>
      <c r="K1" s="5" t="s">
        <v>10</v>
      </c>
      <c r="L1" s="5"/>
    </row>
    <row r="2">
      <c r="A2" s="6" t="s">
        <v>11</v>
      </c>
      <c r="B2" s="7">
        <v>41232.2</v>
      </c>
      <c r="C2" s="1">
        <f>IFERROR(__xludf.DUMMYFUNCTION("GOOGLEFINANCE(A2)"),42602.9)</f>
        <v>42602.9</v>
      </c>
      <c r="D2" s="7">
        <v>1.2E-5</v>
      </c>
      <c r="E2" s="1">
        <f t="shared" ref="E2:E6" si="1">B2*D2</f>
        <v>0.4947864</v>
      </c>
      <c r="F2" s="1">
        <f t="shared" ref="F2:F6" si="2">C2*D2</f>
        <v>0.5112348</v>
      </c>
      <c r="G2" s="1">
        <f t="shared" ref="G2:G6" si="3">F2-E2</f>
        <v>0.0164484</v>
      </c>
      <c r="H2" s="8">
        <f t="shared" ref="H2:H6" si="4">G2/E2</f>
        <v>0.03324343596</v>
      </c>
      <c r="I2" s="1" t="str">
        <f>IFERROR(__xludf.DUMMYFUNCTION("SPARKLINE(GOOGLEFINANCE(A2,""price"",today()-7,today()))"),"")</f>
        <v/>
      </c>
      <c r="J2" s="9" t="str">
        <f>IFERROR(__xludf.DUMMYFUNCTION("SPARKLINE(GOOGLEFINANCE(A2,""price"",today()-30,today()))"),"")</f>
        <v/>
      </c>
      <c r="K2" s="1" t="str">
        <f>IFERROR(__xludf.DUMMYFUNCTION("SPARKLINE(GOOGLEFINANCE(A2,""price"",today()-90,today()))"),"")</f>
        <v/>
      </c>
      <c r="L2" s="10"/>
    </row>
    <row r="3">
      <c r="A3" s="6" t="s">
        <v>12</v>
      </c>
      <c r="B3" s="7">
        <v>3203.95</v>
      </c>
      <c r="C3" s="1">
        <f>IFERROR(__xludf.DUMMYFUNCTION("GOOGLEFINANCE(A3)"),3233.81)</f>
        <v>3233.81</v>
      </c>
      <c r="D3" s="7">
        <v>2.0E-5</v>
      </c>
      <c r="E3" s="1">
        <f t="shared" si="1"/>
        <v>0.064079</v>
      </c>
      <c r="F3" s="1">
        <f t="shared" si="2"/>
        <v>0.0646762</v>
      </c>
      <c r="G3" s="1">
        <f t="shared" si="3"/>
        <v>0.0005972</v>
      </c>
      <c r="H3" s="8">
        <f t="shared" si="4"/>
        <v>0.009319745939</v>
      </c>
      <c r="I3" s="1" t="str">
        <f>IFERROR(__xludf.DUMMYFUNCTION("SPARKLINE(GOOGLEFINANCE(A3,""price"",today()-7,today()))"),"")</f>
        <v/>
      </c>
      <c r="J3" s="9" t="str">
        <f>IFERROR(__xludf.DUMMYFUNCTION("SPARKLINE(GOOGLEFINANCE(A3,""price"",today()-30,today()))"),"")</f>
        <v/>
      </c>
      <c r="K3" s="1" t="str">
        <f>IFERROR(__xludf.DUMMYFUNCTION("SPARKLINE(GOOGLEFINANCE(A3,""price"",today()-90,today()))"),"")</f>
        <v/>
      </c>
    </row>
    <row r="4">
      <c r="A4" s="6" t="s">
        <v>13</v>
      </c>
      <c r="B4" s="7">
        <v>0.8</v>
      </c>
      <c r="C4" s="1">
        <f>IFERROR(__xludf.DUMMYFUNCTION("GOOGLEFINANCE(A4)"),0.7708644697)</f>
        <v>0.7708644697</v>
      </c>
      <c r="D4" s="7">
        <v>24.537</v>
      </c>
      <c r="E4" s="1">
        <f t="shared" si="1"/>
        <v>19.6296</v>
      </c>
      <c r="F4" s="1">
        <f t="shared" si="2"/>
        <v>18.91470149</v>
      </c>
      <c r="G4" s="1">
        <f t="shared" si="3"/>
        <v>-0.714898507</v>
      </c>
      <c r="H4" s="8">
        <f t="shared" si="4"/>
        <v>-0.03641941288</v>
      </c>
      <c r="I4" s="1" t="str">
        <f>IFERROR(__xludf.DUMMYFUNCTION("SPARKLINE(GOOGLEFINANCE(A4,""price"",today()-7,today()))"),"")</f>
        <v/>
      </c>
      <c r="J4" s="9" t="str">
        <f>IFERROR(__xludf.DUMMYFUNCTION("SPARKLINE(GOOGLEFINANCE(A4,""price"",today()-30,today()))"),"")</f>
        <v/>
      </c>
      <c r="K4" s="1" t="str">
        <f>IFERROR(__xludf.DUMMYFUNCTION("SPARKLINE(GOOGLEFINANCE(A4,""price"",today()-90,today()))"),"")</f>
        <v/>
      </c>
    </row>
    <row r="5">
      <c r="A5" s="6" t="s">
        <v>14</v>
      </c>
      <c r="B5" s="7">
        <v>0.75</v>
      </c>
      <c r="C5" s="1">
        <f>IFERROR(__xludf.DUMMYFUNCTION("GOOGLEFINANCE(A5)"),1.1947477960000001)</f>
        <v>1.194747796</v>
      </c>
      <c r="D5" s="7">
        <v>20.12</v>
      </c>
      <c r="E5" s="1">
        <f t="shared" si="1"/>
        <v>15.09</v>
      </c>
      <c r="F5" s="1">
        <f t="shared" si="2"/>
        <v>24.03832566</v>
      </c>
      <c r="G5" s="1">
        <f t="shared" si="3"/>
        <v>8.948325656</v>
      </c>
      <c r="H5" s="8">
        <f t="shared" si="4"/>
        <v>0.5929970613</v>
      </c>
      <c r="I5" s="1" t="str">
        <f>IFERROR(__xludf.DUMMYFUNCTION("SPARKLINE(GOOGLEFINANCE(A5,""price"",today()-7,today()))"),"")</f>
        <v/>
      </c>
      <c r="J5" s="9" t="str">
        <f>IFERROR(__xludf.DUMMYFUNCTION("SPARKLINE(GOOGLEFINANCE(A5,""price"",today()-30,today()))"),"")</f>
        <v/>
      </c>
      <c r="K5" s="1" t="str">
        <f>IFERROR(__xludf.DUMMYFUNCTION("SPARKLINE(GOOGLEFINANCE(A5,""price"",today()-90,today()))"),"")</f>
        <v/>
      </c>
    </row>
    <row r="6">
      <c r="A6" s="6" t="s">
        <v>15</v>
      </c>
      <c r="B6" s="7">
        <v>357.58</v>
      </c>
      <c r="C6" s="1">
        <f>IFERROR(__xludf.DUMMYFUNCTION("GOOGLEFINANCE(A6)"),368.8)</f>
        <v>368.8</v>
      </c>
      <c r="D6" s="7">
        <v>0.122</v>
      </c>
      <c r="E6" s="1">
        <f t="shared" si="1"/>
        <v>43.62476</v>
      </c>
      <c r="F6" s="1">
        <f t="shared" si="2"/>
        <v>44.9936</v>
      </c>
      <c r="G6" s="1">
        <f t="shared" si="3"/>
        <v>1.36884</v>
      </c>
      <c r="H6" s="8">
        <f t="shared" si="4"/>
        <v>0.03137759383</v>
      </c>
      <c r="I6" s="1" t="str">
        <f>IFERROR(__xludf.DUMMYFUNCTION("SPARKLINE(GOOGLEFINANCE(A6,""price"",today()-7,today()))"),"")</f>
        <v/>
      </c>
      <c r="J6" s="9" t="str">
        <f>IFERROR(__xludf.DUMMYFUNCTION("SPARKLINE(GOOGLEFINANCE(A6,""price"",today()-30,today()))"),"")</f>
        <v/>
      </c>
      <c r="K6" s="1" t="str">
        <f>IFERROR(__xludf.DUMMYFUNCTION("SPARKLINE(GOOGLEFINANCE(A6,""price"",today()-90,today()))"),"")</f>
        <v/>
      </c>
    </row>
    <row r="7">
      <c r="B7" s="6"/>
      <c r="H7" s="8"/>
    </row>
    <row r="8">
      <c r="H8" s="8"/>
    </row>
    <row r="9">
      <c r="H9" s="8"/>
    </row>
    <row r="10">
      <c r="H10" s="8"/>
    </row>
    <row r="11">
      <c r="H11" s="8"/>
    </row>
    <row r="12">
      <c r="H12" s="8"/>
    </row>
    <row r="13">
      <c r="H13" s="8"/>
    </row>
    <row r="14">
      <c r="H14" s="8"/>
    </row>
    <row r="15">
      <c r="H15" s="8"/>
    </row>
    <row r="16">
      <c r="H16" s="8"/>
    </row>
    <row r="17">
      <c r="H17" s="8"/>
    </row>
    <row r="18">
      <c r="H18" s="8"/>
    </row>
    <row r="19">
      <c r="H19" s="8"/>
    </row>
    <row r="20">
      <c r="H20" s="8"/>
    </row>
    <row r="21">
      <c r="H21" s="8"/>
    </row>
    <row r="22">
      <c r="H22" s="8"/>
    </row>
    <row r="23">
      <c r="H23" s="8"/>
    </row>
    <row r="24">
      <c r="H24" s="8"/>
    </row>
    <row r="25">
      <c r="H25" s="8"/>
    </row>
    <row r="26">
      <c r="H26" s="8"/>
    </row>
    <row r="27">
      <c r="H27" s="8"/>
    </row>
    <row r="28">
      <c r="H28" s="8"/>
    </row>
    <row r="29">
      <c r="H29" s="8"/>
    </row>
    <row r="30">
      <c r="H30" s="8"/>
    </row>
    <row r="31">
      <c r="H31" s="8"/>
    </row>
    <row r="32">
      <c r="H32" s="8"/>
    </row>
    <row r="33">
      <c r="H33" s="8"/>
    </row>
    <row r="34">
      <c r="H34" s="8"/>
    </row>
    <row r="35">
      <c r="H35" s="8"/>
    </row>
    <row r="36">
      <c r="H36" s="8"/>
    </row>
    <row r="37">
      <c r="H37" s="8"/>
    </row>
    <row r="38">
      <c r="H38" s="8"/>
    </row>
    <row r="39">
      <c r="H39" s="8"/>
    </row>
    <row r="40">
      <c r="H40" s="8"/>
    </row>
    <row r="41">
      <c r="H41" s="8"/>
    </row>
    <row r="42">
      <c r="H42" s="8"/>
    </row>
    <row r="43">
      <c r="H43" s="8"/>
    </row>
    <row r="44">
      <c r="H44" s="8"/>
    </row>
    <row r="45">
      <c r="H45" s="8"/>
    </row>
    <row r="46">
      <c r="H46" s="8"/>
    </row>
    <row r="47">
      <c r="H47" s="8"/>
    </row>
    <row r="48">
      <c r="H48" s="8"/>
    </row>
    <row r="49">
      <c r="H49" s="8"/>
    </row>
    <row r="50">
      <c r="H50" s="8"/>
    </row>
    <row r="51">
      <c r="H51" s="8"/>
    </row>
    <row r="52">
      <c r="H52" s="8"/>
    </row>
    <row r="53">
      <c r="H53" s="8"/>
    </row>
    <row r="54">
      <c r="H54" s="8"/>
    </row>
    <row r="55">
      <c r="H55" s="8"/>
    </row>
    <row r="56">
      <c r="H56" s="8"/>
    </row>
    <row r="57">
      <c r="H57" s="8"/>
    </row>
    <row r="58">
      <c r="H58" s="8"/>
    </row>
    <row r="59">
      <c r="H59" s="8"/>
    </row>
    <row r="60">
      <c r="H60" s="8"/>
    </row>
    <row r="61">
      <c r="H61" s="8"/>
    </row>
    <row r="62">
      <c r="H62" s="8"/>
    </row>
    <row r="63">
      <c r="H63" s="8"/>
    </row>
    <row r="64">
      <c r="H64" s="8"/>
    </row>
    <row r="65">
      <c r="H65" s="8"/>
    </row>
    <row r="66">
      <c r="H66" s="8"/>
    </row>
    <row r="67">
      <c r="H67" s="8"/>
    </row>
    <row r="68">
      <c r="H68" s="8"/>
    </row>
    <row r="69">
      <c r="H69" s="8"/>
    </row>
    <row r="70">
      <c r="H70" s="8"/>
    </row>
    <row r="71">
      <c r="H71" s="8"/>
    </row>
    <row r="72">
      <c r="H72" s="8"/>
    </row>
    <row r="73">
      <c r="H73" s="8"/>
    </row>
    <row r="74">
      <c r="H74" s="8"/>
    </row>
    <row r="75">
      <c r="H75" s="8"/>
    </row>
    <row r="76">
      <c r="H76" s="8"/>
    </row>
    <row r="77">
      <c r="H77" s="8"/>
    </row>
    <row r="78">
      <c r="H78" s="8"/>
    </row>
    <row r="79">
      <c r="H79" s="8"/>
    </row>
    <row r="80">
      <c r="H80" s="8"/>
    </row>
    <row r="81">
      <c r="H81" s="8"/>
    </row>
    <row r="82">
      <c r="H82" s="8"/>
    </row>
    <row r="83">
      <c r="H83" s="8"/>
    </row>
    <row r="84">
      <c r="H84" s="8"/>
    </row>
    <row r="85">
      <c r="H85" s="8"/>
    </row>
    <row r="86">
      <c r="H86" s="8"/>
    </row>
    <row r="87">
      <c r="H87" s="8"/>
    </row>
    <row r="88">
      <c r="H88" s="8"/>
    </row>
    <row r="89">
      <c r="H89" s="8"/>
    </row>
    <row r="90">
      <c r="H90" s="8"/>
    </row>
    <row r="91">
      <c r="H91" s="8"/>
    </row>
    <row r="92">
      <c r="H92" s="8"/>
    </row>
    <row r="93">
      <c r="H93" s="8"/>
    </row>
    <row r="94">
      <c r="H94" s="8"/>
    </row>
    <row r="95">
      <c r="H95" s="8"/>
    </row>
    <row r="96">
      <c r="H96" s="8"/>
    </row>
    <row r="97">
      <c r="H97" s="8"/>
    </row>
    <row r="98">
      <c r="H98" s="8"/>
    </row>
    <row r="99">
      <c r="H99" s="8"/>
    </row>
    <row r="100">
      <c r="H100" s="8"/>
    </row>
    <row r="101">
      <c r="H101" s="8"/>
    </row>
    <row r="102">
      <c r="H102" s="8"/>
    </row>
    <row r="103">
      <c r="H103" s="8"/>
    </row>
    <row r="104">
      <c r="H104" s="8"/>
    </row>
    <row r="105">
      <c r="H105" s="8"/>
    </row>
    <row r="106">
      <c r="H106" s="8"/>
    </row>
    <row r="107">
      <c r="H107" s="8"/>
    </row>
    <row r="108">
      <c r="H108" s="8"/>
    </row>
    <row r="109">
      <c r="H109" s="8"/>
    </row>
    <row r="110">
      <c r="H110" s="8"/>
    </row>
    <row r="111">
      <c r="H111" s="8"/>
    </row>
    <row r="112">
      <c r="H112" s="8"/>
    </row>
    <row r="113">
      <c r="H113" s="8"/>
    </row>
    <row r="114">
      <c r="H114" s="8"/>
    </row>
    <row r="115">
      <c r="H115" s="8"/>
    </row>
    <row r="116">
      <c r="H116" s="8"/>
    </row>
    <row r="117">
      <c r="H117" s="8"/>
    </row>
    <row r="118">
      <c r="H118" s="8"/>
    </row>
    <row r="119">
      <c r="H119" s="8"/>
    </row>
    <row r="120">
      <c r="H120" s="8"/>
    </row>
    <row r="121">
      <c r="H121" s="8"/>
    </row>
    <row r="122">
      <c r="H122" s="8"/>
    </row>
    <row r="123">
      <c r="H123" s="8"/>
    </row>
    <row r="124">
      <c r="H124" s="8"/>
    </row>
    <row r="125">
      <c r="H125" s="8"/>
    </row>
    <row r="126">
      <c r="H126" s="8"/>
    </row>
    <row r="127">
      <c r="H127" s="8"/>
    </row>
    <row r="128">
      <c r="H128" s="8"/>
    </row>
    <row r="129">
      <c r="H129" s="8"/>
    </row>
    <row r="130">
      <c r="H130" s="8"/>
    </row>
    <row r="131">
      <c r="H131" s="8"/>
    </row>
    <row r="132">
      <c r="H132" s="8"/>
    </row>
    <row r="133">
      <c r="H133" s="8"/>
    </row>
    <row r="134">
      <c r="H134" s="8"/>
    </row>
    <row r="135">
      <c r="H135" s="8"/>
    </row>
    <row r="136">
      <c r="H136" s="8"/>
    </row>
    <row r="137">
      <c r="H137" s="8"/>
    </row>
    <row r="138">
      <c r="H138" s="8"/>
    </row>
    <row r="139">
      <c r="H139" s="8"/>
    </row>
    <row r="140">
      <c r="H140" s="8"/>
    </row>
    <row r="141">
      <c r="H141" s="8"/>
    </row>
    <row r="142">
      <c r="H142" s="8"/>
    </row>
    <row r="143">
      <c r="H143" s="8"/>
    </row>
    <row r="144">
      <c r="H144" s="8"/>
    </row>
    <row r="145">
      <c r="H145" s="8"/>
    </row>
    <row r="146">
      <c r="H146" s="8"/>
    </row>
    <row r="147">
      <c r="H147" s="8"/>
    </row>
    <row r="148">
      <c r="H148" s="8"/>
    </row>
    <row r="149">
      <c r="H149" s="8"/>
    </row>
    <row r="150">
      <c r="H150" s="8"/>
    </row>
    <row r="151">
      <c r="H151" s="8"/>
    </row>
    <row r="152">
      <c r="H152" s="8"/>
    </row>
    <row r="153">
      <c r="H153" s="8"/>
    </row>
    <row r="154">
      <c r="H154" s="8"/>
    </row>
    <row r="155">
      <c r="H155" s="8"/>
    </row>
    <row r="156">
      <c r="H156" s="8"/>
    </row>
    <row r="157">
      <c r="H157" s="8"/>
    </row>
    <row r="158">
      <c r="H158" s="8"/>
    </row>
    <row r="159">
      <c r="H159" s="8"/>
    </row>
    <row r="160">
      <c r="H160" s="8"/>
    </row>
    <row r="161">
      <c r="H161" s="8"/>
    </row>
    <row r="162">
      <c r="H162" s="8"/>
    </row>
    <row r="163">
      <c r="H163" s="8"/>
    </row>
    <row r="164">
      <c r="H164" s="8"/>
    </row>
    <row r="165">
      <c r="H165" s="8"/>
    </row>
    <row r="166">
      <c r="H166" s="8"/>
    </row>
    <row r="167">
      <c r="H167" s="8"/>
    </row>
    <row r="168">
      <c r="H168" s="8"/>
    </row>
    <row r="169">
      <c r="H169" s="8"/>
    </row>
    <row r="170">
      <c r="H170" s="8"/>
    </row>
    <row r="171">
      <c r="H171" s="8"/>
    </row>
    <row r="172">
      <c r="H172" s="8"/>
    </row>
    <row r="173">
      <c r="H173" s="8"/>
    </row>
    <row r="174">
      <c r="H174" s="8"/>
    </row>
    <row r="175">
      <c r="H175" s="8"/>
    </row>
    <row r="176">
      <c r="H176" s="8"/>
    </row>
    <row r="177">
      <c r="H177" s="8"/>
    </row>
    <row r="178">
      <c r="H178" s="8"/>
    </row>
    <row r="179">
      <c r="H179" s="8"/>
    </row>
    <row r="180">
      <c r="H180" s="8"/>
    </row>
    <row r="181">
      <c r="H181" s="8"/>
    </row>
    <row r="182">
      <c r="H182" s="8"/>
    </row>
    <row r="183">
      <c r="H183" s="8"/>
    </row>
    <row r="184">
      <c r="H184" s="8"/>
    </row>
    <row r="185">
      <c r="H185" s="8"/>
    </row>
    <row r="186">
      <c r="H186" s="8"/>
    </row>
    <row r="187">
      <c r="H187" s="8"/>
    </row>
    <row r="188">
      <c r="H188" s="8"/>
    </row>
    <row r="189">
      <c r="H189" s="8"/>
    </row>
    <row r="190">
      <c r="H190" s="8"/>
    </row>
    <row r="191">
      <c r="H191" s="8"/>
    </row>
    <row r="192">
      <c r="H192" s="8"/>
    </row>
    <row r="193">
      <c r="H193" s="8"/>
    </row>
    <row r="194">
      <c r="H194" s="8"/>
    </row>
    <row r="195">
      <c r="H195" s="8"/>
    </row>
    <row r="196">
      <c r="H196" s="8"/>
    </row>
    <row r="197">
      <c r="H197" s="8"/>
    </row>
    <row r="198">
      <c r="H198" s="8"/>
    </row>
    <row r="199">
      <c r="H199" s="8"/>
    </row>
    <row r="200">
      <c r="H200" s="8"/>
    </row>
    <row r="201">
      <c r="H201" s="8"/>
    </row>
    <row r="202">
      <c r="H202" s="8"/>
    </row>
    <row r="203">
      <c r="H203" s="8"/>
    </row>
    <row r="204">
      <c r="H204" s="8"/>
    </row>
    <row r="205">
      <c r="H205" s="8"/>
    </row>
    <row r="206">
      <c r="H206" s="8"/>
    </row>
    <row r="207">
      <c r="H207" s="8"/>
    </row>
    <row r="208">
      <c r="H208" s="8"/>
    </row>
    <row r="209">
      <c r="H209" s="8"/>
    </row>
    <row r="210">
      <c r="H210" s="8"/>
    </row>
    <row r="211">
      <c r="H211" s="8"/>
    </row>
    <row r="212">
      <c r="H212" s="8"/>
    </row>
    <row r="213">
      <c r="H213" s="8"/>
    </row>
    <row r="214">
      <c r="H214" s="8"/>
    </row>
    <row r="215">
      <c r="H215" s="8"/>
    </row>
    <row r="216">
      <c r="H216" s="8"/>
    </row>
    <row r="217">
      <c r="H217" s="8"/>
    </row>
    <row r="218">
      <c r="H218" s="8"/>
    </row>
    <row r="219">
      <c r="H219" s="8"/>
    </row>
    <row r="220">
      <c r="H220" s="8"/>
    </row>
    <row r="221">
      <c r="H221" s="8"/>
    </row>
    <row r="222">
      <c r="H222" s="8"/>
    </row>
    <row r="223">
      <c r="H223" s="8"/>
    </row>
    <row r="224">
      <c r="H224" s="8"/>
    </row>
    <row r="225">
      <c r="H225" s="8"/>
    </row>
    <row r="226">
      <c r="H226" s="8"/>
    </row>
    <row r="227">
      <c r="H227" s="8"/>
    </row>
    <row r="228">
      <c r="H228" s="8"/>
    </row>
    <row r="229">
      <c r="H229" s="8"/>
    </row>
    <row r="230">
      <c r="H230" s="8"/>
    </row>
    <row r="231">
      <c r="H231" s="8"/>
    </row>
    <row r="232">
      <c r="H232" s="8"/>
    </row>
    <row r="233">
      <c r="H233" s="8"/>
    </row>
    <row r="234">
      <c r="H234" s="8"/>
    </row>
    <row r="235">
      <c r="H235" s="8"/>
    </row>
    <row r="236">
      <c r="H236" s="8"/>
    </row>
    <row r="237">
      <c r="H237" s="8"/>
    </row>
    <row r="238">
      <c r="H238" s="8"/>
    </row>
    <row r="239">
      <c r="H239" s="8"/>
    </row>
    <row r="240">
      <c r="H240" s="8"/>
    </row>
    <row r="241">
      <c r="H241" s="8"/>
    </row>
    <row r="242">
      <c r="H242" s="8"/>
    </row>
    <row r="243">
      <c r="H243" s="8"/>
    </row>
    <row r="244">
      <c r="H244" s="8"/>
    </row>
    <row r="245">
      <c r="H245" s="8"/>
    </row>
    <row r="246">
      <c r="H246" s="8"/>
    </row>
    <row r="247">
      <c r="H247" s="8"/>
    </row>
    <row r="248">
      <c r="H248" s="8"/>
    </row>
    <row r="249">
      <c r="H249" s="8"/>
    </row>
    <row r="250">
      <c r="H250" s="8"/>
    </row>
    <row r="251">
      <c r="H251" s="8"/>
    </row>
    <row r="252">
      <c r="H252" s="8"/>
    </row>
    <row r="253">
      <c r="H253" s="8"/>
    </row>
    <row r="254">
      <c r="H254" s="8"/>
    </row>
    <row r="255">
      <c r="H255" s="8"/>
    </row>
    <row r="256">
      <c r="H256" s="8"/>
    </row>
    <row r="257">
      <c r="H257" s="8"/>
    </row>
    <row r="258">
      <c r="H258" s="8"/>
    </row>
    <row r="259">
      <c r="H259" s="8"/>
    </row>
    <row r="260">
      <c r="H260" s="8"/>
    </row>
    <row r="261">
      <c r="H261" s="8"/>
    </row>
    <row r="262">
      <c r="H262" s="8"/>
    </row>
    <row r="263">
      <c r="H263" s="8"/>
    </row>
    <row r="264">
      <c r="H264" s="8"/>
    </row>
    <row r="265">
      <c r="H265" s="8"/>
    </row>
    <row r="266">
      <c r="H266" s="8"/>
    </row>
    <row r="267">
      <c r="H267" s="8"/>
    </row>
    <row r="268">
      <c r="H268" s="8"/>
    </row>
    <row r="269">
      <c r="H269" s="8"/>
    </row>
    <row r="270">
      <c r="H270" s="8"/>
    </row>
    <row r="271">
      <c r="H271" s="8"/>
    </row>
    <row r="272">
      <c r="H272" s="8"/>
    </row>
    <row r="273">
      <c r="H273" s="8"/>
    </row>
    <row r="274">
      <c r="H274" s="8"/>
    </row>
    <row r="275">
      <c r="H275" s="8"/>
    </row>
    <row r="276">
      <c r="H276" s="8"/>
    </row>
    <row r="277">
      <c r="H277" s="8"/>
    </row>
    <row r="278">
      <c r="H278" s="8"/>
    </row>
    <row r="279">
      <c r="H279" s="8"/>
    </row>
    <row r="280">
      <c r="H280" s="8"/>
    </row>
    <row r="281">
      <c r="H281" s="8"/>
    </row>
    <row r="282">
      <c r="H282" s="8"/>
    </row>
    <row r="283">
      <c r="H283" s="8"/>
    </row>
    <row r="284">
      <c r="H284" s="8"/>
    </row>
    <row r="285">
      <c r="H285" s="8"/>
    </row>
    <row r="286">
      <c r="H286" s="8"/>
    </row>
    <row r="287">
      <c r="H287" s="8"/>
    </row>
    <row r="288">
      <c r="H288" s="8"/>
    </row>
    <row r="289">
      <c r="H289" s="8"/>
    </row>
    <row r="290">
      <c r="H290" s="8"/>
    </row>
    <row r="291">
      <c r="H291" s="8"/>
    </row>
    <row r="292">
      <c r="H292" s="8"/>
    </row>
    <row r="293">
      <c r="H293" s="8"/>
    </row>
    <row r="294">
      <c r="H294" s="8"/>
    </row>
    <row r="295">
      <c r="H295" s="8"/>
    </row>
    <row r="296">
      <c r="H296" s="8"/>
    </row>
    <row r="297">
      <c r="H297" s="8"/>
    </row>
    <row r="298">
      <c r="H298" s="8"/>
    </row>
    <row r="299">
      <c r="H299" s="8"/>
    </row>
    <row r="300">
      <c r="H300" s="8"/>
    </row>
    <row r="301">
      <c r="H301" s="8"/>
    </row>
    <row r="302">
      <c r="H302" s="8"/>
    </row>
    <row r="303">
      <c r="H303" s="8"/>
    </row>
    <row r="304">
      <c r="H304" s="8"/>
    </row>
    <row r="305">
      <c r="H305" s="8"/>
    </row>
    <row r="306">
      <c r="H306" s="8"/>
    </row>
    <row r="307">
      <c r="H307" s="8"/>
    </row>
    <row r="308">
      <c r="H308" s="8"/>
    </row>
    <row r="309">
      <c r="H309" s="8"/>
    </row>
    <row r="310">
      <c r="H310" s="8"/>
    </row>
    <row r="311">
      <c r="H311" s="8"/>
    </row>
    <row r="312">
      <c r="H312" s="8"/>
    </row>
    <row r="313">
      <c r="H313" s="8"/>
    </row>
    <row r="314">
      <c r="H314" s="8"/>
    </row>
    <row r="315">
      <c r="H315" s="8"/>
    </row>
    <row r="316">
      <c r="H316" s="8"/>
    </row>
    <row r="317">
      <c r="H317" s="8"/>
    </row>
    <row r="318">
      <c r="H318" s="8"/>
    </row>
    <row r="319">
      <c r="H319" s="8"/>
    </row>
    <row r="320">
      <c r="H320" s="8"/>
    </row>
    <row r="321">
      <c r="H321" s="8"/>
    </row>
    <row r="322">
      <c r="H322" s="8"/>
    </row>
    <row r="323">
      <c r="H323" s="8"/>
    </row>
    <row r="324">
      <c r="H324" s="8"/>
    </row>
    <row r="325">
      <c r="H325" s="8"/>
    </row>
    <row r="326">
      <c r="H326" s="8"/>
    </row>
    <row r="327">
      <c r="H327" s="8"/>
    </row>
    <row r="328">
      <c r="H328" s="8"/>
    </row>
    <row r="329">
      <c r="H329" s="8"/>
    </row>
    <row r="330">
      <c r="H330" s="8"/>
    </row>
    <row r="331">
      <c r="H331" s="8"/>
    </row>
    <row r="332">
      <c r="H332" s="8"/>
    </row>
    <row r="333">
      <c r="H333" s="8"/>
    </row>
    <row r="334">
      <c r="H334" s="8"/>
    </row>
    <row r="335">
      <c r="H335" s="8"/>
    </row>
    <row r="336">
      <c r="H336" s="8"/>
    </row>
    <row r="337">
      <c r="H337" s="8"/>
    </row>
    <row r="338">
      <c r="H338" s="8"/>
    </row>
    <row r="339">
      <c r="H339" s="8"/>
    </row>
    <row r="340">
      <c r="H340" s="8"/>
    </row>
    <row r="341">
      <c r="H341" s="8"/>
    </row>
    <row r="342">
      <c r="H342" s="8"/>
    </row>
    <row r="343">
      <c r="H343" s="8"/>
    </row>
    <row r="344">
      <c r="H344" s="8"/>
    </row>
    <row r="345">
      <c r="H345" s="8"/>
    </row>
    <row r="346">
      <c r="H346" s="8"/>
    </row>
    <row r="347">
      <c r="H347" s="8"/>
    </row>
    <row r="348">
      <c r="H348" s="8"/>
    </row>
    <row r="349">
      <c r="H349" s="8"/>
    </row>
    <row r="350">
      <c r="H350" s="8"/>
    </row>
    <row r="351">
      <c r="H351" s="8"/>
    </row>
    <row r="352">
      <c r="H352" s="8"/>
    </row>
    <row r="353">
      <c r="H353" s="8"/>
    </row>
    <row r="354">
      <c r="H354" s="8"/>
    </row>
    <row r="355">
      <c r="H355" s="8"/>
    </row>
    <row r="356">
      <c r="H356" s="8"/>
    </row>
    <row r="357">
      <c r="H357" s="8"/>
    </row>
    <row r="358">
      <c r="H358" s="8"/>
    </row>
    <row r="359">
      <c r="H359" s="8"/>
    </row>
    <row r="360">
      <c r="H360" s="8"/>
    </row>
    <row r="361">
      <c r="H361" s="8"/>
    </row>
    <row r="362">
      <c r="H362" s="8"/>
    </row>
    <row r="363">
      <c r="H363" s="8"/>
    </row>
    <row r="364">
      <c r="H364" s="8"/>
    </row>
    <row r="365">
      <c r="H365" s="8"/>
    </row>
    <row r="366">
      <c r="H366" s="8"/>
    </row>
    <row r="367">
      <c r="H367" s="8"/>
    </row>
    <row r="368">
      <c r="H368" s="8"/>
    </row>
    <row r="369">
      <c r="H369" s="8"/>
    </row>
    <row r="370">
      <c r="H370" s="8"/>
    </row>
    <row r="371">
      <c r="H371" s="8"/>
    </row>
    <row r="372">
      <c r="H372" s="8"/>
    </row>
    <row r="373">
      <c r="H373" s="8"/>
    </row>
    <row r="374">
      <c r="H374" s="8"/>
    </row>
    <row r="375">
      <c r="H375" s="8"/>
    </row>
    <row r="376">
      <c r="H376" s="8"/>
    </row>
    <row r="377">
      <c r="H377" s="8"/>
    </row>
    <row r="378">
      <c r="H378" s="8"/>
    </row>
    <row r="379">
      <c r="H379" s="8"/>
    </row>
    <row r="380">
      <c r="H380" s="8"/>
    </row>
    <row r="381">
      <c r="H381" s="8"/>
    </row>
    <row r="382">
      <c r="H382" s="8"/>
    </row>
    <row r="383">
      <c r="H383" s="8"/>
    </row>
    <row r="384">
      <c r="H384" s="8"/>
    </row>
    <row r="385">
      <c r="H385" s="8"/>
    </row>
    <row r="386">
      <c r="H386" s="8"/>
    </row>
    <row r="387">
      <c r="H387" s="8"/>
    </row>
    <row r="388">
      <c r="H388" s="8"/>
    </row>
    <row r="389">
      <c r="H389" s="8"/>
    </row>
    <row r="390">
      <c r="H390" s="8"/>
    </row>
    <row r="391">
      <c r="H391" s="8"/>
    </row>
    <row r="392">
      <c r="H392" s="8"/>
    </row>
    <row r="393">
      <c r="H393" s="8"/>
    </row>
    <row r="394">
      <c r="H394" s="8"/>
    </row>
    <row r="395">
      <c r="H395" s="8"/>
    </row>
    <row r="396">
      <c r="H396" s="8"/>
    </row>
    <row r="397">
      <c r="H397" s="8"/>
    </row>
    <row r="398">
      <c r="H398" s="8"/>
    </row>
    <row r="399">
      <c r="H399" s="8"/>
    </row>
    <row r="400">
      <c r="H400" s="8"/>
    </row>
    <row r="401">
      <c r="H401" s="8"/>
    </row>
    <row r="402">
      <c r="H402" s="8"/>
    </row>
    <row r="403">
      <c r="H403" s="8"/>
    </row>
    <row r="404">
      <c r="H404" s="8"/>
    </row>
    <row r="405">
      <c r="H405" s="8"/>
    </row>
    <row r="406">
      <c r="H406" s="8"/>
    </row>
    <row r="407">
      <c r="H407" s="8"/>
    </row>
    <row r="408">
      <c r="H408" s="8"/>
    </row>
    <row r="409">
      <c r="H409" s="8"/>
    </row>
    <row r="410">
      <c r="H410" s="8"/>
    </row>
    <row r="411">
      <c r="H411" s="8"/>
    </row>
    <row r="412">
      <c r="H412" s="8"/>
    </row>
    <row r="413">
      <c r="H413" s="8"/>
    </row>
    <row r="414">
      <c r="H414" s="8"/>
    </row>
    <row r="415">
      <c r="H415" s="8"/>
    </row>
    <row r="416">
      <c r="H416" s="8"/>
    </row>
    <row r="417">
      <c r="H417" s="8"/>
    </row>
    <row r="418">
      <c r="H418" s="8"/>
    </row>
    <row r="419">
      <c r="H419" s="8"/>
    </row>
    <row r="420">
      <c r="H420" s="8"/>
    </row>
    <row r="421">
      <c r="H421" s="8"/>
    </row>
    <row r="422">
      <c r="H422" s="8"/>
    </row>
    <row r="423">
      <c r="H423" s="8"/>
    </row>
    <row r="424">
      <c r="H424" s="8"/>
    </row>
    <row r="425">
      <c r="H425" s="8"/>
    </row>
    <row r="426">
      <c r="H426" s="8"/>
    </row>
    <row r="427">
      <c r="H427" s="8"/>
    </row>
    <row r="428">
      <c r="H428" s="8"/>
    </row>
    <row r="429">
      <c r="H429" s="8"/>
    </row>
    <row r="430">
      <c r="H430" s="8"/>
    </row>
    <row r="431">
      <c r="H431" s="8"/>
    </row>
    <row r="432">
      <c r="H432" s="8"/>
    </row>
    <row r="433">
      <c r="H433" s="8"/>
    </row>
    <row r="434">
      <c r="H434" s="8"/>
    </row>
    <row r="435">
      <c r="H435" s="8"/>
    </row>
    <row r="436">
      <c r="H436" s="8"/>
    </row>
    <row r="437">
      <c r="H437" s="8"/>
    </row>
    <row r="438">
      <c r="H438" s="8"/>
    </row>
    <row r="439">
      <c r="H439" s="8"/>
    </row>
    <row r="440">
      <c r="H440" s="8"/>
    </row>
    <row r="441">
      <c r="H441" s="8"/>
    </row>
    <row r="442">
      <c r="H442" s="8"/>
    </row>
    <row r="443">
      <c r="H443" s="8"/>
    </row>
    <row r="444">
      <c r="H444" s="8"/>
    </row>
    <row r="445">
      <c r="H445" s="8"/>
    </row>
    <row r="446">
      <c r="H446" s="8"/>
    </row>
    <row r="447">
      <c r="H447" s="8"/>
    </row>
    <row r="448">
      <c r="H448" s="8"/>
    </row>
    <row r="449">
      <c r="H449" s="8"/>
    </row>
    <row r="450">
      <c r="H450" s="8"/>
    </row>
    <row r="451">
      <c r="H451" s="8"/>
    </row>
    <row r="452">
      <c r="H452" s="8"/>
    </row>
    <row r="453">
      <c r="H453" s="8"/>
    </row>
    <row r="454">
      <c r="H454" s="8"/>
    </row>
    <row r="455">
      <c r="H455" s="8"/>
    </row>
    <row r="456">
      <c r="H456" s="8"/>
    </row>
    <row r="457">
      <c r="H457" s="8"/>
    </row>
    <row r="458">
      <c r="H458" s="8"/>
    </row>
    <row r="459">
      <c r="H459" s="8"/>
    </row>
    <row r="460">
      <c r="H460" s="8"/>
    </row>
    <row r="461">
      <c r="H461" s="8"/>
    </row>
    <row r="462">
      <c r="H462" s="8"/>
    </row>
    <row r="463">
      <c r="H463" s="8"/>
    </row>
    <row r="464">
      <c r="H464" s="8"/>
    </row>
    <row r="465">
      <c r="H465" s="8"/>
    </row>
    <row r="466">
      <c r="H466" s="8"/>
    </row>
    <row r="467">
      <c r="H467" s="8"/>
    </row>
    <row r="468">
      <c r="H468" s="8"/>
    </row>
    <row r="469">
      <c r="H469" s="8"/>
    </row>
    <row r="470">
      <c r="H470" s="8"/>
    </row>
    <row r="471">
      <c r="H471" s="8"/>
    </row>
    <row r="472">
      <c r="H472" s="8"/>
    </row>
    <row r="473">
      <c r="H473" s="8"/>
    </row>
    <row r="474">
      <c r="H474" s="8"/>
    </row>
    <row r="475">
      <c r="H475" s="8"/>
    </row>
    <row r="476">
      <c r="H476" s="8"/>
    </row>
    <row r="477">
      <c r="H477" s="8"/>
    </row>
    <row r="478">
      <c r="H478" s="8"/>
    </row>
    <row r="479">
      <c r="H479" s="8"/>
    </row>
    <row r="480">
      <c r="H480" s="8"/>
    </row>
    <row r="481">
      <c r="H481" s="8"/>
    </row>
    <row r="482">
      <c r="H482" s="8"/>
    </row>
    <row r="483">
      <c r="H483" s="8"/>
    </row>
    <row r="484">
      <c r="H484" s="8"/>
    </row>
    <row r="485">
      <c r="H485" s="8"/>
    </row>
    <row r="486">
      <c r="H486" s="8"/>
    </row>
    <row r="487">
      <c r="H487" s="8"/>
    </row>
    <row r="488">
      <c r="H488" s="8"/>
    </row>
    <row r="489">
      <c r="H489" s="8"/>
    </row>
    <row r="490">
      <c r="H490" s="8"/>
    </row>
    <row r="491">
      <c r="H491" s="8"/>
    </row>
    <row r="492">
      <c r="H492" s="8"/>
    </row>
    <row r="493">
      <c r="H493" s="8"/>
    </row>
    <row r="494">
      <c r="H494" s="8"/>
    </row>
    <row r="495">
      <c r="H495" s="8"/>
    </row>
    <row r="496">
      <c r="H496" s="8"/>
    </row>
    <row r="497">
      <c r="H497" s="8"/>
    </row>
    <row r="498">
      <c r="H498" s="8"/>
    </row>
    <row r="499">
      <c r="H499" s="8"/>
    </row>
    <row r="500">
      <c r="H500" s="8"/>
    </row>
    <row r="501">
      <c r="H501" s="8"/>
    </row>
    <row r="502">
      <c r="H502" s="8"/>
    </row>
    <row r="503">
      <c r="H503" s="8"/>
    </row>
    <row r="504">
      <c r="H504" s="8"/>
    </row>
    <row r="505">
      <c r="H505" s="8"/>
    </row>
    <row r="506">
      <c r="H506" s="8"/>
    </row>
    <row r="507">
      <c r="H507" s="8"/>
    </row>
    <row r="508">
      <c r="H508" s="8"/>
    </row>
    <row r="509">
      <c r="H509" s="8"/>
    </row>
    <row r="510">
      <c r="H510" s="8"/>
    </row>
    <row r="511">
      <c r="H511" s="8"/>
    </row>
    <row r="512">
      <c r="H512" s="8"/>
    </row>
    <row r="513">
      <c r="H513" s="8"/>
    </row>
    <row r="514">
      <c r="H514" s="8"/>
    </row>
    <row r="515">
      <c r="H515" s="8"/>
    </row>
    <row r="516">
      <c r="H516" s="8"/>
    </row>
    <row r="517">
      <c r="H517" s="8"/>
    </row>
    <row r="518">
      <c r="H518" s="8"/>
    </row>
    <row r="519">
      <c r="H519" s="8"/>
    </row>
    <row r="520">
      <c r="H520" s="8"/>
    </row>
    <row r="521">
      <c r="H521" s="8"/>
    </row>
    <row r="522">
      <c r="H522" s="8"/>
    </row>
    <row r="523">
      <c r="H523" s="8"/>
    </row>
    <row r="524">
      <c r="H524" s="8"/>
    </row>
    <row r="525">
      <c r="H525" s="8"/>
    </row>
    <row r="526">
      <c r="H526" s="8"/>
    </row>
    <row r="527">
      <c r="H527" s="8"/>
    </row>
    <row r="528">
      <c r="H528" s="8"/>
    </row>
    <row r="529">
      <c r="H529" s="8"/>
    </row>
    <row r="530">
      <c r="H530" s="8"/>
    </row>
    <row r="531">
      <c r="H531" s="8"/>
    </row>
    <row r="532">
      <c r="H532" s="8"/>
    </row>
    <row r="533">
      <c r="H533" s="8"/>
    </row>
    <row r="534">
      <c r="H534" s="8"/>
    </row>
    <row r="535">
      <c r="H535" s="8"/>
    </row>
    <row r="536">
      <c r="H536" s="8"/>
    </row>
    <row r="537">
      <c r="H537" s="8"/>
    </row>
    <row r="538">
      <c r="H538" s="8"/>
    </row>
    <row r="539">
      <c r="H539" s="8"/>
    </row>
    <row r="540">
      <c r="H540" s="8"/>
    </row>
    <row r="541">
      <c r="H541" s="8"/>
    </row>
    <row r="542">
      <c r="H542" s="8"/>
    </row>
    <row r="543">
      <c r="H543" s="8"/>
    </row>
    <row r="544">
      <c r="H544" s="8"/>
    </row>
    <row r="545">
      <c r="H545" s="8"/>
    </row>
    <row r="546">
      <c r="H546" s="8"/>
    </row>
    <row r="547">
      <c r="H547" s="8"/>
    </row>
    <row r="548">
      <c r="H548" s="8"/>
    </row>
    <row r="549">
      <c r="H549" s="8"/>
    </row>
    <row r="550">
      <c r="H550" s="8"/>
    </row>
    <row r="551">
      <c r="H551" s="8"/>
    </row>
    <row r="552">
      <c r="H552" s="8"/>
    </row>
    <row r="553">
      <c r="H553" s="8"/>
    </row>
    <row r="554">
      <c r="H554" s="8"/>
    </row>
    <row r="555">
      <c r="H555" s="8"/>
    </row>
    <row r="556">
      <c r="H556" s="8"/>
    </row>
    <row r="557">
      <c r="H557" s="8"/>
    </row>
    <row r="558">
      <c r="H558" s="8"/>
    </row>
    <row r="559">
      <c r="H559" s="8"/>
    </row>
    <row r="560">
      <c r="H560" s="8"/>
    </row>
    <row r="561">
      <c r="H561" s="8"/>
    </row>
    <row r="562">
      <c r="H562" s="8"/>
    </row>
    <row r="563">
      <c r="H563" s="8"/>
    </row>
    <row r="564">
      <c r="H564" s="8"/>
    </row>
    <row r="565">
      <c r="H565" s="8"/>
    </row>
    <row r="566">
      <c r="H566" s="8"/>
    </row>
    <row r="567">
      <c r="H567" s="8"/>
    </row>
    <row r="568">
      <c r="H568" s="8"/>
    </row>
    <row r="569">
      <c r="H569" s="8"/>
    </row>
    <row r="570">
      <c r="H570" s="8"/>
    </row>
    <row r="571">
      <c r="H571" s="8"/>
    </row>
    <row r="572">
      <c r="H572" s="8"/>
    </row>
    <row r="573">
      <c r="H573" s="8"/>
    </row>
    <row r="574">
      <c r="H574" s="8"/>
    </row>
    <row r="575">
      <c r="H575" s="8"/>
    </row>
    <row r="576">
      <c r="H576" s="8"/>
    </row>
    <row r="577">
      <c r="H577" s="8"/>
    </row>
    <row r="578">
      <c r="H578" s="8"/>
    </row>
    <row r="579">
      <c r="H579" s="8"/>
    </row>
    <row r="580">
      <c r="H580" s="8"/>
    </row>
    <row r="581">
      <c r="H581" s="8"/>
    </row>
    <row r="582">
      <c r="H582" s="8"/>
    </row>
    <row r="583">
      <c r="H583" s="8"/>
    </row>
    <row r="584">
      <c r="H584" s="8"/>
    </row>
    <row r="585">
      <c r="H585" s="8"/>
    </row>
    <row r="586">
      <c r="H586" s="8"/>
    </row>
    <row r="587">
      <c r="H587" s="8"/>
    </row>
    <row r="588">
      <c r="H588" s="8"/>
    </row>
    <row r="589">
      <c r="H589" s="8"/>
    </row>
    <row r="590">
      <c r="H590" s="8"/>
    </row>
    <row r="591">
      <c r="H591" s="8"/>
    </row>
    <row r="592">
      <c r="H592" s="8"/>
    </row>
    <row r="593">
      <c r="H593" s="8"/>
    </row>
    <row r="594">
      <c r="H594" s="8"/>
    </row>
    <row r="595">
      <c r="H595" s="8"/>
    </row>
    <row r="596">
      <c r="H596" s="8"/>
    </row>
    <row r="597">
      <c r="H597" s="8"/>
    </row>
    <row r="598">
      <c r="H598" s="8"/>
    </row>
    <row r="599">
      <c r="H599" s="8"/>
    </row>
    <row r="600">
      <c r="H600" s="8"/>
    </row>
    <row r="601">
      <c r="H601" s="8"/>
    </row>
    <row r="602">
      <c r="H602" s="8"/>
    </row>
    <row r="603">
      <c r="H603" s="8"/>
    </row>
    <row r="604">
      <c r="H604" s="8"/>
    </row>
    <row r="605">
      <c r="H605" s="8"/>
    </row>
    <row r="606">
      <c r="H606" s="8"/>
    </row>
    <row r="607">
      <c r="H607" s="8"/>
    </row>
    <row r="608">
      <c r="H608" s="8"/>
    </row>
    <row r="609">
      <c r="H609" s="8"/>
    </row>
    <row r="610">
      <c r="H610" s="8"/>
    </row>
    <row r="611">
      <c r="H611" s="8"/>
    </row>
    <row r="612">
      <c r="H612" s="8"/>
    </row>
    <row r="613">
      <c r="H613" s="8"/>
    </row>
    <row r="614">
      <c r="H614" s="8"/>
    </row>
    <row r="615">
      <c r="H615" s="8"/>
    </row>
    <row r="616">
      <c r="H616" s="8"/>
    </row>
    <row r="617">
      <c r="H617" s="8"/>
    </row>
    <row r="618">
      <c r="H618" s="8"/>
    </row>
    <row r="619">
      <c r="H619" s="8"/>
    </row>
    <row r="620">
      <c r="H620" s="8"/>
    </row>
    <row r="621">
      <c r="H621" s="8"/>
    </row>
    <row r="622">
      <c r="H622" s="8"/>
    </row>
    <row r="623">
      <c r="H623" s="8"/>
    </row>
    <row r="624">
      <c r="H624" s="8"/>
    </row>
    <row r="625">
      <c r="H625" s="8"/>
    </row>
    <row r="626">
      <c r="H626" s="8"/>
    </row>
    <row r="627">
      <c r="H627" s="8"/>
    </row>
    <row r="628">
      <c r="H628" s="8"/>
    </row>
    <row r="629">
      <c r="H629" s="8"/>
    </row>
    <row r="630">
      <c r="H630" s="8"/>
    </row>
    <row r="631">
      <c r="H631" s="8"/>
    </row>
    <row r="632">
      <c r="H632" s="8"/>
    </row>
    <row r="633">
      <c r="H633" s="8"/>
    </row>
    <row r="634">
      <c r="H634" s="8"/>
    </row>
    <row r="635">
      <c r="H635" s="8"/>
    </row>
    <row r="636">
      <c r="H636" s="8"/>
    </row>
    <row r="637">
      <c r="H637" s="8"/>
    </row>
    <row r="638">
      <c r="H638" s="8"/>
    </row>
    <row r="639">
      <c r="H639" s="8"/>
    </row>
    <row r="640">
      <c r="H640" s="8"/>
    </row>
    <row r="641">
      <c r="H641" s="8"/>
    </row>
    <row r="642">
      <c r="H642" s="8"/>
    </row>
    <row r="643">
      <c r="H643" s="8"/>
    </row>
    <row r="644">
      <c r="H644" s="8"/>
    </row>
    <row r="645">
      <c r="H645" s="8"/>
    </row>
    <row r="646">
      <c r="H646" s="8"/>
    </row>
    <row r="647">
      <c r="H647" s="8"/>
    </row>
    <row r="648">
      <c r="H648" s="8"/>
    </row>
    <row r="649">
      <c r="H649" s="8"/>
    </row>
    <row r="650">
      <c r="H650" s="8"/>
    </row>
    <row r="651">
      <c r="H651" s="8"/>
    </row>
    <row r="652">
      <c r="H652" s="8"/>
    </row>
    <row r="653">
      <c r="H653" s="8"/>
    </row>
    <row r="654">
      <c r="H654" s="8"/>
    </row>
    <row r="655">
      <c r="H655" s="8"/>
    </row>
    <row r="656">
      <c r="H656" s="8"/>
    </row>
    <row r="657">
      <c r="H657" s="8"/>
    </row>
    <row r="658">
      <c r="H658" s="8"/>
    </row>
    <row r="659">
      <c r="H659" s="8"/>
    </row>
    <row r="660">
      <c r="H660" s="8"/>
    </row>
    <row r="661">
      <c r="H661" s="8"/>
    </row>
    <row r="662">
      <c r="H662" s="8"/>
    </row>
    <row r="663">
      <c r="H663" s="8"/>
    </row>
    <row r="664">
      <c r="H664" s="8"/>
    </row>
    <row r="665">
      <c r="H665" s="8"/>
    </row>
    <row r="666">
      <c r="H666" s="8"/>
    </row>
    <row r="667">
      <c r="H667" s="8"/>
    </row>
    <row r="668">
      <c r="H668" s="8"/>
    </row>
    <row r="669">
      <c r="H669" s="8"/>
    </row>
    <row r="670">
      <c r="H670" s="8"/>
    </row>
    <row r="671">
      <c r="H671" s="8"/>
    </row>
    <row r="672">
      <c r="H672" s="8"/>
    </row>
    <row r="673">
      <c r="H673" s="8"/>
    </row>
    <row r="674">
      <c r="H674" s="8"/>
    </row>
    <row r="675">
      <c r="H675" s="8"/>
    </row>
    <row r="676">
      <c r="H676" s="8"/>
    </row>
    <row r="677">
      <c r="H677" s="8"/>
    </row>
    <row r="678">
      <c r="H678" s="8"/>
    </row>
    <row r="679">
      <c r="H679" s="8"/>
    </row>
    <row r="680">
      <c r="H680" s="8"/>
    </row>
    <row r="681">
      <c r="H681" s="8"/>
    </row>
    <row r="682">
      <c r="H682" s="8"/>
    </row>
    <row r="683">
      <c r="H683" s="8"/>
    </row>
    <row r="684">
      <c r="H684" s="8"/>
    </row>
    <row r="685">
      <c r="H685" s="8"/>
    </row>
    <row r="686">
      <c r="H686" s="8"/>
    </row>
    <row r="687">
      <c r="H687" s="8"/>
    </row>
    <row r="688">
      <c r="H688" s="8"/>
    </row>
    <row r="689">
      <c r="H689" s="8"/>
    </row>
    <row r="690">
      <c r="H690" s="8"/>
    </row>
    <row r="691">
      <c r="H691" s="8"/>
    </row>
    <row r="692">
      <c r="H692" s="8"/>
    </row>
    <row r="693">
      <c r="H693" s="8"/>
    </row>
    <row r="694">
      <c r="H694" s="8"/>
    </row>
    <row r="695">
      <c r="H695" s="8"/>
    </row>
    <row r="696">
      <c r="H696" s="8"/>
    </row>
    <row r="697">
      <c r="H697" s="8"/>
    </row>
    <row r="698">
      <c r="H698" s="8"/>
    </row>
    <row r="699">
      <c r="H699" s="8"/>
    </row>
    <row r="700">
      <c r="H700" s="8"/>
    </row>
    <row r="701">
      <c r="H701" s="8"/>
    </row>
    <row r="702">
      <c r="H702" s="8"/>
    </row>
    <row r="703">
      <c r="H703" s="8"/>
    </row>
    <row r="704">
      <c r="H704" s="8"/>
    </row>
    <row r="705">
      <c r="H705" s="8"/>
    </row>
    <row r="706">
      <c r="H706" s="8"/>
    </row>
    <row r="707">
      <c r="H707" s="8"/>
    </row>
    <row r="708">
      <c r="H708" s="8"/>
    </row>
    <row r="709">
      <c r="H709" s="8"/>
    </row>
    <row r="710">
      <c r="H710" s="8"/>
    </row>
    <row r="711">
      <c r="H711" s="8"/>
    </row>
    <row r="712">
      <c r="H712" s="8"/>
    </row>
    <row r="713">
      <c r="H713" s="8"/>
    </row>
    <row r="714">
      <c r="H714" s="8"/>
    </row>
    <row r="715">
      <c r="H715" s="8"/>
    </row>
    <row r="716">
      <c r="H716" s="8"/>
    </row>
    <row r="717">
      <c r="H717" s="8"/>
    </row>
    <row r="718">
      <c r="H718" s="8"/>
    </row>
    <row r="719">
      <c r="H719" s="8"/>
    </row>
    <row r="720">
      <c r="H720" s="8"/>
    </row>
    <row r="721">
      <c r="H721" s="8"/>
    </row>
    <row r="722">
      <c r="H722" s="8"/>
    </row>
    <row r="723">
      <c r="H723" s="8"/>
    </row>
    <row r="724">
      <c r="H724" s="8"/>
    </row>
    <row r="725">
      <c r="H725" s="8"/>
    </row>
    <row r="726">
      <c r="H726" s="8"/>
    </row>
    <row r="727">
      <c r="H727" s="8"/>
    </row>
    <row r="728">
      <c r="H728" s="8"/>
    </row>
    <row r="729">
      <c r="H729" s="8"/>
    </row>
    <row r="730">
      <c r="H730" s="8"/>
    </row>
    <row r="731">
      <c r="H731" s="8"/>
    </row>
    <row r="732">
      <c r="H732" s="8"/>
    </row>
    <row r="733">
      <c r="H733" s="8"/>
    </row>
    <row r="734">
      <c r="H734" s="8"/>
    </row>
    <row r="735">
      <c r="H735" s="8"/>
    </row>
    <row r="736">
      <c r="H736" s="8"/>
    </row>
    <row r="737">
      <c r="H737" s="8"/>
    </row>
    <row r="738">
      <c r="H738" s="8"/>
    </row>
    <row r="739">
      <c r="H739" s="8"/>
    </row>
    <row r="740">
      <c r="H740" s="8"/>
    </row>
    <row r="741">
      <c r="H741" s="8"/>
    </row>
    <row r="742">
      <c r="H742" s="8"/>
    </row>
    <row r="743">
      <c r="H743" s="8"/>
    </row>
    <row r="744">
      <c r="H744" s="8"/>
    </row>
    <row r="745">
      <c r="H745" s="8"/>
    </row>
    <row r="746">
      <c r="H746" s="8"/>
    </row>
    <row r="747">
      <c r="H747" s="8"/>
    </row>
    <row r="748">
      <c r="H748" s="8"/>
    </row>
    <row r="749">
      <c r="H749" s="8"/>
    </row>
    <row r="750">
      <c r="H750" s="8"/>
    </row>
    <row r="751">
      <c r="H751" s="8"/>
    </row>
    <row r="752">
      <c r="H752" s="8"/>
    </row>
    <row r="753">
      <c r="H753" s="8"/>
    </row>
    <row r="754">
      <c r="H754" s="8"/>
    </row>
    <row r="755">
      <c r="H755" s="8"/>
    </row>
    <row r="756">
      <c r="H756" s="8"/>
    </row>
    <row r="757">
      <c r="H757" s="8"/>
    </row>
    <row r="758">
      <c r="H758" s="8"/>
    </row>
    <row r="759">
      <c r="H759" s="8"/>
    </row>
    <row r="760">
      <c r="H760" s="8"/>
    </row>
    <row r="761">
      <c r="H761" s="8"/>
    </row>
    <row r="762">
      <c r="H762" s="8"/>
    </row>
    <row r="763">
      <c r="H763" s="8"/>
    </row>
    <row r="764">
      <c r="H764" s="8"/>
    </row>
    <row r="765">
      <c r="H765" s="8"/>
    </row>
    <row r="766">
      <c r="H766" s="8"/>
    </row>
    <row r="767">
      <c r="H767" s="8"/>
    </row>
    <row r="768">
      <c r="H768" s="8"/>
    </row>
    <row r="769">
      <c r="H769" s="8"/>
    </row>
    <row r="770">
      <c r="H770" s="8"/>
    </row>
    <row r="771">
      <c r="H771" s="8"/>
    </row>
    <row r="772">
      <c r="H772" s="8"/>
    </row>
    <row r="773">
      <c r="H773" s="8"/>
    </row>
    <row r="774">
      <c r="H774" s="8"/>
    </row>
    <row r="775">
      <c r="H775" s="8"/>
    </row>
    <row r="776">
      <c r="H776" s="8"/>
    </row>
    <row r="777">
      <c r="H777" s="8"/>
    </row>
    <row r="778">
      <c r="H778" s="8"/>
    </row>
    <row r="779">
      <c r="H779" s="8"/>
    </row>
    <row r="780">
      <c r="H780" s="8"/>
    </row>
    <row r="781">
      <c r="H781" s="8"/>
    </row>
    <row r="782">
      <c r="H782" s="8"/>
    </row>
    <row r="783">
      <c r="H783" s="8"/>
    </row>
    <row r="784">
      <c r="H784" s="8"/>
    </row>
    <row r="785">
      <c r="H785" s="8"/>
    </row>
    <row r="786">
      <c r="H786" s="8"/>
    </row>
    <row r="787">
      <c r="H787" s="8"/>
    </row>
    <row r="788">
      <c r="H788" s="8"/>
    </row>
    <row r="789">
      <c r="H789" s="8"/>
    </row>
    <row r="790">
      <c r="H790" s="8"/>
    </row>
    <row r="791">
      <c r="H791" s="8"/>
    </row>
    <row r="792">
      <c r="H792" s="8"/>
    </row>
    <row r="793">
      <c r="H793" s="8"/>
    </row>
    <row r="794">
      <c r="H794" s="8"/>
    </row>
    <row r="795">
      <c r="H795" s="8"/>
    </row>
    <row r="796">
      <c r="H796" s="8"/>
    </row>
    <row r="797">
      <c r="H797" s="8"/>
    </row>
    <row r="798">
      <c r="H798" s="8"/>
    </row>
    <row r="799">
      <c r="H799" s="8"/>
    </row>
    <row r="800">
      <c r="H800" s="8"/>
    </row>
    <row r="801">
      <c r="H801" s="8"/>
    </row>
    <row r="802">
      <c r="H802" s="8"/>
    </row>
    <row r="803">
      <c r="H803" s="8"/>
    </row>
    <row r="804">
      <c r="H804" s="8"/>
    </row>
    <row r="805">
      <c r="H805" s="8"/>
    </row>
    <row r="806">
      <c r="H806" s="8"/>
    </row>
    <row r="807">
      <c r="H807" s="8"/>
    </row>
    <row r="808">
      <c r="H808" s="8"/>
    </row>
    <row r="809">
      <c r="H809" s="8"/>
    </row>
    <row r="810">
      <c r="H810" s="8"/>
    </row>
    <row r="811">
      <c r="H811" s="8"/>
    </row>
    <row r="812">
      <c r="H812" s="8"/>
    </row>
    <row r="813">
      <c r="H813" s="8"/>
    </row>
    <row r="814">
      <c r="H814" s="8"/>
    </row>
    <row r="815">
      <c r="H815" s="8"/>
    </row>
    <row r="816">
      <c r="H816" s="8"/>
    </row>
    <row r="817">
      <c r="H817" s="8"/>
    </row>
    <row r="818">
      <c r="H818" s="8"/>
    </row>
    <row r="819">
      <c r="H819" s="8"/>
    </row>
    <row r="820">
      <c r="H820" s="8"/>
    </row>
    <row r="821">
      <c r="H821" s="8"/>
    </row>
    <row r="822">
      <c r="H822" s="8"/>
    </row>
    <row r="823">
      <c r="H823" s="8"/>
    </row>
    <row r="824">
      <c r="H824" s="8"/>
    </row>
    <row r="825">
      <c r="H825" s="8"/>
    </row>
    <row r="826">
      <c r="H826" s="8"/>
    </row>
    <row r="827">
      <c r="H827" s="8"/>
    </row>
    <row r="828">
      <c r="H828" s="8"/>
    </row>
    <row r="829">
      <c r="H829" s="8"/>
    </row>
    <row r="830">
      <c r="H830" s="8"/>
    </row>
    <row r="831">
      <c r="H831" s="8"/>
    </row>
    <row r="832">
      <c r="H832" s="8"/>
    </row>
    <row r="833">
      <c r="H833" s="8"/>
    </row>
    <row r="834">
      <c r="H834" s="8"/>
    </row>
    <row r="835">
      <c r="H835" s="8"/>
    </row>
    <row r="836">
      <c r="H836" s="8"/>
    </row>
    <row r="837">
      <c r="H837" s="8"/>
    </row>
    <row r="838">
      <c r="H838" s="8"/>
    </row>
    <row r="839">
      <c r="H839" s="8"/>
    </row>
    <row r="840">
      <c r="H840" s="8"/>
    </row>
    <row r="841">
      <c r="H841" s="8"/>
    </row>
    <row r="842">
      <c r="H842" s="8"/>
    </row>
    <row r="843">
      <c r="H843" s="8"/>
    </row>
    <row r="844">
      <c r="H844" s="8"/>
    </row>
    <row r="845">
      <c r="H845" s="8"/>
    </row>
    <row r="846">
      <c r="H846" s="8"/>
    </row>
    <row r="847">
      <c r="H847" s="8"/>
    </row>
    <row r="848">
      <c r="H848" s="8"/>
    </row>
    <row r="849">
      <c r="H849" s="8"/>
    </row>
    <row r="850">
      <c r="H850" s="8"/>
    </row>
    <row r="851">
      <c r="H851" s="8"/>
    </row>
    <row r="852">
      <c r="H852" s="8"/>
    </row>
    <row r="853">
      <c r="H853" s="8"/>
    </row>
    <row r="854">
      <c r="H854" s="8"/>
    </row>
    <row r="855">
      <c r="H855" s="8"/>
    </row>
    <row r="856">
      <c r="H856" s="8"/>
    </row>
    <row r="857">
      <c r="H857" s="8"/>
    </row>
    <row r="858">
      <c r="H858" s="8"/>
    </row>
    <row r="859">
      <c r="H859" s="8"/>
    </row>
    <row r="860">
      <c r="H860" s="8"/>
    </row>
    <row r="861">
      <c r="H861" s="8"/>
    </row>
    <row r="862">
      <c r="H862" s="8"/>
    </row>
    <row r="863">
      <c r="H863" s="8"/>
    </row>
    <row r="864">
      <c r="H864" s="8"/>
    </row>
    <row r="865">
      <c r="H865" s="8"/>
    </row>
    <row r="866">
      <c r="H866" s="8"/>
    </row>
    <row r="867">
      <c r="H867" s="8"/>
    </row>
    <row r="868">
      <c r="H868" s="8"/>
    </row>
    <row r="869">
      <c r="H869" s="8"/>
    </row>
    <row r="870">
      <c r="H870" s="8"/>
    </row>
    <row r="871">
      <c r="H871" s="8"/>
    </row>
    <row r="872">
      <c r="H872" s="8"/>
    </row>
    <row r="873">
      <c r="H873" s="8"/>
    </row>
    <row r="874">
      <c r="H874" s="8"/>
    </row>
    <row r="875">
      <c r="H875" s="8"/>
    </row>
    <row r="876">
      <c r="H876" s="8"/>
    </row>
    <row r="877">
      <c r="H877" s="8"/>
    </row>
    <row r="878">
      <c r="H878" s="8"/>
    </row>
    <row r="879">
      <c r="H879" s="8"/>
    </row>
    <row r="880">
      <c r="H880" s="8"/>
    </row>
    <row r="881">
      <c r="H881" s="8"/>
    </row>
    <row r="882">
      <c r="H882" s="8"/>
    </row>
    <row r="883">
      <c r="H883" s="8"/>
    </row>
    <row r="884">
      <c r="H884" s="8"/>
    </row>
    <row r="885">
      <c r="H885" s="8"/>
    </row>
    <row r="886">
      <c r="H886" s="8"/>
    </row>
    <row r="887">
      <c r="H887" s="8"/>
    </row>
    <row r="888">
      <c r="H888" s="8"/>
    </row>
    <row r="889">
      <c r="H889" s="8"/>
    </row>
    <row r="890">
      <c r="H890" s="8"/>
    </row>
    <row r="891">
      <c r="H891" s="8"/>
    </row>
    <row r="892">
      <c r="H892" s="8"/>
    </row>
    <row r="893">
      <c r="H893" s="8"/>
    </row>
    <row r="894">
      <c r="H894" s="8"/>
    </row>
    <row r="895">
      <c r="H895" s="8"/>
    </row>
    <row r="896">
      <c r="H896" s="8"/>
    </row>
    <row r="897">
      <c r="H897" s="8"/>
    </row>
    <row r="898">
      <c r="H898" s="8"/>
    </row>
    <row r="899">
      <c r="H899" s="8"/>
    </row>
    <row r="900">
      <c r="H900" s="8"/>
    </row>
    <row r="901">
      <c r="H901" s="8"/>
    </row>
    <row r="902">
      <c r="H902" s="8"/>
    </row>
    <row r="903">
      <c r="H903" s="8"/>
    </row>
    <row r="904">
      <c r="H904" s="8"/>
    </row>
    <row r="905">
      <c r="H905" s="8"/>
    </row>
    <row r="906">
      <c r="H906" s="8"/>
    </row>
    <row r="907">
      <c r="H907" s="8"/>
    </row>
    <row r="908">
      <c r="H908" s="8"/>
    </row>
    <row r="909">
      <c r="H909" s="8"/>
    </row>
    <row r="910">
      <c r="H910" s="8"/>
    </row>
    <row r="911">
      <c r="H911" s="8"/>
    </row>
    <row r="912">
      <c r="H912" s="8"/>
    </row>
    <row r="913">
      <c r="H913" s="8"/>
    </row>
    <row r="914">
      <c r="H914" s="8"/>
    </row>
    <row r="915">
      <c r="H915" s="8"/>
    </row>
    <row r="916">
      <c r="H916" s="8"/>
    </row>
    <row r="917">
      <c r="H917" s="8"/>
    </row>
    <row r="918">
      <c r="H918" s="8"/>
    </row>
    <row r="919">
      <c r="H919" s="8"/>
    </row>
    <row r="920">
      <c r="H920" s="8"/>
    </row>
    <row r="921">
      <c r="H921" s="8"/>
    </row>
    <row r="922">
      <c r="H922" s="8"/>
    </row>
    <row r="923">
      <c r="H923" s="8"/>
    </row>
    <row r="924">
      <c r="H924" s="8"/>
    </row>
    <row r="925">
      <c r="H925" s="8"/>
    </row>
    <row r="926">
      <c r="H926" s="8"/>
    </row>
    <row r="927">
      <c r="H927" s="8"/>
    </row>
    <row r="928">
      <c r="H928" s="8"/>
    </row>
    <row r="929">
      <c r="H929" s="8"/>
    </row>
    <row r="930">
      <c r="H930" s="8"/>
    </row>
    <row r="931">
      <c r="H931" s="8"/>
    </row>
    <row r="932">
      <c r="H932" s="8"/>
    </row>
    <row r="933">
      <c r="H933" s="8"/>
    </row>
    <row r="934">
      <c r="H934" s="8"/>
    </row>
    <row r="935">
      <c r="H935" s="8"/>
    </row>
    <row r="936">
      <c r="H936" s="8"/>
    </row>
    <row r="937">
      <c r="H937" s="8"/>
    </row>
    <row r="938">
      <c r="H938" s="8"/>
    </row>
    <row r="939">
      <c r="H939" s="8"/>
    </row>
    <row r="940">
      <c r="H940" s="8"/>
    </row>
    <row r="941">
      <c r="H941" s="8"/>
    </row>
    <row r="942">
      <c r="H942" s="8"/>
    </row>
    <row r="943">
      <c r="H943" s="8"/>
    </row>
    <row r="944">
      <c r="H944" s="8"/>
    </row>
    <row r="945">
      <c r="H945" s="8"/>
    </row>
    <row r="946">
      <c r="H946" s="8"/>
    </row>
    <row r="947">
      <c r="H947" s="8"/>
    </row>
    <row r="948">
      <c r="H948" s="8"/>
    </row>
    <row r="949">
      <c r="H949" s="8"/>
    </row>
    <row r="950">
      <c r="H950" s="8"/>
    </row>
    <row r="951">
      <c r="H951" s="8"/>
    </row>
    <row r="952">
      <c r="H952" s="8"/>
    </row>
    <row r="953">
      <c r="H953" s="8"/>
    </row>
    <row r="954">
      <c r="H954" s="8"/>
    </row>
    <row r="955">
      <c r="H955" s="8"/>
    </row>
    <row r="956">
      <c r="H956" s="8"/>
    </row>
    <row r="957">
      <c r="H957" s="8"/>
    </row>
    <row r="958">
      <c r="H958" s="8"/>
    </row>
    <row r="959">
      <c r="H959" s="8"/>
    </row>
    <row r="960">
      <c r="H960" s="8"/>
    </row>
    <row r="961">
      <c r="H961" s="8"/>
    </row>
    <row r="962">
      <c r="H962" s="8"/>
    </row>
    <row r="963">
      <c r="H963" s="8"/>
    </row>
    <row r="964">
      <c r="H964" s="8"/>
    </row>
    <row r="965">
      <c r="H965" s="8"/>
    </row>
    <row r="966">
      <c r="H966" s="8"/>
    </row>
    <row r="967">
      <c r="H967" s="8"/>
    </row>
    <row r="968">
      <c r="H968" s="8"/>
    </row>
    <row r="969">
      <c r="H969" s="8"/>
    </row>
    <row r="970">
      <c r="H970" s="8"/>
    </row>
    <row r="971">
      <c r="H971" s="8"/>
    </row>
    <row r="972">
      <c r="H972" s="8"/>
    </row>
    <row r="973">
      <c r="H973" s="8"/>
    </row>
    <row r="974">
      <c r="H974" s="8"/>
    </row>
    <row r="975">
      <c r="H975" s="8"/>
    </row>
    <row r="976">
      <c r="H976" s="8"/>
    </row>
    <row r="977">
      <c r="H977" s="8"/>
    </row>
    <row r="978">
      <c r="H978" s="8"/>
    </row>
    <row r="979">
      <c r="H979" s="8"/>
    </row>
    <row r="980">
      <c r="H980" s="8"/>
    </row>
    <row r="981">
      <c r="H981" s="8"/>
    </row>
    <row r="982">
      <c r="H982" s="8"/>
    </row>
    <row r="983">
      <c r="H983" s="8"/>
    </row>
    <row r="984">
      <c r="H984" s="8"/>
    </row>
    <row r="985">
      <c r="H985" s="8"/>
    </row>
    <row r="986">
      <c r="H986" s="8"/>
    </row>
    <row r="987">
      <c r="H987" s="8"/>
    </row>
    <row r="988">
      <c r="H988" s="8"/>
    </row>
    <row r="989">
      <c r="H989" s="8"/>
    </row>
    <row r="990">
      <c r="H990" s="8"/>
    </row>
    <row r="991">
      <c r="H991" s="8"/>
    </row>
    <row r="992">
      <c r="H992" s="8"/>
    </row>
    <row r="993">
      <c r="H993" s="8"/>
    </row>
    <row r="994">
      <c r="H994" s="8"/>
    </row>
    <row r="995">
      <c r="H995" s="8"/>
    </row>
    <row r="996">
      <c r="H996" s="8"/>
    </row>
    <row r="997">
      <c r="H997" s="8"/>
    </row>
    <row r="998">
      <c r="H998" s="8"/>
    </row>
    <row r="999">
      <c r="H999" s="8"/>
    </row>
    <row r="1000">
      <c r="H1000" s="8"/>
    </row>
  </sheetData>
  <conditionalFormatting sqref="G1:H1000">
    <cfRule type="cellIs" dxfId="0" priority="1" operator="greaterThan">
      <formula>0</formula>
    </cfRule>
  </conditionalFormatting>
  <conditionalFormatting sqref="G1:H1000">
    <cfRule type="cellIs" dxfId="1" priority="2" operator="lessThan">
      <formula>0</formula>
    </cfRule>
  </conditionalFormatting>
  <drawing r:id="rId1"/>
</worksheet>
</file>