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C\ENGR 499 Capstone\"/>
    </mc:Choice>
  </mc:AlternateContent>
  <xr:revisionPtr revIDLastSave="0" documentId="8_{1BCEB1E3-31B4-46A3-87A5-EEB8EFDA8B69}" xr6:coauthVersionLast="45" xr6:coauthVersionMax="45" xr10:uidLastSave="{00000000-0000-0000-0000-000000000000}"/>
  <bookViews>
    <workbookView xWindow="2025" yWindow="2340" windowWidth="26775" windowHeight="13665" xr2:uid="{BFAFEBB2-AD4C-46A2-AA82-6D9E1F9E6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1" i="1" l="1"/>
  <c r="AF131" i="1"/>
  <c r="AE131" i="1"/>
  <c r="AD131" i="1"/>
  <c r="AC131" i="1"/>
  <c r="AB131" i="1"/>
  <c r="AH131" i="1" s="1"/>
  <c r="C131" i="1"/>
  <c r="AG130" i="1"/>
  <c r="AF130" i="1"/>
  <c r="AD130" i="1"/>
  <c r="AC130" i="1"/>
  <c r="AB130" i="1"/>
  <c r="L130" i="1"/>
  <c r="AE130" i="1" s="1"/>
  <c r="C130" i="1"/>
  <c r="AG129" i="1"/>
  <c r="AF129" i="1"/>
  <c r="AD129" i="1"/>
  <c r="AC129" i="1"/>
  <c r="AB129" i="1"/>
  <c r="L129" i="1"/>
  <c r="AE129" i="1" s="1"/>
  <c r="C129" i="1"/>
  <c r="AG128" i="1"/>
  <c r="AF128" i="1"/>
  <c r="AE128" i="1"/>
  <c r="AD128" i="1"/>
  <c r="AC128" i="1"/>
  <c r="AB128" i="1"/>
  <c r="AH128" i="1" s="1"/>
  <c r="L128" i="1"/>
  <c r="C128" i="1"/>
  <c r="AG127" i="1"/>
  <c r="AF127" i="1"/>
  <c r="AE127" i="1"/>
  <c r="AD127" i="1"/>
  <c r="AC127" i="1"/>
  <c r="AH127" i="1" s="1"/>
  <c r="AB127" i="1"/>
  <c r="L127" i="1"/>
  <c r="C127" i="1"/>
  <c r="AG126" i="1"/>
  <c r="AF126" i="1"/>
  <c r="AE126" i="1"/>
  <c r="AH126" i="1" s="1"/>
  <c r="AD126" i="1"/>
  <c r="AC126" i="1"/>
  <c r="AB126" i="1"/>
  <c r="C126" i="1"/>
  <c r="AG125" i="1"/>
  <c r="AF125" i="1"/>
  <c r="AE125" i="1"/>
  <c r="AD125" i="1"/>
  <c r="AC125" i="1"/>
  <c r="AB125" i="1"/>
  <c r="AH125" i="1" s="1"/>
  <c r="C125" i="1"/>
  <c r="AG124" i="1"/>
  <c r="AF124" i="1"/>
  <c r="AE124" i="1"/>
  <c r="AD124" i="1"/>
  <c r="AC124" i="1"/>
  <c r="AB124" i="1"/>
  <c r="AH124" i="1" s="1"/>
  <c r="C124" i="1"/>
  <c r="AG123" i="1"/>
  <c r="AF123" i="1"/>
  <c r="AE123" i="1"/>
  <c r="AD123" i="1"/>
  <c r="AH123" i="1" s="1"/>
  <c r="AC123" i="1"/>
  <c r="AB123" i="1"/>
  <c r="C123" i="1"/>
  <c r="AG122" i="1"/>
  <c r="AF122" i="1"/>
  <c r="AE122" i="1"/>
  <c r="AH122" i="1" s="1"/>
  <c r="AD122" i="1"/>
  <c r="AC122" i="1"/>
  <c r="AB122" i="1"/>
  <c r="C122" i="1"/>
  <c r="AG121" i="1"/>
  <c r="AF121" i="1"/>
  <c r="AE121" i="1"/>
  <c r="AD121" i="1"/>
  <c r="AC121" i="1"/>
  <c r="AB121" i="1"/>
  <c r="AH121" i="1" s="1"/>
  <c r="C121" i="1"/>
  <c r="AG120" i="1"/>
  <c r="AF120" i="1"/>
  <c r="AE120" i="1"/>
  <c r="AD120" i="1"/>
  <c r="AC120" i="1"/>
  <c r="AB120" i="1"/>
  <c r="AH120" i="1" s="1"/>
  <c r="C120" i="1"/>
  <c r="AG119" i="1"/>
  <c r="AF119" i="1"/>
  <c r="AE119" i="1"/>
  <c r="AD119" i="1"/>
  <c r="AH119" i="1" s="1"/>
  <c r="AC119" i="1"/>
  <c r="AB119" i="1"/>
  <c r="C119" i="1"/>
  <c r="AG118" i="1"/>
  <c r="AF118" i="1"/>
  <c r="AE118" i="1"/>
  <c r="AH118" i="1" s="1"/>
  <c r="AD118" i="1"/>
  <c r="AC118" i="1"/>
  <c r="AB118" i="1"/>
  <c r="C118" i="1"/>
  <c r="AG117" i="1"/>
  <c r="AF117" i="1"/>
  <c r="AE117" i="1"/>
  <c r="AD117" i="1"/>
  <c r="AC117" i="1"/>
  <c r="AB117" i="1"/>
  <c r="AH117" i="1" s="1"/>
  <c r="AG116" i="1"/>
  <c r="AF116" i="1"/>
  <c r="AE116" i="1"/>
  <c r="AD116" i="1"/>
  <c r="AC116" i="1"/>
  <c r="AH116" i="1" s="1"/>
  <c r="AB116" i="1"/>
  <c r="AH115" i="1"/>
  <c r="AG115" i="1"/>
  <c r="AF115" i="1"/>
  <c r="AE115" i="1"/>
  <c r="AD115" i="1"/>
  <c r="AC115" i="1"/>
  <c r="AB115" i="1"/>
  <c r="AG114" i="1"/>
  <c r="AF114" i="1"/>
  <c r="AE114" i="1"/>
  <c r="AD114" i="1"/>
  <c r="AC114" i="1"/>
  <c r="AB114" i="1"/>
  <c r="AH114" i="1" s="1"/>
  <c r="AG113" i="1"/>
  <c r="AF113" i="1"/>
  <c r="AE113" i="1"/>
  <c r="AD113" i="1"/>
  <c r="AC113" i="1"/>
  <c r="AH113" i="1" s="1"/>
  <c r="AB113" i="1"/>
  <c r="AH112" i="1"/>
  <c r="AG112" i="1"/>
  <c r="AF112" i="1"/>
  <c r="AE112" i="1"/>
  <c r="AD112" i="1"/>
  <c r="AC112" i="1"/>
  <c r="AB112" i="1"/>
  <c r="AG111" i="1"/>
  <c r="AF111" i="1"/>
  <c r="AE111" i="1"/>
  <c r="AD111" i="1"/>
  <c r="AC111" i="1"/>
  <c r="AB111" i="1"/>
  <c r="AH111" i="1" s="1"/>
  <c r="AG110" i="1"/>
  <c r="AF110" i="1"/>
  <c r="AE110" i="1"/>
  <c r="AD110" i="1"/>
  <c r="AC110" i="1"/>
  <c r="AH110" i="1" s="1"/>
  <c r="AB110" i="1"/>
  <c r="AH109" i="1"/>
  <c r="AG109" i="1"/>
  <c r="AF109" i="1"/>
  <c r="AE109" i="1"/>
  <c r="AD109" i="1"/>
  <c r="AC109" i="1"/>
  <c r="AB109" i="1"/>
  <c r="AG108" i="1"/>
  <c r="AF108" i="1"/>
  <c r="AE108" i="1"/>
  <c r="AD108" i="1"/>
  <c r="AC108" i="1"/>
  <c r="AB108" i="1"/>
  <c r="AH108" i="1" s="1"/>
  <c r="AG107" i="1"/>
  <c r="AF107" i="1"/>
  <c r="AE107" i="1"/>
  <c r="AD107" i="1"/>
  <c r="AC107" i="1"/>
  <c r="AH107" i="1" s="1"/>
  <c r="AB107" i="1"/>
  <c r="AH106" i="1"/>
  <c r="AG106" i="1"/>
  <c r="AF106" i="1"/>
  <c r="AE106" i="1"/>
  <c r="AD106" i="1"/>
  <c r="AC106" i="1"/>
  <c r="AB106" i="1"/>
  <c r="AG105" i="1"/>
  <c r="AF105" i="1"/>
  <c r="AE105" i="1"/>
  <c r="AD105" i="1"/>
  <c r="AC105" i="1"/>
  <c r="AB105" i="1"/>
  <c r="AH105" i="1" s="1"/>
  <c r="AG104" i="1"/>
  <c r="AF104" i="1"/>
  <c r="AE104" i="1"/>
  <c r="AD104" i="1"/>
  <c r="AC104" i="1"/>
  <c r="AH104" i="1" s="1"/>
  <c r="AB104" i="1"/>
  <c r="AH103" i="1"/>
  <c r="AG103" i="1"/>
  <c r="AF103" i="1"/>
  <c r="AE103" i="1"/>
  <c r="AD103" i="1"/>
  <c r="AC103" i="1"/>
  <c r="AB103" i="1"/>
  <c r="AG102" i="1"/>
  <c r="AF102" i="1"/>
  <c r="AE102" i="1"/>
  <c r="AD102" i="1"/>
  <c r="AC102" i="1"/>
  <c r="AB102" i="1"/>
  <c r="AH102" i="1" s="1"/>
  <c r="AG101" i="1"/>
  <c r="AF101" i="1"/>
  <c r="AE101" i="1"/>
  <c r="AD101" i="1"/>
  <c r="AC101" i="1"/>
  <c r="AH101" i="1" s="1"/>
  <c r="AB101" i="1"/>
  <c r="AH100" i="1"/>
  <c r="AG100" i="1"/>
  <c r="AF100" i="1"/>
  <c r="AE100" i="1"/>
  <c r="AD100" i="1"/>
  <c r="AC100" i="1"/>
  <c r="AB100" i="1"/>
  <c r="AG99" i="1"/>
  <c r="AF99" i="1"/>
  <c r="AE99" i="1"/>
  <c r="AD99" i="1"/>
  <c r="AC99" i="1"/>
  <c r="AB99" i="1"/>
  <c r="AH99" i="1" s="1"/>
  <c r="AG98" i="1"/>
  <c r="AF98" i="1"/>
  <c r="AE98" i="1"/>
  <c r="AD98" i="1"/>
  <c r="AC98" i="1"/>
  <c r="AH98" i="1" s="1"/>
  <c r="AB98" i="1"/>
  <c r="AH97" i="1"/>
  <c r="AG97" i="1"/>
  <c r="AF97" i="1"/>
  <c r="AE97" i="1"/>
  <c r="AD97" i="1"/>
  <c r="AC97" i="1"/>
  <c r="AB97" i="1"/>
  <c r="AG96" i="1"/>
  <c r="AF96" i="1"/>
  <c r="AE96" i="1"/>
  <c r="AD96" i="1"/>
  <c r="AC96" i="1"/>
  <c r="AB96" i="1"/>
  <c r="AH96" i="1" s="1"/>
  <c r="AG95" i="1"/>
  <c r="AF95" i="1"/>
  <c r="AE95" i="1"/>
  <c r="AD95" i="1"/>
  <c r="AC95" i="1"/>
  <c r="AH95" i="1" s="1"/>
  <c r="AB95" i="1"/>
  <c r="AH94" i="1"/>
  <c r="AG94" i="1"/>
  <c r="AF94" i="1"/>
  <c r="AE94" i="1"/>
  <c r="AD94" i="1"/>
  <c r="AC94" i="1"/>
  <c r="AB94" i="1"/>
  <c r="AG93" i="1"/>
  <c r="AF93" i="1"/>
  <c r="AE93" i="1"/>
  <c r="AD93" i="1"/>
  <c r="AC93" i="1"/>
  <c r="AB93" i="1"/>
  <c r="AH93" i="1" s="1"/>
  <c r="AG92" i="1"/>
  <c r="AF92" i="1"/>
  <c r="AE92" i="1"/>
  <c r="AD92" i="1"/>
  <c r="AC92" i="1"/>
  <c r="AH92" i="1" s="1"/>
  <c r="AB92" i="1"/>
  <c r="AH91" i="1"/>
  <c r="AG91" i="1"/>
  <c r="AF91" i="1"/>
  <c r="AE91" i="1"/>
  <c r="AD91" i="1"/>
  <c r="AC91" i="1"/>
  <c r="AB91" i="1"/>
  <c r="AG90" i="1"/>
  <c r="AF90" i="1"/>
  <c r="AE90" i="1"/>
  <c r="AD90" i="1"/>
  <c r="AC90" i="1"/>
  <c r="AB90" i="1"/>
  <c r="AH90" i="1" s="1"/>
  <c r="AG89" i="1"/>
  <c r="AF89" i="1"/>
  <c r="AE89" i="1"/>
  <c r="AD89" i="1"/>
  <c r="AC89" i="1"/>
  <c r="AH89" i="1" s="1"/>
  <c r="AB89" i="1"/>
  <c r="AH88" i="1"/>
  <c r="AG88" i="1"/>
  <c r="AF88" i="1"/>
  <c r="AE88" i="1"/>
  <c r="AD88" i="1"/>
  <c r="AC88" i="1"/>
  <c r="AB88" i="1"/>
  <c r="AG87" i="1"/>
  <c r="AF87" i="1"/>
  <c r="AE87" i="1"/>
  <c r="AD87" i="1"/>
  <c r="AC87" i="1"/>
  <c r="AB87" i="1"/>
  <c r="AH87" i="1" s="1"/>
  <c r="AG86" i="1"/>
  <c r="AF86" i="1"/>
  <c r="AE86" i="1"/>
  <c r="AD86" i="1"/>
  <c r="AC86" i="1"/>
  <c r="AH86" i="1" s="1"/>
  <c r="AB86" i="1"/>
  <c r="AH85" i="1"/>
  <c r="AG85" i="1"/>
  <c r="AF85" i="1"/>
  <c r="AE85" i="1"/>
  <c r="AD85" i="1"/>
  <c r="AC85" i="1"/>
  <c r="AB85" i="1"/>
  <c r="AG84" i="1"/>
  <c r="AF84" i="1"/>
  <c r="AE84" i="1"/>
  <c r="AD84" i="1"/>
  <c r="AC84" i="1"/>
  <c r="AB84" i="1"/>
  <c r="AH84" i="1" s="1"/>
  <c r="AG83" i="1"/>
  <c r="AF83" i="1"/>
  <c r="AE83" i="1"/>
  <c r="AD83" i="1"/>
  <c r="AC83" i="1"/>
  <c r="AH83" i="1" s="1"/>
  <c r="AB83" i="1"/>
  <c r="AH82" i="1"/>
  <c r="AG82" i="1"/>
  <c r="AF82" i="1"/>
  <c r="AE82" i="1"/>
  <c r="AD82" i="1"/>
  <c r="AC82" i="1"/>
  <c r="AB82" i="1"/>
  <c r="AG81" i="1"/>
  <c r="AF81" i="1"/>
  <c r="AE81" i="1"/>
  <c r="AD81" i="1"/>
  <c r="AC81" i="1"/>
  <c r="AB81" i="1"/>
  <c r="AH81" i="1" s="1"/>
  <c r="AG80" i="1"/>
  <c r="AF80" i="1"/>
  <c r="AE80" i="1"/>
  <c r="AD80" i="1"/>
  <c r="AC80" i="1"/>
  <c r="AH80" i="1" s="1"/>
  <c r="AB80" i="1"/>
  <c r="AH79" i="1"/>
  <c r="AG79" i="1"/>
  <c r="AF79" i="1"/>
  <c r="AE79" i="1"/>
  <c r="AD79" i="1"/>
  <c r="AC79" i="1"/>
  <c r="AB79" i="1"/>
  <c r="AG78" i="1"/>
  <c r="AF78" i="1"/>
  <c r="AE78" i="1"/>
  <c r="AD78" i="1"/>
  <c r="AC78" i="1"/>
  <c r="AB78" i="1"/>
  <c r="AH78" i="1" s="1"/>
  <c r="AG77" i="1"/>
  <c r="AF77" i="1"/>
  <c r="AE77" i="1"/>
  <c r="AD77" i="1"/>
  <c r="AC77" i="1"/>
  <c r="AH77" i="1" s="1"/>
  <c r="AB77" i="1"/>
  <c r="AH76" i="1"/>
  <c r="AG76" i="1"/>
  <c r="AF76" i="1"/>
  <c r="AE76" i="1"/>
  <c r="AD76" i="1"/>
  <c r="AC76" i="1"/>
  <c r="AB76" i="1"/>
  <c r="AG75" i="1"/>
  <c r="AF75" i="1"/>
  <c r="AE75" i="1"/>
  <c r="AD75" i="1"/>
  <c r="AC75" i="1"/>
  <c r="AB75" i="1"/>
  <c r="AH75" i="1" s="1"/>
  <c r="AG74" i="1"/>
  <c r="AF74" i="1"/>
  <c r="AE74" i="1"/>
  <c r="AD74" i="1"/>
  <c r="AC74" i="1"/>
  <c r="AH74" i="1" s="1"/>
  <c r="AB74" i="1"/>
  <c r="AH73" i="1"/>
  <c r="AG73" i="1"/>
  <c r="AF73" i="1"/>
  <c r="AE73" i="1"/>
  <c r="AD73" i="1"/>
  <c r="AC73" i="1"/>
  <c r="AB73" i="1"/>
  <c r="AG72" i="1"/>
  <c r="AF72" i="1"/>
  <c r="AE72" i="1"/>
  <c r="AD72" i="1"/>
  <c r="AC72" i="1"/>
  <c r="AB72" i="1"/>
  <c r="AH72" i="1" s="1"/>
  <c r="AG71" i="1"/>
  <c r="AF71" i="1"/>
  <c r="AE71" i="1"/>
  <c r="AD71" i="1"/>
  <c r="AC71" i="1"/>
  <c r="AH71" i="1" s="1"/>
  <c r="AB71" i="1"/>
  <c r="AH70" i="1"/>
  <c r="AG70" i="1"/>
  <c r="AF70" i="1"/>
  <c r="AE70" i="1"/>
  <c r="AD70" i="1"/>
  <c r="AC70" i="1"/>
  <c r="AB70" i="1"/>
  <c r="AG69" i="1"/>
  <c r="AF69" i="1"/>
  <c r="AE69" i="1"/>
  <c r="AD69" i="1"/>
  <c r="AC69" i="1"/>
  <c r="AB69" i="1"/>
  <c r="AH69" i="1" s="1"/>
  <c r="AG68" i="1"/>
  <c r="AF68" i="1"/>
  <c r="AE68" i="1"/>
  <c r="AD68" i="1"/>
  <c r="AC68" i="1"/>
  <c r="AH68" i="1" s="1"/>
  <c r="AB68" i="1"/>
  <c r="AH67" i="1"/>
  <c r="AG67" i="1"/>
  <c r="AF67" i="1"/>
  <c r="AE67" i="1"/>
  <c r="AD67" i="1"/>
  <c r="AC67" i="1"/>
  <c r="AB67" i="1"/>
  <c r="AG66" i="1"/>
  <c r="AF66" i="1"/>
  <c r="AE66" i="1"/>
  <c r="AD66" i="1"/>
  <c r="AC66" i="1"/>
  <c r="AB66" i="1"/>
  <c r="AH66" i="1" s="1"/>
  <c r="AG65" i="1"/>
  <c r="AF65" i="1"/>
  <c r="AE65" i="1"/>
  <c r="AD65" i="1"/>
  <c r="AC65" i="1"/>
  <c r="AH65" i="1" s="1"/>
  <c r="AB65" i="1"/>
  <c r="AH64" i="1"/>
  <c r="AG64" i="1"/>
  <c r="AF64" i="1"/>
  <c r="AE64" i="1"/>
  <c r="AD64" i="1"/>
  <c r="AC64" i="1"/>
  <c r="AB64" i="1"/>
  <c r="AG63" i="1"/>
  <c r="AF63" i="1"/>
  <c r="AE63" i="1"/>
  <c r="AD63" i="1"/>
  <c r="AC63" i="1"/>
  <c r="AB63" i="1"/>
  <c r="AH63" i="1" s="1"/>
  <c r="AG62" i="1"/>
  <c r="AF62" i="1"/>
  <c r="AE62" i="1"/>
  <c r="AD62" i="1"/>
  <c r="AC62" i="1"/>
  <c r="AH62" i="1" s="1"/>
  <c r="AB62" i="1"/>
  <c r="AH61" i="1"/>
  <c r="AG61" i="1"/>
  <c r="AF61" i="1"/>
  <c r="AE61" i="1"/>
  <c r="AD61" i="1"/>
  <c r="AC61" i="1"/>
  <c r="AB61" i="1"/>
  <c r="AG60" i="1"/>
  <c r="AF60" i="1"/>
  <c r="AE60" i="1"/>
  <c r="AD60" i="1"/>
  <c r="AC60" i="1"/>
  <c r="AB60" i="1"/>
  <c r="AH60" i="1" s="1"/>
  <c r="AG59" i="1"/>
  <c r="AF59" i="1"/>
  <c r="AE59" i="1"/>
  <c r="AD59" i="1"/>
  <c r="AC59" i="1"/>
  <c r="AH59" i="1" s="1"/>
  <c r="AB59" i="1"/>
  <c r="AH58" i="1"/>
  <c r="AG58" i="1"/>
  <c r="AF58" i="1"/>
  <c r="AE58" i="1"/>
  <c r="AD58" i="1"/>
  <c r="AC58" i="1"/>
  <c r="AB58" i="1"/>
  <c r="AG57" i="1"/>
  <c r="AF57" i="1"/>
  <c r="AE57" i="1"/>
  <c r="AD57" i="1"/>
  <c r="AC57" i="1"/>
  <c r="AB57" i="1"/>
  <c r="AH57" i="1" s="1"/>
  <c r="AG56" i="1"/>
  <c r="AF56" i="1"/>
  <c r="AE56" i="1"/>
  <c r="AD56" i="1"/>
  <c r="AC56" i="1"/>
  <c r="AH56" i="1" s="1"/>
  <c r="AB56" i="1"/>
  <c r="AH55" i="1"/>
  <c r="AG55" i="1"/>
  <c r="AF55" i="1"/>
  <c r="AE55" i="1"/>
  <c r="AD55" i="1"/>
  <c r="AC55" i="1"/>
  <c r="AB55" i="1"/>
  <c r="AG54" i="1"/>
  <c r="AF54" i="1"/>
  <c r="AE54" i="1"/>
  <c r="AD54" i="1"/>
  <c r="AC54" i="1"/>
  <c r="AB54" i="1"/>
  <c r="AH54" i="1" s="1"/>
  <c r="AG53" i="1"/>
  <c r="AF53" i="1"/>
  <c r="AE53" i="1"/>
  <c r="AD53" i="1"/>
  <c r="AC53" i="1"/>
  <c r="AH53" i="1" s="1"/>
  <c r="AB53" i="1"/>
  <c r="AH52" i="1"/>
  <c r="AG52" i="1"/>
  <c r="AF52" i="1"/>
  <c r="AE52" i="1"/>
  <c r="AD52" i="1"/>
  <c r="AC52" i="1"/>
  <c r="AB52" i="1"/>
  <c r="AG51" i="1"/>
  <c r="AF51" i="1"/>
  <c r="AE51" i="1"/>
  <c r="AD51" i="1"/>
  <c r="AC51" i="1"/>
  <c r="AB51" i="1"/>
  <c r="AH51" i="1" s="1"/>
  <c r="B51" i="1"/>
  <c r="AG50" i="1"/>
  <c r="AF50" i="1"/>
  <c r="AE50" i="1"/>
  <c r="AD50" i="1"/>
  <c r="AC50" i="1"/>
  <c r="AB50" i="1"/>
  <c r="AH50" i="1" s="1"/>
  <c r="B50" i="1"/>
  <c r="AH49" i="1"/>
  <c r="AG49" i="1"/>
  <c r="AF49" i="1"/>
  <c r="AE49" i="1"/>
  <c r="AD49" i="1"/>
  <c r="AC49" i="1"/>
  <c r="AB49" i="1"/>
  <c r="B49" i="1"/>
  <c r="AG48" i="1"/>
  <c r="AF48" i="1"/>
  <c r="AE48" i="1"/>
  <c r="AH48" i="1" s="1"/>
  <c r="AD48" i="1"/>
  <c r="AC48" i="1"/>
  <c r="AB48" i="1"/>
  <c r="B48" i="1"/>
  <c r="AG47" i="1"/>
  <c r="AF47" i="1"/>
  <c r="AE47" i="1"/>
  <c r="AD47" i="1"/>
  <c r="AC47" i="1"/>
  <c r="AB47" i="1"/>
  <c r="AH47" i="1" s="1"/>
  <c r="B47" i="1"/>
  <c r="AG46" i="1"/>
  <c r="AF46" i="1"/>
  <c r="AE46" i="1"/>
  <c r="AD46" i="1"/>
  <c r="AC46" i="1"/>
  <c r="AB46" i="1"/>
  <c r="AH46" i="1" s="1"/>
  <c r="B46" i="1"/>
  <c r="AH45" i="1"/>
  <c r="AG45" i="1"/>
  <c r="AF45" i="1"/>
  <c r="AE45" i="1"/>
  <c r="AD45" i="1"/>
  <c r="AC45" i="1"/>
  <c r="AB45" i="1"/>
  <c r="B45" i="1"/>
  <c r="AG44" i="1"/>
  <c r="AF44" i="1"/>
  <c r="AE44" i="1"/>
  <c r="AH44" i="1" s="1"/>
  <c r="AD44" i="1"/>
  <c r="AC44" i="1"/>
  <c r="AB44" i="1"/>
  <c r="B44" i="1"/>
  <c r="AG43" i="1"/>
  <c r="AF43" i="1"/>
  <c r="AE43" i="1"/>
  <c r="AD43" i="1"/>
  <c r="AC43" i="1"/>
  <c r="AB43" i="1"/>
  <c r="AH43" i="1" s="1"/>
  <c r="B43" i="1"/>
  <c r="AG42" i="1"/>
  <c r="AF42" i="1"/>
  <c r="AE42" i="1"/>
  <c r="AD42" i="1"/>
  <c r="AC42" i="1"/>
  <c r="AB42" i="1"/>
  <c r="AH42" i="1" s="1"/>
  <c r="B42" i="1"/>
  <c r="AH41" i="1"/>
  <c r="AG41" i="1"/>
  <c r="AF41" i="1"/>
  <c r="AE41" i="1"/>
  <c r="AD41" i="1"/>
  <c r="AC41" i="1"/>
  <c r="AB41" i="1"/>
  <c r="B41" i="1"/>
  <c r="AG40" i="1"/>
  <c r="AF40" i="1"/>
  <c r="AE40" i="1"/>
  <c r="AC40" i="1"/>
  <c r="U40" i="1"/>
  <c r="T40" i="1"/>
  <c r="S40" i="1"/>
  <c r="L40" i="1"/>
  <c r="K40" i="1"/>
  <c r="AD40" i="1" s="1"/>
  <c r="H40" i="1"/>
  <c r="D40" i="1"/>
  <c r="AB40" i="1" s="1"/>
  <c r="AH40" i="1" s="1"/>
  <c r="C40" i="1"/>
  <c r="AG39" i="1"/>
  <c r="AF39" i="1"/>
  <c r="AC39" i="1"/>
  <c r="AB39" i="1"/>
  <c r="AH39" i="1" s="1"/>
  <c r="U39" i="1"/>
  <c r="T39" i="1"/>
  <c r="S39" i="1"/>
  <c r="L39" i="1"/>
  <c r="AE39" i="1" s="1"/>
  <c r="K39" i="1"/>
  <c r="AD39" i="1" s="1"/>
  <c r="H39" i="1"/>
  <c r="D39" i="1"/>
  <c r="C39" i="1"/>
  <c r="AG38" i="1"/>
  <c r="AF38" i="1"/>
  <c r="AC38" i="1"/>
  <c r="AB38" i="1"/>
  <c r="AH38" i="1" s="1"/>
  <c r="U38" i="1"/>
  <c r="T38" i="1"/>
  <c r="S38" i="1"/>
  <c r="L38" i="1"/>
  <c r="AE38" i="1" s="1"/>
  <c r="K38" i="1"/>
  <c r="AD38" i="1" s="1"/>
  <c r="H38" i="1"/>
  <c r="D38" i="1"/>
  <c r="C38" i="1"/>
  <c r="AG37" i="1"/>
  <c r="AF37" i="1"/>
  <c r="AE37" i="1"/>
  <c r="AC37" i="1"/>
  <c r="U37" i="1"/>
  <c r="T37" i="1"/>
  <c r="S37" i="1"/>
  <c r="L37" i="1"/>
  <c r="K37" i="1"/>
  <c r="AD37" i="1" s="1"/>
  <c r="H37" i="1"/>
  <c r="D37" i="1"/>
  <c r="AB37" i="1" s="1"/>
  <c r="AH37" i="1" s="1"/>
  <c r="C37" i="1"/>
  <c r="AG36" i="1"/>
  <c r="AF36" i="1"/>
  <c r="AC36" i="1"/>
  <c r="AB36" i="1"/>
  <c r="AH36" i="1" s="1"/>
  <c r="U36" i="1"/>
  <c r="T36" i="1"/>
  <c r="S36" i="1"/>
  <c r="L36" i="1"/>
  <c r="AE36" i="1" s="1"/>
  <c r="K36" i="1"/>
  <c r="AD36" i="1" s="1"/>
  <c r="H36" i="1"/>
  <c r="D36" i="1"/>
  <c r="C36" i="1"/>
  <c r="AG35" i="1"/>
  <c r="AF35" i="1"/>
  <c r="AE35" i="1"/>
  <c r="AD35" i="1"/>
  <c r="AC35" i="1"/>
  <c r="AB35" i="1"/>
  <c r="AH35" i="1" s="1"/>
  <c r="AG34" i="1"/>
  <c r="AF34" i="1"/>
  <c r="AE34" i="1"/>
  <c r="AD34" i="1"/>
  <c r="AC34" i="1"/>
  <c r="AB34" i="1"/>
  <c r="AH34" i="1" s="1"/>
  <c r="AG33" i="1"/>
  <c r="AF33" i="1"/>
  <c r="AE33" i="1"/>
  <c r="AH33" i="1" s="1"/>
  <c r="AD33" i="1"/>
  <c r="AC33" i="1"/>
  <c r="AB33" i="1"/>
  <c r="AG32" i="1"/>
  <c r="AF32" i="1"/>
  <c r="AE32" i="1"/>
  <c r="AD32" i="1"/>
  <c r="AC32" i="1"/>
  <c r="AB32" i="1"/>
  <c r="AH32" i="1" s="1"/>
  <c r="AG31" i="1"/>
  <c r="AF31" i="1"/>
  <c r="AE31" i="1"/>
  <c r="AD31" i="1"/>
  <c r="AC31" i="1"/>
  <c r="AB31" i="1"/>
  <c r="AH31" i="1" s="1"/>
  <c r="AG30" i="1"/>
  <c r="AF30" i="1"/>
  <c r="AE30" i="1"/>
  <c r="AH30" i="1" s="1"/>
  <c r="AD30" i="1"/>
  <c r="AC30" i="1"/>
  <c r="AB30" i="1"/>
  <c r="AG29" i="1"/>
  <c r="AF29" i="1"/>
  <c r="AE29" i="1"/>
  <c r="AD29" i="1"/>
  <c r="AC29" i="1"/>
  <c r="AB29" i="1"/>
  <c r="AH29" i="1" s="1"/>
  <c r="AG28" i="1"/>
  <c r="AF28" i="1"/>
  <c r="AE28" i="1"/>
  <c r="AD28" i="1"/>
  <c r="AC28" i="1"/>
  <c r="AB28" i="1"/>
  <c r="AH28" i="1" s="1"/>
  <c r="AG27" i="1"/>
  <c r="AF27" i="1"/>
  <c r="AE27" i="1"/>
  <c r="AH27" i="1" s="1"/>
  <c r="AD27" i="1"/>
  <c r="AC27" i="1"/>
  <c r="AB27" i="1"/>
  <c r="AG26" i="1"/>
  <c r="AF26" i="1"/>
  <c r="AE26" i="1"/>
  <c r="AD26" i="1"/>
  <c r="AC26" i="1"/>
  <c r="AB26" i="1"/>
  <c r="AH26" i="1" s="1"/>
  <c r="AG25" i="1"/>
  <c r="AF25" i="1"/>
  <c r="AE25" i="1"/>
  <c r="AD25" i="1"/>
  <c r="AC25" i="1"/>
  <c r="AB25" i="1"/>
  <c r="AH25" i="1" s="1"/>
  <c r="AG24" i="1"/>
  <c r="AF24" i="1"/>
  <c r="AE24" i="1"/>
  <c r="AH24" i="1" s="1"/>
  <c r="AD24" i="1"/>
  <c r="AC24" i="1"/>
  <c r="AB24" i="1"/>
  <c r="AG23" i="1"/>
  <c r="AF23" i="1"/>
  <c r="AE23" i="1"/>
  <c r="AD23" i="1"/>
  <c r="AC23" i="1"/>
  <c r="AB23" i="1"/>
  <c r="AH23" i="1" s="1"/>
  <c r="AG22" i="1"/>
  <c r="AF22" i="1"/>
  <c r="AE22" i="1"/>
  <c r="AD22" i="1"/>
  <c r="AC22" i="1"/>
  <c r="AB22" i="1"/>
  <c r="AH22" i="1" s="1"/>
  <c r="AG21" i="1"/>
  <c r="AF21" i="1"/>
  <c r="AE21" i="1"/>
  <c r="AH21" i="1" s="1"/>
  <c r="AD21" i="1"/>
  <c r="AC21" i="1"/>
  <c r="AB21" i="1"/>
  <c r="AG20" i="1"/>
  <c r="AF20" i="1"/>
  <c r="AE20" i="1"/>
  <c r="AD20" i="1"/>
  <c r="AC20" i="1"/>
  <c r="AB20" i="1"/>
  <c r="AH20" i="1" s="1"/>
  <c r="AG19" i="1"/>
  <c r="AF19" i="1"/>
  <c r="AE19" i="1"/>
  <c r="AD19" i="1"/>
  <c r="AC19" i="1"/>
  <c r="AB19" i="1"/>
  <c r="AH19" i="1" s="1"/>
  <c r="AG18" i="1"/>
  <c r="AF18" i="1"/>
  <c r="AE18" i="1"/>
  <c r="AH18" i="1" s="1"/>
  <c r="AD18" i="1"/>
  <c r="AC18" i="1"/>
  <c r="AB18" i="1"/>
  <c r="AG17" i="1"/>
  <c r="AF17" i="1"/>
  <c r="AE17" i="1"/>
  <c r="AD17" i="1"/>
  <c r="AC17" i="1"/>
  <c r="AB17" i="1"/>
  <c r="AH17" i="1" s="1"/>
  <c r="AG16" i="1"/>
  <c r="AF16" i="1"/>
  <c r="AE16" i="1"/>
  <c r="AD16" i="1"/>
  <c r="AC16" i="1"/>
  <c r="AB16" i="1"/>
  <c r="AH16" i="1" s="1"/>
  <c r="AG15" i="1"/>
  <c r="AF15" i="1"/>
  <c r="AE15" i="1"/>
  <c r="AH15" i="1" s="1"/>
  <c r="AD15" i="1"/>
  <c r="AC15" i="1"/>
  <c r="AB15" i="1"/>
  <c r="AG14" i="1"/>
  <c r="AF14" i="1"/>
  <c r="AE14" i="1"/>
  <c r="AD14" i="1"/>
  <c r="AC14" i="1"/>
  <c r="AB14" i="1"/>
  <c r="AH14" i="1" s="1"/>
  <c r="AG13" i="1"/>
  <c r="AF13" i="1"/>
  <c r="AE13" i="1"/>
  <c r="AD13" i="1"/>
  <c r="AC13" i="1"/>
  <c r="AB13" i="1"/>
  <c r="AH13" i="1" s="1"/>
  <c r="AG12" i="1"/>
  <c r="AF12" i="1"/>
  <c r="AE12" i="1"/>
  <c r="AH12" i="1" s="1"/>
  <c r="AD12" i="1"/>
  <c r="AC12" i="1"/>
  <c r="AB12" i="1"/>
  <c r="AG11" i="1"/>
  <c r="AF11" i="1"/>
  <c r="AE11" i="1"/>
  <c r="AD11" i="1"/>
  <c r="AC11" i="1"/>
  <c r="AB11" i="1"/>
  <c r="AH11" i="1" s="1"/>
  <c r="AG10" i="1"/>
  <c r="AF10" i="1"/>
  <c r="AE10" i="1"/>
  <c r="AD10" i="1"/>
  <c r="AC10" i="1"/>
  <c r="AB10" i="1"/>
  <c r="AH10" i="1" s="1"/>
  <c r="AG9" i="1"/>
  <c r="AF9" i="1"/>
  <c r="AE9" i="1"/>
  <c r="AH9" i="1" s="1"/>
  <c r="AD9" i="1"/>
  <c r="AC9" i="1"/>
  <c r="AB9" i="1"/>
  <c r="AG8" i="1"/>
  <c r="AF8" i="1"/>
  <c r="AE8" i="1"/>
  <c r="AD8" i="1"/>
  <c r="AC8" i="1"/>
  <c r="AB8" i="1"/>
  <c r="AH8" i="1" s="1"/>
  <c r="AG7" i="1"/>
  <c r="AF7" i="1"/>
  <c r="AE7" i="1"/>
  <c r="AD7" i="1"/>
  <c r="AC7" i="1"/>
  <c r="AB7" i="1"/>
  <c r="AH7" i="1" s="1"/>
  <c r="AG6" i="1"/>
  <c r="AF6" i="1"/>
  <c r="AE6" i="1"/>
  <c r="AH6" i="1" s="1"/>
  <c r="AD6" i="1"/>
  <c r="AC6" i="1"/>
  <c r="AB6" i="1"/>
  <c r="AG5" i="1"/>
  <c r="AF5" i="1"/>
  <c r="AE5" i="1"/>
  <c r="AD5" i="1"/>
  <c r="AC5" i="1"/>
  <c r="AB5" i="1"/>
  <c r="AH5" i="1" s="1"/>
  <c r="AG4" i="1"/>
  <c r="AF4" i="1"/>
  <c r="AE4" i="1"/>
  <c r="AD4" i="1"/>
  <c r="AC4" i="1"/>
  <c r="AB4" i="1"/>
  <c r="AH4" i="1" s="1"/>
  <c r="AG3" i="1"/>
  <c r="AF3" i="1"/>
  <c r="AE3" i="1"/>
  <c r="AH3" i="1" s="1"/>
  <c r="AD3" i="1"/>
  <c r="AC3" i="1"/>
  <c r="A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G2" i="1"/>
  <c r="AF2" i="1"/>
  <c r="AE2" i="1"/>
  <c r="AD2" i="1"/>
  <c r="AC2" i="1"/>
  <c r="AB2" i="1"/>
  <c r="AH2" i="1" s="1"/>
  <c r="AH130" i="1" l="1"/>
  <c r="AH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1" authorId="0" shapeId="0" xr:uid="{C09A06D3-A087-4AA4-B22F-850FFEDC39F7}">
      <text>
        <r>
          <rPr>
            <sz val="10"/>
            <color rgb="FF000000"/>
            <rFont val="Arial"/>
          </rPr>
          <t>Converted to Canadian currency
	-Miguel Dykstra</t>
        </r>
      </text>
    </comment>
    <comment ref="AD1" authorId="0" shapeId="0" xr:uid="{B213F69E-B1C9-4A14-B9FA-6F79B1615B0E}">
      <text>
        <r>
          <rPr>
            <sz val="10"/>
            <color rgb="FF000000"/>
            <rFont val="Arial"/>
          </rPr>
          <t>Yellow Natural Sand
	-Miguel Dykstra</t>
        </r>
      </text>
    </comment>
    <comment ref="AE1" authorId="0" shapeId="0" xr:uid="{D3562003-3AE5-42DE-972D-726E948232A3}">
      <text>
        <r>
          <rPr>
            <sz val="10"/>
            <color rgb="FF000000"/>
            <rFont val="Arial"/>
          </rPr>
          <t>3/4 inch dense grade, approximately 19 mm
	-Miguel Dykstra</t>
        </r>
      </text>
    </comment>
  </commentList>
</comments>
</file>

<file path=xl/sharedStrings.xml><?xml version="1.0" encoding="utf-8"?>
<sst xmlns="http://schemas.openxmlformats.org/spreadsheetml/2006/main" count="34" uniqueCount="31">
  <si>
    <t>w/c</t>
  </si>
  <si>
    <t>Water (kg/m3)</t>
  </si>
  <si>
    <t>Cement (kg/m3)</t>
  </si>
  <si>
    <t>Fly Ash (kg/m3)</t>
  </si>
  <si>
    <t>Type A</t>
  </si>
  <si>
    <t>Type D</t>
  </si>
  <si>
    <t>ASTM C494 Type F (g/kg)</t>
  </si>
  <si>
    <t>Slag (kg/m3)</t>
  </si>
  <si>
    <t>Superplasticizer (kg/m3)</t>
  </si>
  <si>
    <t>Fine Aggregate (kg/m3)</t>
  </si>
  <si>
    <t>Coarse Aggregate (kg)</t>
  </si>
  <si>
    <t>Limestone (kg/m3)</t>
  </si>
  <si>
    <t>Filler (kg/m3)</t>
  </si>
  <si>
    <t>RCA (kg/m3)</t>
  </si>
  <si>
    <t>Silica Fume (kg/m3)</t>
  </si>
  <si>
    <t>3 days</t>
  </si>
  <si>
    <t>7 days</t>
  </si>
  <si>
    <t>28 days</t>
  </si>
  <si>
    <t>120 days</t>
  </si>
  <si>
    <t>Fineness Modulus (Fine Aggregate)</t>
  </si>
  <si>
    <t>Absorption % (Fine Aggregate)</t>
  </si>
  <si>
    <t>Absorption % (Coarse Aggregate)</t>
  </si>
  <si>
    <t>Coarse aggregate size (mm)</t>
  </si>
  <si>
    <t>Cement Cost estimate/m^3</t>
  </si>
  <si>
    <t>Fly Ash Cost estimate/m^3</t>
  </si>
  <si>
    <t>Fine Aggregate Cost estimate/m^3</t>
  </si>
  <si>
    <t>Coarse Aggregate Cost estimate/m^3</t>
  </si>
  <si>
    <t>Slag Cost estimate/m^3</t>
  </si>
  <si>
    <t>Limestone Cost estimate/m^3</t>
  </si>
  <si>
    <t>Total Cost Estimate/m^3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</si>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</sst>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/>
      <top style="thin">
        <color rgb="FF93C47D"/>
      </top>
      <bottom style="thin">
        <color rgb="FF93C47D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rolfecorp.com/price-list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oral.com/sites/corporate/files/media/field_document/180528-Flyash-slides-for-investors-as-at-29May2018.pdf" TargetMode="External"/><Relationship Id="rId1" Type="http://schemas.openxmlformats.org/officeDocument/2006/relationships/hyperlink" Target="https://www.statista.com/statistics/219339/us-prices-of-cement/" TargetMode="External"/><Relationship Id="rId6" Type="http://schemas.openxmlformats.org/officeDocument/2006/relationships/hyperlink" Target="https://homeguide.com/costs/gravel-prices" TargetMode="External"/><Relationship Id="rId5" Type="http://schemas.openxmlformats.org/officeDocument/2006/relationships/hyperlink" Target="https://pubs.usgs.gov/periodicals/mcs2020/mcs2020-iron-steel-slag.pdf" TargetMode="External"/><Relationship Id="rId4" Type="http://schemas.openxmlformats.org/officeDocument/2006/relationships/hyperlink" Target="https://rolfecorp.com/price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CA99-593F-440B-A8B0-6C3AC0A8F80B}">
  <dimension ref="A1:AH131"/>
  <sheetViews>
    <sheetView tabSelected="1" workbookViewId="0">
      <selection activeCell="C7" sqref="C7"/>
    </sheetView>
  </sheetViews>
  <sheetFormatPr defaultRowHeight="15" x14ac:dyDescent="0.25"/>
  <cols>
    <col min="3" max="3" width="15.5703125" customWidth="1"/>
    <col min="4" max="4" width="19.85546875" customWidth="1"/>
    <col min="5" max="5" width="17.7109375" customWidth="1"/>
    <col min="8" max="8" width="25.140625" customWidth="1"/>
    <col min="9" max="9" width="15.28515625" customWidth="1"/>
    <col min="10" max="10" width="22.5703125" customWidth="1"/>
    <col min="11" max="11" width="21.85546875" customWidth="1"/>
    <col min="12" max="12" width="26.42578125" customWidth="1"/>
    <col min="13" max="13" width="19.7109375" customWidth="1"/>
    <col min="14" max="14" width="17" customWidth="1"/>
    <col min="15" max="15" width="18.42578125" customWidth="1"/>
    <col min="16" max="16" width="19.85546875" customWidth="1"/>
    <col min="23" max="23" width="16.5703125" customWidth="1"/>
    <col min="24" max="24" width="41.85546875" customWidth="1"/>
    <col min="25" max="25" width="34" customWidth="1"/>
    <col min="26" max="26" width="41" customWidth="1"/>
    <col min="27" max="27" width="25.28515625" customWidth="1"/>
    <col min="28" max="28" width="28.140625" customWidth="1"/>
    <col min="29" max="29" width="28" customWidth="1"/>
    <col min="30" max="30" width="18.7109375" customWidth="1"/>
    <col min="31" max="31" width="32.5703125" customWidth="1"/>
    <col min="32" max="32" width="23.28515625" customWidth="1"/>
    <col min="33" max="33" width="27.28515625" customWidth="1"/>
    <col min="34" max="34" width="32.85546875" customWidth="1"/>
  </cols>
  <sheetData>
    <row r="1" spans="1:3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/>
      <c r="S1" s="2" t="s">
        <v>15</v>
      </c>
      <c r="T1" s="2" t="s">
        <v>16</v>
      </c>
      <c r="U1" s="3" t="s">
        <v>17</v>
      </c>
      <c r="V1" s="2" t="s">
        <v>18</v>
      </c>
      <c r="W1" s="4"/>
      <c r="X1" s="5" t="s">
        <v>19</v>
      </c>
      <c r="Y1" s="5" t="s">
        <v>20</v>
      </c>
      <c r="Z1" s="5" t="s">
        <v>21</v>
      </c>
      <c r="AA1" s="5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</row>
    <row r="2" spans="1:34" x14ac:dyDescent="0.25">
      <c r="A2" s="7">
        <v>1</v>
      </c>
      <c r="B2" s="8">
        <v>0.43</v>
      </c>
      <c r="C2" s="8">
        <v>112.5</v>
      </c>
      <c r="D2" s="8">
        <v>261.60000000000002</v>
      </c>
      <c r="E2" s="8">
        <v>114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1536.5</v>
      </c>
      <c r="L2" s="8">
        <v>373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17</v>
      </c>
      <c r="V2" s="8">
        <v>0</v>
      </c>
      <c r="W2" s="8">
        <v>0</v>
      </c>
      <c r="X2" s="1"/>
      <c r="Y2" s="1"/>
      <c r="Z2" s="1"/>
      <c r="AA2" s="1"/>
      <c r="AB2" s="1">
        <f t="shared" ref="AB2:AB131" si="0">0.1692*D2</f>
        <v>44.262720000000002</v>
      </c>
      <c r="AC2" s="1">
        <f t="shared" ref="AC2:AC131" si="1">0.09893*E2</f>
        <v>11.27802</v>
      </c>
      <c r="AD2" s="1">
        <f t="shared" ref="AD2:AD131" si="2">17*K2/(1000*1.5)</f>
        <v>17.413666666666668</v>
      </c>
      <c r="AE2" s="1">
        <f t="shared" ref="AE2:AE131" si="3">20*L2/(1000*1.13)</f>
        <v>6.6017699115044248</v>
      </c>
      <c r="AF2" s="1">
        <f t="shared" ref="AF2:AF131" si="4">36.27*I2/1000</f>
        <v>0</v>
      </c>
      <c r="AG2" s="1">
        <f t="shared" ref="AG2:AG131" si="5">30*M2/1000</f>
        <v>0</v>
      </c>
      <c r="AH2" s="1">
        <f t="shared" ref="AH2:AH131" si="6">AB2+AC2+AD2+AE2+AF2+AG2</f>
        <v>79.55617657817109</v>
      </c>
    </row>
    <row r="3" spans="1:34" x14ac:dyDescent="0.25">
      <c r="A3" s="7">
        <f t="shared" ref="A3:A66" si="7">A2+1</f>
        <v>2</v>
      </c>
      <c r="B3" s="8">
        <v>0.51</v>
      </c>
      <c r="C3" s="8">
        <v>128</v>
      </c>
      <c r="D3" s="8">
        <v>250</v>
      </c>
      <c r="E3" s="8">
        <v>215.5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1033.5999999999999</v>
      </c>
      <c r="L3" s="8">
        <v>723.2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33.5</v>
      </c>
      <c r="V3" s="8">
        <v>0</v>
      </c>
      <c r="W3" s="8">
        <v>0</v>
      </c>
      <c r="X3" s="1"/>
      <c r="Y3" s="1"/>
      <c r="Z3" s="1"/>
      <c r="AA3" s="1"/>
      <c r="AB3" s="1">
        <f t="shared" si="0"/>
        <v>42.3</v>
      </c>
      <c r="AC3" s="1">
        <f t="shared" si="1"/>
        <v>21.319414999999999</v>
      </c>
      <c r="AD3" s="1">
        <f t="shared" si="2"/>
        <v>11.714133333333331</v>
      </c>
      <c r="AE3" s="1">
        <f t="shared" si="3"/>
        <v>12.8</v>
      </c>
      <c r="AF3" s="1">
        <f t="shared" si="4"/>
        <v>0</v>
      </c>
      <c r="AG3" s="1">
        <f t="shared" si="5"/>
        <v>0</v>
      </c>
      <c r="AH3" s="1">
        <f t="shared" si="6"/>
        <v>88.133548333333323</v>
      </c>
    </row>
    <row r="4" spans="1:34" x14ac:dyDescent="0.25">
      <c r="A4" s="7">
        <f t="shared" si="7"/>
        <v>3</v>
      </c>
      <c r="B4" s="8">
        <v>0.46</v>
      </c>
      <c r="C4" s="8">
        <v>114.7</v>
      </c>
      <c r="D4" s="8">
        <v>250</v>
      </c>
      <c r="E4" s="8">
        <v>150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1154.8</v>
      </c>
      <c r="L4" s="8">
        <v>715.8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23.1</v>
      </c>
      <c r="V4" s="8">
        <v>0</v>
      </c>
      <c r="W4" s="8">
        <v>0</v>
      </c>
      <c r="X4" s="1"/>
      <c r="Y4" s="1"/>
      <c r="Z4" s="1"/>
      <c r="AA4" s="1"/>
      <c r="AB4" s="1">
        <f t="shared" si="0"/>
        <v>42.3</v>
      </c>
      <c r="AC4" s="1">
        <f t="shared" si="1"/>
        <v>14.839500000000001</v>
      </c>
      <c r="AD4" s="1">
        <f t="shared" si="2"/>
        <v>13.087733333333333</v>
      </c>
      <c r="AE4" s="1">
        <f t="shared" si="3"/>
        <v>12.669026548672566</v>
      </c>
      <c r="AF4" s="1">
        <f t="shared" si="4"/>
        <v>0</v>
      </c>
      <c r="AG4" s="1">
        <f t="shared" si="5"/>
        <v>0</v>
      </c>
      <c r="AH4" s="1">
        <f t="shared" si="6"/>
        <v>82.896259882005893</v>
      </c>
    </row>
    <row r="5" spans="1:34" x14ac:dyDescent="0.25">
      <c r="A5" s="7">
        <f t="shared" si="7"/>
        <v>4</v>
      </c>
      <c r="B5" s="8">
        <v>0.27</v>
      </c>
      <c r="C5" s="8">
        <v>95.2</v>
      </c>
      <c r="D5" s="8">
        <v>350</v>
      </c>
      <c r="E5" s="8">
        <v>0</v>
      </c>
      <c r="F5" s="8">
        <v>0</v>
      </c>
      <c r="G5" s="8">
        <v>0</v>
      </c>
      <c r="H5" s="8">
        <v>0</v>
      </c>
      <c r="I5" s="9">
        <v>0</v>
      </c>
      <c r="J5" s="10">
        <v>0</v>
      </c>
      <c r="K5" s="10">
        <v>575.9</v>
      </c>
      <c r="L5" s="10">
        <v>1273</v>
      </c>
      <c r="M5" s="10">
        <v>0</v>
      </c>
      <c r="N5" s="11">
        <v>0</v>
      </c>
      <c r="O5" s="8">
        <v>0</v>
      </c>
      <c r="P5" s="9">
        <v>0</v>
      </c>
      <c r="Q5" s="12">
        <v>0</v>
      </c>
      <c r="R5" s="12"/>
      <c r="S5" s="12"/>
      <c r="T5" s="12"/>
      <c r="U5" s="13">
        <v>61.1</v>
      </c>
      <c r="V5" s="12"/>
      <c r="W5" s="12"/>
      <c r="X5" s="1">
        <v>3.2</v>
      </c>
      <c r="Y5" s="1">
        <v>2.6</v>
      </c>
      <c r="Z5" s="1">
        <v>1.46</v>
      </c>
      <c r="AA5" s="1"/>
      <c r="AB5" s="1">
        <f t="shared" si="0"/>
        <v>59.22</v>
      </c>
      <c r="AC5" s="1">
        <f t="shared" si="1"/>
        <v>0</v>
      </c>
      <c r="AD5" s="1">
        <f t="shared" si="2"/>
        <v>6.5268666666666659</v>
      </c>
      <c r="AE5" s="1">
        <f t="shared" si="3"/>
        <v>22.530973451327434</v>
      </c>
      <c r="AF5" s="1">
        <f t="shared" si="4"/>
        <v>0</v>
      </c>
      <c r="AG5" s="1">
        <f t="shared" si="5"/>
        <v>0</v>
      </c>
      <c r="AH5" s="1">
        <f t="shared" si="6"/>
        <v>88.277840117994089</v>
      </c>
    </row>
    <row r="6" spans="1:34" x14ac:dyDescent="0.25">
      <c r="A6" s="7">
        <f t="shared" si="7"/>
        <v>5</v>
      </c>
      <c r="B6" s="8">
        <v>0.28000000000000003</v>
      </c>
      <c r="C6" s="8">
        <v>98.5</v>
      </c>
      <c r="D6" s="8">
        <v>350</v>
      </c>
      <c r="E6" s="8">
        <v>0</v>
      </c>
      <c r="F6" s="8">
        <v>0</v>
      </c>
      <c r="G6" s="8">
        <v>0</v>
      </c>
      <c r="H6" s="8">
        <v>0</v>
      </c>
      <c r="I6" s="9">
        <v>0</v>
      </c>
      <c r="J6" s="10">
        <v>0</v>
      </c>
      <c r="K6" s="10">
        <v>558.20000000000005</v>
      </c>
      <c r="L6" s="10">
        <v>1325.4</v>
      </c>
      <c r="M6" s="10">
        <v>0</v>
      </c>
      <c r="N6" s="11">
        <v>0</v>
      </c>
      <c r="O6" s="8">
        <v>0</v>
      </c>
      <c r="P6" s="9">
        <v>0</v>
      </c>
      <c r="Q6" s="12">
        <v>0</v>
      </c>
      <c r="R6" s="12"/>
      <c r="S6" s="12"/>
      <c r="T6" s="12"/>
      <c r="U6" s="14">
        <v>54</v>
      </c>
      <c r="V6" s="12"/>
      <c r="W6" s="12"/>
      <c r="X6" s="1">
        <v>3.2</v>
      </c>
      <c r="Y6" s="1">
        <v>2.6</v>
      </c>
      <c r="Z6" s="1">
        <v>1.46</v>
      </c>
      <c r="AA6" s="1"/>
      <c r="AB6" s="1">
        <f t="shared" si="0"/>
        <v>59.22</v>
      </c>
      <c r="AC6" s="1">
        <f t="shared" si="1"/>
        <v>0</v>
      </c>
      <c r="AD6" s="1">
        <f t="shared" si="2"/>
        <v>6.326266666666668</v>
      </c>
      <c r="AE6" s="1">
        <f t="shared" si="3"/>
        <v>23.458407079646019</v>
      </c>
      <c r="AF6" s="1">
        <f t="shared" si="4"/>
        <v>0</v>
      </c>
      <c r="AG6" s="1">
        <f t="shared" si="5"/>
        <v>0</v>
      </c>
      <c r="AH6" s="1">
        <f t="shared" si="6"/>
        <v>89.00467374631269</v>
      </c>
    </row>
    <row r="7" spans="1:34" x14ac:dyDescent="0.25">
      <c r="A7" s="7">
        <f t="shared" si="7"/>
        <v>6</v>
      </c>
      <c r="B7" s="8">
        <v>0.28000000000000003</v>
      </c>
      <c r="C7" s="8">
        <v>97.6</v>
      </c>
      <c r="D7" s="8">
        <v>339.5</v>
      </c>
      <c r="E7" s="8">
        <v>0</v>
      </c>
      <c r="F7" s="8">
        <v>0</v>
      </c>
      <c r="G7" s="8">
        <v>0</v>
      </c>
      <c r="H7" s="8">
        <v>0</v>
      </c>
      <c r="I7" s="9">
        <v>0</v>
      </c>
      <c r="J7" s="10">
        <v>0</v>
      </c>
      <c r="K7" s="10">
        <v>535</v>
      </c>
      <c r="L7" s="10">
        <v>1247</v>
      </c>
      <c r="M7" s="10">
        <v>0</v>
      </c>
      <c r="N7" s="11">
        <v>0</v>
      </c>
      <c r="O7" s="8">
        <v>0</v>
      </c>
      <c r="P7" s="9">
        <v>0</v>
      </c>
      <c r="Q7" s="12">
        <v>0</v>
      </c>
      <c r="R7" s="12"/>
      <c r="S7" s="12"/>
      <c r="T7" s="12"/>
      <c r="U7" s="14">
        <v>62.2</v>
      </c>
      <c r="V7" s="12"/>
      <c r="W7" s="12"/>
      <c r="X7" s="1">
        <v>3.2</v>
      </c>
      <c r="Y7" s="1">
        <v>2.6</v>
      </c>
      <c r="Z7" s="1">
        <v>1.46</v>
      </c>
      <c r="AA7" s="1"/>
      <c r="AB7" s="1">
        <f t="shared" si="0"/>
        <v>57.443399999999997</v>
      </c>
      <c r="AC7" s="1">
        <f t="shared" si="1"/>
        <v>0</v>
      </c>
      <c r="AD7" s="1">
        <f t="shared" si="2"/>
        <v>6.0633333333333335</v>
      </c>
      <c r="AE7" s="1">
        <f t="shared" si="3"/>
        <v>22.070796460176989</v>
      </c>
      <c r="AF7" s="1">
        <f t="shared" si="4"/>
        <v>0</v>
      </c>
      <c r="AG7" s="1">
        <f t="shared" si="5"/>
        <v>0</v>
      </c>
      <c r="AH7" s="1">
        <f t="shared" si="6"/>
        <v>85.577529793510323</v>
      </c>
    </row>
    <row r="8" spans="1:34" x14ac:dyDescent="0.25">
      <c r="A8" s="7">
        <f t="shared" si="7"/>
        <v>7</v>
      </c>
      <c r="B8" s="8">
        <v>0.28000000000000003</v>
      </c>
      <c r="C8" s="8">
        <v>97.6</v>
      </c>
      <c r="D8" s="8">
        <v>336</v>
      </c>
      <c r="E8" s="8">
        <v>0</v>
      </c>
      <c r="F8" s="8">
        <v>0</v>
      </c>
      <c r="G8" s="8">
        <v>0</v>
      </c>
      <c r="H8" s="8">
        <v>0</v>
      </c>
      <c r="I8" s="9">
        <v>0</v>
      </c>
      <c r="J8" s="10">
        <v>0</v>
      </c>
      <c r="K8" s="10">
        <v>535</v>
      </c>
      <c r="L8" s="10">
        <v>1247</v>
      </c>
      <c r="M8" s="10">
        <v>0</v>
      </c>
      <c r="N8" s="11">
        <v>0</v>
      </c>
      <c r="O8" s="8">
        <v>0</v>
      </c>
      <c r="P8" s="9">
        <v>0</v>
      </c>
      <c r="Q8" s="12">
        <v>0</v>
      </c>
      <c r="R8" s="12"/>
      <c r="S8" s="12"/>
      <c r="T8" s="12"/>
      <c r="U8" s="14">
        <v>54.5</v>
      </c>
      <c r="V8" s="12"/>
      <c r="W8" s="12"/>
      <c r="X8" s="1">
        <v>3.2</v>
      </c>
      <c r="Y8" s="1">
        <v>2.6</v>
      </c>
      <c r="Z8" s="1">
        <v>1.46</v>
      </c>
      <c r="AA8" s="1"/>
      <c r="AB8" s="1">
        <f t="shared" si="0"/>
        <v>56.851199999999999</v>
      </c>
      <c r="AC8" s="1">
        <f t="shared" si="1"/>
        <v>0</v>
      </c>
      <c r="AD8" s="1">
        <f t="shared" si="2"/>
        <v>6.0633333333333335</v>
      </c>
      <c r="AE8" s="1">
        <f t="shared" si="3"/>
        <v>22.070796460176989</v>
      </c>
      <c r="AF8" s="1">
        <f t="shared" si="4"/>
        <v>0</v>
      </c>
      <c r="AG8" s="1">
        <f t="shared" si="5"/>
        <v>0</v>
      </c>
      <c r="AH8" s="1">
        <f t="shared" si="6"/>
        <v>84.985329793510317</v>
      </c>
    </row>
    <row r="9" spans="1:34" x14ac:dyDescent="0.25">
      <c r="A9" s="7">
        <f t="shared" si="7"/>
        <v>8</v>
      </c>
      <c r="B9" s="8">
        <v>0.28000000000000003</v>
      </c>
      <c r="C9" s="1">
        <v>97.7</v>
      </c>
      <c r="D9" s="8">
        <v>332.5</v>
      </c>
      <c r="E9" s="8">
        <v>0</v>
      </c>
      <c r="F9" s="8">
        <v>0</v>
      </c>
      <c r="G9" s="8">
        <v>0</v>
      </c>
      <c r="H9" s="8">
        <v>0</v>
      </c>
      <c r="I9" s="9">
        <v>0</v>
      </c>
      <c r="J9" s="10">
        <v>0</v>
      </c>
      <c r="K9" s="10">
        <v>655.29999999999995</v>
      </c>
      <c r="L9" s="10">
        <v>1273</v>
      </c>
      <c r="M9" s="10">
        <v>0</v>
      </c>
      <c r="N9" s="11">
        <v>0</v>
      </c>
      <c r="O9" s="8">
        <v>0</v>
      </c>
      <c r="P9" s="9">
        <v>0</v>
      </c>
      <c r="Q9" s="12">
        <v>0</v>
      </c>
      <c r="R9" s="12"/>
      <c r="S9" s="12"/>
      <c r="T9" s="12"/>
      <c r="U9" s="14">
        <v>63.1</v>
      </c>
      <c r="V9" s="12"/>
      <c r="W9" s="12"/>
      <c r="X9" s="1">
        <v>3.2</v>
      </c>
      <c r="Y9" s="1">
        <v>2.6</v>
      </c>
      <c r="Z9" s="1">
        <v>1.46</v>
      </c>
      <c r="AA9" s="1"/>
      <c r="AB9" s="1">
        <f t="shared" si="0"/>
        <v>56.258999999999993</v>
      </c>
      <c r="AC9" s="1">
        <f t="shared" si="1"/>
        <v>0</v>
      </c>
      <c r="AD9" s="1">
        <f t="shared" si="2"/>
        <v>7.4267333333333321</v>
      </c>
      <c r="AE9" s="1">
        <f t="shared" si="3"/>
        <v>22.530973451327434</v>
      </c>
      <c r="AF9" s="1">
        <f t="shared" si="4"/>
        <v>0</v>
      </c>
      <c r="AG9" s="1">
        <f t="shared" si="5"/>
        <v>0</v>
      </c>
      <c r="AH9" s="1">
        <f t="shared" si="6"/>
        <v>86.216706784660758</v>
      </c>
    </row>
    <row r="10" spans="1:34" x14ac:dyDescent="0.25">
      <c r="A10" s="7">
        <f t="shared" si="7"/>
        <v>9</v>
      </c>
      <c r="B10" s="8">
        <v>0.28000000000000003</v>
      </c>
      <c r="C10" s="8">
        <v>97.6</v>
      </c>
      <c r="D10" s="1">
        <v>329</v>
      </c>
      <c r="E10" s="8">
        <v>0</v>
      </c>
      <c r="F10" s="8">
        <v>0</v>
      </c>
      <c r="G10" s="8">
        <v>0</v>
      </c>
      <c r="H10" s="8">
        <v>0</v>
      </c>
      <c r="I10" s="9">
        <v>0</v>
      </c>
      <c r="J10" s="10">
        <v>0</v>
      </c>
      <c r="K10" s="10">
        <v>535</v>
      </c>
      <c r="L10" s="10">
        <v>1247</v>
      </c>
      <c r="M10" s="10">
        <v>0</v>
      </c>
      <c r="N10" s="11">
        <v>0</v>
      </c>
      <c r="O10" s="8">
        <v>0</v>
      </c>
      <c r="P10" s="9">
        <v>0</v>
      </c>
      <c r="Q10" s="12">
        <v>0</v>
      </c>
      <c r="R10" s="12"/>
      <c r="S10" s="12"/>
      <c r="T10" s="12"/>
      <c r="U10" s="14">
        <v>52.2</v>
      </c>
      <c r="V10" s="12"/>
      <c r="W10" s="12"/>
      <c r="X10" s="1">
        <v>3.2</v>
      </c>
      <c r="Y10" s="1">
        <v>2.6</v>
      </c>
      <c r="Z10" s="1">
        <v>1.46</v>
      </c>
      <c r="AA10" s="1"/>
      <c r="AB10" s="1">
        <f t="shared" si="0"/>
        <v>55.666799999999995</v>
      </c>
      <c r="AC10" s="1">
        <f t="shared" si="1"/>
        <v>0</v>
      </c>
      <c r="AD10" s="1">
        <f t="shared" si="2"/>
        <v>6.0633333333333335</v>
      </c>
      <c r="AE10" s="1">
        <f t="shared" si="3"/>
        <v>22.070796460176989</v>
      </c>
      <c r="AF10" s="1">
        <f t="shared" si="4"/>
        <v>0</v>
      </c>
      <c r="AG10" s="1">
        <f t="shared" si="5"/>
        <v>0</v>
      </c>
      <c r="AH10" s="1">
        <f t="shared" si="6"/>
        <v>83.800929793510321</v>
      </c>
    </row>
    <row r="11" spans="1:34" x14ac:dyDescent="0.25">
      <c r="A11" s="7">
        <f t="shared" si="7"/>
        <v>10</v>
      </c>
      <c r="B11" s="8">
        <v>0.28000000000000003</v>
      </c>
      <c r="C11" s="8">
        <v>97.7</v>
      </c>
      <c r="D11" s="1">
        <v>325.5</v>
      </c>
      <c r="E11" s="8">
        <v>0</v>
      </c>
      <c r="F11" s="8">
        <v>0</v>
      </c>
      <c r="G11" s="8">
        <v>0</v>
      </c>
      <c r="H11" s="8">
        <v>0</v>
      </c>
      <c r="I11" s="9">
        <v>0</v>
      </c>
      <c r="J11" s="10">
        <v>0</v>
      </c>
      <c r="K11" s="10">
        <v>655.29999999999995</v>
      </c>
      <c r="L11" s="10">
        <v>1273</v>
      </c>
      <c r="M11" s="10">
        <v>0</v>
      </c>
      <c r="N11" s="11">
        <v>0</v>
      </c>
      <c r="O11" s="8">
        <v>0</v>
      </c>
      <c r="P11" s="9">
        <v>0</v>
      </c>
      <c r="Q11" s="12">
        <v>0</v>
      </c>
      <c r="R11" s="12"/>
      <c r="S11" s="12"/>
      <c r="T11" s="12"/>
      <c r="U11" s="14">
        <v>64.099999999999994</v>
      </c>
      <c r="V11" s="12"/>
      <c r="W11" s="12"/>
      <c r="X11" s="1">
        <v>3.2</v>
      </c>
      <c r="Y11" s="1">
        <v>2.6</v>
      </c>
      <c r="Z11" s="1">
        <v>1.46</v>
      </c>
      <c r="AA11" s="1"/>
      <c r="AB11" s="1">
        <f t="shared" si="0"/>
        <v>55.074599999999997</v>
      </c>
      <c r="AC11" s="1">
        <f t="shared" si="1"/>
        <v>0</v>
      </c>
      <c r="AD11" s="1">
        <f t="shared" si="2"/>
        <v>7.4267333333333321</v>
      </c>
      <c r="AE11" s="1">
        <f t="shared" si="3"/>
        <v>22.530973451327434</v>
      </c>
      <c r="AF11" s="1">
        <f t="shared" si="4"/>
        <v>0</v>
      </c>
      <c r="AG11" s="1">
        <f t="shared" si="5"/>
        <v>0</v>
      </c>
      <c r="AH11" s="1">
        <f t="shared" si="6"/>
        <v>85.032306784660761</v>
      </c>
    </row>
    <row r="12" spans="1:34" x14ac:dyDescent="0.25">
      <c r="A12" s="7">
        <f t="shared" si="7"/>
        <v>11</v>
      </c>
      <c r="B12" s="8">
        <v>0.28999999999999998</v>
      </c>
      <c r="C12" s="8">
        <v>117.8</v>
      </c>
      <c r="D12" s="1">
        <v>410</v>
      </c>
      <c r="E12" s="8">
        <v>0</v>
      </c>
      <c r="F12" s="8">
        <v>0</v>
      </c>
      <c r="G12" s="8">
        <v>0</v>
      </c>
      <c r="H12" s="8">
        <v>0</v>
      </c>
      <c r="I12" s="9">
        <v>0</v>
      </c>
      <c r="J12" s="10">
        <v>0</v>
      </c>
      <c r="K12" s="10">
        <v>491.2</v>
      </c>
      <c r="L12" s="10">
        <v>1273</v>
      </c>
      <c r="M12" s="10">
        <v>0</v>
      </c>
      <c r="N12" s="11">
        <v>0</v>
      </c>
      <c r="O12" s="8">
        <v>0</v>
      </c>
      <c r="P12" s="9">
        <v>0</v>
      </c>
      <c r="Q12" s="12">
        <v>0</v>
      </c>
      <c r="R12" s="12"/>
      <c r="S12" s="12"/>
      <c r="T12" s="12"/>
      <c r="U12" s="14">
        <v>59.9</v>
      </c>
      <c r="V12" s="12"/>
      <c r="W12" s="12"/>
      <c r="X12" s="1">
        <v>3.2</v>
      </c>
      <c r="Y12" s="1">
        <v>2.6</v>
      </c>
      <c r="Z12" s="1">
        <v>1.46</v>
      </c>
      <c r="AA12" s="1"/>
      <c r="AB12" s="1">
        <f t="shared" si="0"/>
        <v>69.372</v>
      </c>
      <c r="AC12" s="1">
        <f t="shared" si="1"/>
        <v>0</v>
      </c>
      <c r="AD12" s="1">
        <f t="shared" si="2"/>
        <v>5.5669333333333331</v>
      </c>
      <c r="AE12" s="1">
        <f t="shared" si="3"/>
        <v>22.530973451327434</v>
      </c>
      <c r="AF12" s="1">
        <f t="shared" si="4"/>
        <v>0</v>
      </c>
      <c r="AG12" s="1">
        <f t="shared" si="5"/>
        <v>0</v>
      </c>
      <c r="AH12" s="1">
        <f t="shared" si="6"/>
        <v>97.469906784660765</v>
      </c>
    </row>
    <row r="13" spans="1:34" x14ac:dyDescent="0.25">
      <c r="A13" s="7">
        <f t="shared" si="7"/>
        <v>12</v>
      </c>
      <c r="B13" s="8">
        <v>0.28999999999999998</v>
      </c>
      <c r="C13" s="8">
        <v>100.9</v>
      </c>
      <c r="D13" s="1">
        <v>350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  <c r="J13" s="10">
        <v>0</v>
      </c>
      <c r="K13" s="10">
        <v>460.3</v>
      </c>
      <c r="L13" s="10">
        <v>1419.8</v>
      </c>
      <c r="M13" s="10">
        <v>0</v>
      </c>
      <c r="N13" s="11">
        <v>0</v>
      </c>
      <c r="O13" s="8">
        <v>0</v>
      </c>
      <c r="P13" s="9">
        <v>0</v>
      </c>
      <c r="Q13" s="12">
        <v>0</v>
      </c>
      <c r="R13" s="12"/>
      <c r="S13" s="12"/>
      <c r="T13" s="12"/>
      <c r="U13" s="14">
        <v>61.9</v>
      </c>
      <c r="V13" s="12"/>
      <c r="W13" s="12"/>
      <c r="X13" s="1">
        <v>3.2</v>
      </c>
      <c r="Y13" s="1">
        <v>2.6</v>
      </c>
      <c r="Z13" s="1">
        <v>1.46</v>
      </c>
      <c r="AA13" s="1"/>
      <c r="AB13" s="1">
        <f t="shared" si="0"/>
        <v>59.22</v>
      </c>
      <c r="AC13" s="1">
        <f t="shared" si="1"/>
        <v>0</v>
      </c>
      <c r="AD13" s="1">
        <f t="shared" si="2"/>
        <v>5.2167333333333339</v>
      </c>
      <c r="AE13" s="1">
        <f t="shared" si="3"/>
        <v>25.12920353982301</v>
      </c>
      <c r="AF13" s="1">
        <f t="shared" si="4"/>
        <v>0</v>
      </c>
      <c r="AG13" s="1">
        <f t="shared" si="5"/>
        <v>0</v>
      </c>
      <c r="AH13" s="1">
        <f t="shared" si="6"/>
        <v>89.565936873156346</v>
      </c>
    </row>
    <row r="14" spans="1:34" x14ac:dyDescent="0.25">
      <c r="A14" s="7">
        <f t="shared" si="7"/>
        <v>13</v>
      </c>
      <c r="B14" s="8">
        <v>0.28999999999999998</v>
      </c>
      <c r="C14" s="8">
        <v>102.6</v>
      </c>
      <c r="D14" s="1">
        <v>350</v>
      </c>
      <c r="E14" s="8">
        <v>0</v>
      </c>
      <c r="F14" s="8">
        <v>0</v>
      </c>
      <c r="G14" s="8">
        <v>0</v>
      </c>
      <c r="H14" s="8">
        <v>0</v>
      </c>
      <c r="I14" s="9">
        <v>0</v>
      </c>
      <c r="J14" s="10">
        <v>0</v>
      </c>
      <c r="K14" s="10">
        <v>535</v>
      </c>
      <c r="L14" s="10">
        <v>1247</v>
      </c>
      <c r="M14" s="10">
        <v>0</v>
      </c>
      <c r="N14" s="11">
        <v>0</v>
      </c>
      <c r="O14" s="8">
        <v>0</v>
      </c>
      <c r="P14" s="9">
        <v>0</v>
      </c>
      <c r="Q14" s="12">
        <v>0</v>
      </c>
      <c r="R14" s="12"/>
      <c r="S14" s="12"/>
      <c r="T14" s="12"/>
      <c r="U14" s="14">
        <v>64.2</v>
      </c>
      <c r="V14" s="12"/>
      <c r="W14" s="12"/>
      <c r="X14" s="1">
        <v>3.2</v>
      </c>
      <c r="Y14" s="1">
        <v>2.6</v>
      </c>
      <c r="Z14" s="1">
        <v>1.46</v>
      </c>
      <c r="AA14" s="1"/>
      <c r="AB14" s="1">
        <f t="shared" si="0"/>
        <v>59.22</v>
      </c>
      <c r="AC14" s="1">
        <f t="shared" si="1"/>
        <v>0</v>
      </c>
      <c r="AD14" s="1">
        <f t="shared" si="2"/>
        <v>6.0633333333333335</v>
      </c>
      <c r="AE14" s="1">
        <f t="shared" si="3"/>
        <v>22.070796460176989</v>
      </c>
      <c r="AF14" s="1">
        <f t="shared" si="4"/>
        <v>0</v>
      </c>
      <c r="AG14" s="1">
        <f t="shared" si="5"/>
        <v>0</v>
      </c>
      <c r="AH14" s="1">
        <f t="shared" si="6"/>
        <v>87.354129793510324</v>
      </c>
    </row>
    <row r="15" spans="1:34" x14ac:dyDescent="0.25">
      <c r="A15" s="7">
        <f t="shared" si="7"/>
        <v>14</v>
      </c>
      <c r="B15" s="8">
        <v>0.3</v>
      </c>
      <c r="C15" s="8">
        <v>105.6</v>
      </c>
      <c r="D15" s="1">
        <v>332.5</v>
      </c>
      <c r="E15" s="8">
        <v>0</v>
      </c>
      <c r="F15" s="8">
        <v>0</v>
      </c>
      <c r="G15" s="8">
        <v>0</v>
      </c>
      <c r="H15" s="8">
        <v>0</v>
      </c>
      <c r="I15" s="9">
        <v>0</v>
      </c>
      <c r="J15" s="10">
        <v>0</v>
      </c>
      <c r="K15" s="10">
        <v>535</v>
      </c>
      <c r="L15" s="10">
        <v>1247</v>
      </c>
      <c r="M15" s="10">
        <v>0</v>
      </c>
      <c r="N15" s="11">
        <v>0</v>
      </c>
      <c r="O15" s="8">
        <v>0</v>
      </c>
      <c r="P15" s="1">
        <v>17.5</v>
      </c>
      <c r="Q15" s="12">
        <v>0</v>
      </c>
      <c r="R15" s="12"/>
      <c r="S15" s="12"/>
      <c r="T15" s="12"/>
      <c r="U15" s="14">
        <v>62.2</v>
      </c>
      <c r="V15" s="12"/>
      <c r="W15" s="12"/>
      <c r="X15" s="1">
        <v>3.2</v>
      </c>
      <c r="Y15" s="1">
        <v>2.6</v>
      </c>
      <c r="Z15" s="1">
        <v>1.46</v>
      </c>
      <c r="AA15" s="1"/>
      <c r="AB15" s="1">
        <f t="shared" si="0"/>
        <v>56.258999999999993</v>
      </c>
      <c r="AC15" s="1">
        <f t="shared" si="1"/>
        <v>0</v>
      </c>
      <c r="AD15" s="1">
        <f t="shared" si="2"/>
        <v>6.0633333333333335</v>
      </c>
      <c r="AE15" s="1">
        <f t="shared" si="3"/>
        <v>22.070796460176989</v>
      </c>
      <c r="AF15" s="1">
        <f t="shared" si="4"/>
        <v>0</v>
      </c>
      <c r="AG15" s="1">
        <f t="shared" si="5"/>
        <v>0</v>
      </c>
      <c r="AH15" s="1">
        <f t="shared" si="6"/>
        <v>84.393129793510312</v>
      </c>
    </row>
    <row r="16" spans="1:34" x14ac:dyDescent="0.25">
      <c r="A16" s="7">
        <f t="shared" si="7"/>
        <v>15</v>
      </c>
      <c r="B16" s="8">
        <v>0.31</v>
      </c>
      <c r="C16" s="8">
        <v>118.1</v>
      </c>
      <c r="D16" s="1">
        <v>380</v>
      </c>
      <c r="E16" s="8">
        <v>0</v>
      </c>
      <c r="F16" s="8">
        <v>0</v>
      </c>
      <c r="G16" s="8">
        <v>0</v>
      </c>
      <c r="H16" s="8">
        <v>0</v>
      </c>
      <c r="I16" s="9">
        <v>0</v>
      </c>
      <c r="J16" s="10">
        <v>0</v>
      </c>
      <c r="K16" s="10">
        <v>354.2</v>
      </c>
      <c r="L16" s="10">
        <v>1440.6</v>
      </c>
      <c r="M16" s="10">
        <v>0</v>
      </c>
      <c r="N16" s="11">
        <v>0</v>
      </c>
      <c r="O16" s="8">
        <v>0</v>
      </c>
      <c r="P16" s="9">
        <v>0</v>
      </c>
      <c r="Q16" s="12">
        <v>0</v>
      </c>
      <c r="R16" s="12"/>
      <c r="S16" s="12"/>
      <c r="T16" s="12"/>
      <c r="U16" s="14">
        <v>60.5</v>
      </c>
      <c r="V16" s="12"/>
      <c r="W16" s="12"/>
      <c r="X16" s="1">
        <v>3.2</v>
      </c>
      <c r="Y16" s="1">
        <v>2.6</v>
      </c>
      <c r="Z16" s="1">
        <v>1.46</v>
      </c>
      <c r="AA16" s="1"/>
      <c r="AB16" s="1">
        <f t="shared" si="0"/>
        <v>64.295999999999992</v>
      </c>
      <c r="AC16" s="1">
        <f t="shared" si="1"/>
        <v>0</v>
      </c>
      <c r="AD16" s="1">
        <f t="shared" si="2"/>
        <v>4.014266666666666</v>
      </c>
      <c r="AE16" s="1">
        <f t="shared" si="3"/>
        <v>25.497345132743362</v>
      </c>
      <c r="AF16" s="1">
        <f t="shared" si="4"/>
        <v>0</v>
      </c>
      <c r="AG16" s="1">
        <f t="shared" si="5"/>
        <v>0</v>
      </c>
      <c r="AH16" s="1">
        <f t="shared" si="6"/>
        <v>93.807611799410026</v>
      </c>
    </row>
    <row r="17" spans="1:34" x14ac:dyDescent="0.25">
      <c r="A17" s="7">
        <f t="shared" si="7"/>
        <v>16</v>
      </c>
      <c r="B17" s="8">
        <v>0.31</v>
      </c>
      <c r="C17" s="8">
        <v>107.6</v>
      </c>
      <c r="D17" s="1">
        <v>350</v>
      </c>
      <c r="E17" s="8">
        <v>0</v>
      </c>
      <c r="F17" s="8">
        <v>0</v>
      </c>
      <c r="G17" s="8">
        <v>0</v>
      </c>
      <c r="H17" s="8">
        <v>0</v>
      </c>
      <c r="I17" s="9">
        <v>0</v>
      </c>
      <c r="J17" s="10">
        <v>0</v>
      </c>
      <c r="K17" s="10">
        <v>535</v>
      </c>
      <c r="L17" s="10">
        <v>1247</v>
      </c>
      <c r="M17" s="10">
        <v>0</v>
      </c>
      <c r="N17" s="11">
        <v>0</v>
      </c>
      <c r="O17" s="8">
        <v>0</v>
      </c>
      <c r="P17" s="9">
        <v>0</v>
      </c>
      <c r="Q17" s="12">
        <v>0</v>
      </c>
      <c r="R17" s="12"/>
      <c r="S17" s="12"/>
      <c r="T17" s="12"/>
      <c r="U17" s="14">
        <v>61.5</v>
      </c>
      <c r="V17" s="12"/>
      <c r="W17" s="12"/>
      <c r="X17" s="1">
        <v>3.2</v>
      </c>
      <c r="Y17" s="1">
        <v>2.6</v>
      </c>
      <c r="Z17" s="1">
        <v>1.46</v>
      </c>
      <c r="AA17" s="1"/>
      <c r="AB17" s="1">
        <f t="shared" si="0"/>
        <v>59.22</v>
      </c>
      <c r="AC17" s="1">
        <f t="shared" si="1"/>
        <v>0</v>
      </c>
      <c r="AD17" s="1">
        <f t="shared" si="2"/>
        <v>6.0633333333333335</v>
      </c>
      <c r="AE17" s="1">
        <f t="shared" si="3"/>
        <v>22.070796460176989</v>
      </c>
      <c r="AF17" s="1">
        <f t="shared" si="4"/>
        <v>0</v>
      </c>
      <c r="AG17" s="1">
        <f t="shared" si="5"/>
        <v>0</v>
      </c>
      <c r="AH17" s="1">
        <f t="shared" si="6"/>
        <v>87.354129793510324</v>
      </c>
    </row>
    <row r="18" spans="1:34" x14ac:dyDescent="0.25">
      <c r="A18" s="7">
        <f t="shared" si="7"/>
        <v>17</v>
      </c>
      <c r="B18" s="8">
        <v>0.31</v>
      </c>
      <c r="C18" s="8">
        <v>107.8</v>
      </c>
      <c r="D18" s="1">
        <v>325.5</v>
      </c>
      <c r="E18" s="8">
        <v>0</v>
      </c>
      <c r="F18" s="8">
        <v>0</v>
      </c>
      <c r="G18" s="8">
        <v>0</v>
      </c>
      <c r="H18" s="8">
        <v>0</v>
      </c>
      <c r="I18" s="9">
        <v>0</v>
      </c>
      <c r="J18" s="10">
        <v>0</v>
      </c>
      <c r="K18" s="10">
        <v>535</v>
      </c>
      <c r="L18" s="10">
        <v>1247</v>
      </c>
      <c r="M18" s="10">
        <v>0</v>
      </c>
      <c r="N18" s="11">
        <v>0</v>
      </c>
      <c r="O18" s="8">
        <v>0</v>
      </c>
      <c r="P18" s="9">
        <v>24.5</v>
      </c>
      <c r="Q18" s="12">
        <v>0</v>
      </c>
      <c r="R18" s="12"/>
      <c r="S18" s="12"/>
      <c r="T18" s="12"/>
      <c r="U18" s="14">
        <v>65</v>
      </c>
      <c r="V18" s="12"/>
      <c r="W18" s="12"/>
      <c r="X18" s="1">
        <v>3.2</v>
      </c>
      <c r="Y18" s="1">
        <v>2.6</v>
      </c>
      <c r="Z18" s="1">
        <v>1.46</v>
      </c>
      <c r="AA18" s="1"/>
      <c r="AB18" s="1">
        <f t="shared" si="0"/>
        <v>55.074599999999997</v>
      </c>
      <c r="AC18" s="1">
        <f t="shared" si="1"/>
        <v>0</v>
      </c>
      <c r="AD18" s="1">
        <f t="shared" si="2"/>
        <v>6.0633333333333335</v>
      </c>
      <c r="AE18" s="1">
        <f t="shared" si="3"/>
        <v>22.070796460176989</v>
      </c>
      <c r="AF18" s="1">
        <f t="shared" si="4"/>
        <v>0</v>
      </c>
      <c r="AG18" s="1">
        <f t="shared" si="5"/>
        <v>0</v>
      </c>
      <c r="AH18" s="1">
        <f t="shared" si="6"/>
        <v>83.208729793510315</v>
      </c>
    </row>
    <row r="19" spans="1:34" x14ac:dyDescent="0.25">
      <c r="A19" s="7">
        <f t="shared" si="7"/>
        <v>18</v>
      </c>
      <c r="B19" s="8">
        <v>0.31</v>
      </c>
      <c r="C19" s="8">
        <v>107.6</v>
      </c>
      <c r="D19" s="1">
        <v>343</v>
      </c>
      <c r="E19" s="8">
        <v>0</v>
      </c>
      <c r="F19" s="8">
        <v>0</v>
      </c>
      <c r="G19" s="8">
        <v>0</v>
      </c>
      <c r="H19" s="8">
        <v>0</v>
      </c>
      <c r="I19" s="9">
        <v>0</v>
      </c>
      <c r="J19" s="10">
        <v>0</v>
      </c>
      <c r="K19" s="10">
        <v>535</v>
      </c>
      <c r="L19" s="10">
        <v>1247</v>
      </c>
      <c r="M19" s="10">
        <v>0</v>
      </c>
      <c r="N19" s="11">
        <v>0</v>
      </c>
      <c r="O19" s="8">
        <v>0</v>
      </c>
      <c r="P19" s="9">
        <v>0</v>
      </c>
      <c r="Q19" s="12">
        <v>0</v>
      </c>
      <c r="R19" s="12"/>
      <c r="S19" s="12"/>
      <c r="T19" s="12"/>
      <c r="U19" s="14">
        <v>61.2</v>
      </c>
      <c r="V19" s="12"/>
      <c r="W19" s="12"/>
      <c r="X19" s="1">
        <v>3.2</v>
      </c>
      <c r="Y19" s="1">
        <v>2.6</v>
      </c>
      <c r="Z19" s="1">
        <v>1.46</v>
      </c>
      <c r="AA19" s="1"/>
      <c r="AB19" s="1">
        <f t="shared" si="0"/>
        <v>58.035599999999995</v>
      </c>
      <c r="AC19" s="1">
        <f t="shared" si="1"/>
        <v>0</v>
      </c>
      <c r="AD19" s="1">
        <f t="shared" si="2"/>
        <v>6.0633333333333335</v>
      </c>
      <c r="AE19" s="1">
        <f t="shared" si="3"/>
        <v>22.070796460176989</v>
      </c>
      <c r="AF19" s="1">
        <f t="shared" si="4"/>
        <v>0</v>
      </c>
      <c r="AG19" s="1">
        <f t="shared" si="5"/>
        <v>0</v>
      </c>
      <c r="AH19" s="1">
        <f t="shared" si="6"/>
        <v>86.169729793510328</v>
      </c>
    </row>
    <row r="20" spans="1:34" x14ac:dyDescent="0.25">
      <c r="A20" s="7">
        <f t="shared" si="7"/>
        <v>19</v>
      </c>
      <c r="B20" s="8">
        <v>0.31</v>
      </c>
      <c r="C20" s="8">
        <v>97.7</v>
      </c>
      <c r="D20" s="1">
        <v>320</v>
      </c>
      <c r="E20" s="8">
        <v>0</v>
      </c>
      <c r="F20" s="8">
        <v>0</v>
      </c>
      <c r="G20" s="8">
        <v>0</v>
      </c>
      <c r="H20" s="8">
        <v>0</v>
      </c>
      <c r="I20" s="9">
        <v>0</v>
      </c>
      <c r="J20" s="10">
        <v>0</v>
      </c>
      <c r="K20" s="10">
        <v>671.8</v>
      </c>
      <c r="L20" s="10">
        <v>1247</v>
      </c>
      <c r="M20" s="10">
        <v>0</v>
      </c>
      <c r="N20" s="11">
        <v>0</v>
      </c>
      <c r="O20" s="8">
        <v>0</v>
      </c>
      <c r="P20" s="9">
        <v>0</v>
      </c>
      <c r="Q20" s="12">
        <v>0</v>
      </c>
      <c r="R20" s="12"/>
      <c r="S20" s="12"/>
      <c r="T20" s="12"/>
      <c r="U20" s="14">
        <v>63.2</v>
      </c>
      <c r="V20" s="12"/>
      <c r="W20" s="12"/>
      <c r="X20" s="1">
        <v>3.2</v>
      </c>
      <c r="Y20" s="1">
        <v>2.6</v>
      </c>
      <c r="Z20" s="1">
        <v>1.46</v>
      </c>
      <c r="AA20" s="1"/>
      <c r="AB20" s="1">
        <f t="shared" si="0"/>
        <v>54.143999999999998</v>
      </c>
      <c r="AC20" s="1">
        <f t="shared" si="1"/>
        <v>0</v>
      </c>
      <c r="AD20" s="1">
        <f t="shared" si="2"/>
        <v>7.6137333333333324</v>
      </c>
      <c r="AE20" s="1">
        <f t="shared" si="3"/>
        <v>22.070796460176989</v>
      </c>
      <c r="AF20" s="1">
        <f t="shared" si="4"/>
        <v>0</v>
      </c>
      <c r="AG20" s="1">
        <f t="shared" si="5"/>
        <v>0</v>
      </c>
      <c r="AH20" s="1">
        <f t="shared" si="6"/>
        <v>83.828529793510327</v>
      </c>
    </row>
    <row r="21" spans="1:34" x14ac:dyDescent="0.25">
      <c r="A21" s="7">
        <f t="shared" si="7"/>
        <v>20</v>
      </c>
      <c r="B21" s="8">
        <v>0.31</v>
      </c>
      <c r="C21" s="8">
        <v>115.6</v>
      </c>
      <c r="D21" s="1">
        <v>346</v>
      </c>
      <c r="E21" s="8">
        <v>0</v>
      </c>
      <c r="F21" s="8">
        <v>0</v>
      </c>
      <c r="G21" s="8">
        <v>0</v>
      </c>
      <c r="H21" s="8">
        <v>0</v>
      </c>
      <c r="I21" s="9">
        <v>0</v>
      </c>
      <c r="J21" s="10">
        <v>0</v>
      </c>
      <c r="K21" s="10">
        <v>484</v>
      </c>
      <c r="L21" s="10">
        <v>1289</v>
      </c>
      <c r="M21" s="10">
        <v>0</v>
      </c>
      <c r="N21" s="11">
        <v>0</v>
      </c>
      <c r="O21" s="8">
        <v>0</v>
      </c>
      <c r="P21" s="9">
        <v>27.3</v>
      </c>
      <c r="Q21" s="12">
        <v>0</v>
      </c>
      <c r="R21" s="12"/>
      <c r="S21" s="12"/>
      <c r="T21" s="12"/>
      <c r="U21" s="14">
        <v>76.7</v>
      </c>
      <c r="V21" s="12"/>
      <c r="W21" s="12"/>
      <c r="X21" s="1">
        <v>3.2</v>
      </c>
      <c r="Y21" s="1">
        <v>2.6</v>
      </c>
      <c r="Z21" s="1">
        <v>1.46</v>
      </c>
      <c r="AA21" s="1"/>
      <c r="AB21" s="1">
        <f t="shared" si="0"/>
        <v>58.543199999999999</v>
      </c>
      <c r="AC21" s="1">
        <f t="shared" si="1"/>
        <v>0</v>
      </c>
      <c r="AD21" s="1">
        <f t="shared" si="2"/>
        <v>5.4853333333333332</v>
      </c>
      <c r="AE21" s="1">
        <f t="shared" si="3"/>
        <v>22.814159292035399</v>
      </c>
      <c r="AF21" s="1">
        <f t="shared" si="4"/>
        <v>0</v>
      </c>
      <c r="AG21" s="1">
        <f t="shared" si="5"/>
        <v>0</v>
      </c>
      <c r="AH21" s="1">
        <f t="shared" si="6"/>
        <v>86.842692625368727</v>
      </c>
    </row>
    <row r="22" spans="1:34" x14ac:dyDescent="0.25">
      <c r="A22" s="7">
        <f t="shared" si="7"/>
        <v>21</v>
      </c>
      <c r="B22" s="8">
        <v>0.32</v>
      </c>
      <c r="C22" s="8">
        <v>121.1</v>
      </c>
      <c r="D22" s="1">
        <v>380</v>
      </c>
      <c r="E22" s="8">
        <v>0</v>
      </c>
      <c r="F22" s="8">
        <v>0</v>
      </c>
      <c r="G22" s="8">
        <v>0</v>
      </c>
      <c r="H22" s="8">
        <v>0</v>
      </c>
      <c r="I22" s="9">
        <v>0</v>
      </c>
      <c r="J22" s="10">
        <v>0</v>
      </c>
      <c r="K22" s="10">
        <v>502.5</v>
      </c>
      <c r="L22" s="10">
        <v>1325.4</v>
      </c>
      <c r="M22" s="10">
        <v>0</v>
      </c>
      <c r="N22" s="11">
        <v>0</v>
      </c>
      <c r="O22" s="8">
        <v>0</v>
      </c>
      <c r="P22" s="9">
        <v>0</v>
      </c>
      <c r="Q22" s="12">
        <v>0</v>
      </c>
      <c r="R22" s="12"/>
      <c r="S22" s="12"/>
      <c r="T22" s="12"/>
      <c r="U22" s="14">
        <v>67.400000000000006</v>
      </c>
      <c r="V22" s="12"/>
      <c r="W22" s="12"/>
      <c r="X22" s="1">
        <v>3.2</v>
      </c>
      <c r="Y22" s="1">
        <v>2.6</v>
      </c>
      <c r="Z22" s="1">
        <v>1.46</v>
      </c>
      <c r="AA22" s="1"/>
      <c r="AB22" s="1">
        <f t="shared" si="0"/>
        <v>64.295999999999992</v>
      </c>
      <c r="AC22" s="1">
        <f t="shared" si="1"/>
        <v>0</v>
      </c>
      <c r="AD22" s="1">
        <f t="shared" si="2"/>
        <v>5.6950000000000003</v>
      </c>
      <c r="AE22" s="1">
        <f t="shared" si="3"/>
        <v>23.458407079646019</v>
      </c>
      <c r="AF22" s="1">
        <f t="shared" si="4"/>
        <v>0</v>
      </c>
      <c r="AG22" s="1">
        <f t="shared" si="5"/>
        <v>0</v>
      </c>
      <c r="AH22" s="1">
        <f t="shared" si="6"/>
        <v>93.449407079646008</v>
      </c>
    </row>
    <row r="23" spans="1:34" x14ac:dyDescent="0.25">
      <c r="A23" s="7">
        <f t="shared" si="7"/>
        <v>22</v>
      </c>
      <c r="B23" s="8">
        <v>0.32</v>
      </c>
      <c r="C23" s="8">
        <v>102.2</v>
      </c>
      <c r="D23" s="1">
        <v>320</v>
      </c>
      <c r="E23" s="8">
        <v>0</v>
      </c>
      <c r="F23" s="8">
        <v>0</v>
      </c>
      <c r="G23" s="8">
        <v>0</v>
      </c>
      <c r="H23" s="8">
        <v>0</v>
      </c>
      <c r="I23" s="9">
        <v>0</v>
      </c>
      <c r="J23" s="10">
        <v>0</v>
      </c>
      <c r="K23" s="10">
        <v>679.1</v>
      </c>
      <c r="L23" s="10">
        <v>1259.7</v>
      </c>
      <c r="M23" s="10">
        <v>0</v>
      </c>
      <c r="N23" s="11">
        <v>0</v>
      </c>
      <c r="O23" s="8">
        <v>0</v>
      </c>
      <c r="P23" s="9">
        <v>0</v>
      </c>
      <c r="Q23" s="12">
        <v>0</v>
      </c>
      <c r="R23" s="12"/>
      <c r="S23" s="12"/>
      <c r="T23" s="12"/>
      <c r="U23" s="14">
        <v>62.8</v>
      </c>
      <c r="V23" s="12"/>
      <c r="W23" s="12"/>
      <c r="X23" s="1">
        <v>3.2</v>
      </c>
      <c r="Y23" s="1">
        <v>2.6</v>
      </c>
      <c r="Z23" s="1">
        <v>1.46</v>
      </c>
      <c r="AA23" s="1"/>
      <c r="AB23" s="1">
        <f t="shared" si="0"/>
        <v>54.143999999999998</v>
      </c>
      <c r="AC23" s="1">
        <f t="shared" si="1"/>
        <v>0</v>
      </c>
      <c r="AD23" s="1">
        <f t="shared" si="2"/>
        <v>7.6964666666666668</v>
      </c>
      <c r="AE23" s="1">
        <f t="shared" si="3"/>
        <v>22.295575221238938</v>
      </c>
      <c r="AF23" s="1">
        <f t="shared" si="4"/>
        <v>0</v>
      </c>
      <c r="AG23" s="1">
        <f t="shared" si="5"/>
        <v>0</v>
      </c>
      <c r="AH23" s="1">
        <f t="shared" si="6"/>
        <v>84.136041887905606</v>
      </c>
    </row>
    <row r="24" spans="1:34" x14ac:dyDescent="0.25">
      <c r="A24" s="7">
        <f t="shared" si="7"/>
        <v>23</v>
      </c>
      <c r="B24" s="8">
        <v>0.32</v>
      </c>
      <c r="C24" s="8">
        <v>103.2</v>
      </c>
      <c r="D24" s="1">
        <v>320</v>
      </c>
      <c r="E24" s="8">
        <v>0</v>
      </c>
      <c r="F24" s="8">
        <v>0</v>
      </c>
      <c r="G24" s="8">
        <v>0</v>
      </c>
      <c r="H24" s="8">
        <v>0</v>
      </c>
      <c r="I24" s="9">
        <v>0</v>
      </c>
      <c r="J24" s="10">
        <v>0</v>
      </c>
      <c r="K24" s="10">
        <v>665.6</v>
      </c>
      <c r="L24" s="10">
        <v>1234.2</v>
      </c>
      <c r="M24" s="10">
        <v>0</v>
      </c>
      <c r="N24" s="11">
        <v>0</v>
      </c>
      <c r="O24" s="8">
        <v>0</v>
      </c>
      <c r="P24" s="9">
        <v>0</v>
      </c>
      <c r="Q24" s="12">
        <v>0</v>
      </c>
      <c r="R24" s="12"/>
      <c r="S24" s="12"/>
      <c r="T24" s="12"/>
      <c r="U24" s="14">
        <v>60.3</v>
      </c>
      <c r="V24" s="12"/>
      <c r="W24" s="12"/>
      <c r="X24" s="1">
        <v>3.2</v>
      </c>
      <c r="Y24" s="1">
        <v>2.6</v>
      </c>
      <c r="Z24" s="1">
        <v>1.46</v>
      </c>
      <c r="AA24" s="1"/>
      <c r="AB24" s="1">
        <f t="shared" si="0"/>
        <v>54.143999999999998</v>
      </c>
      <c r="AC24" s="1">
        <f t="shared" si="1"/>
        <v>0</v>
      </c>
      <c r="AD24" s="1">
        <f t="shared" si="2"/>
        <v>7.5434666666666672</v>
      </c>
      <c r="AE24" s="1">
        <f t="shared" si="3"/>
        <v>21.84424778761062</v>
      </c>
      <c r="AF24" s="1">
        <f t="shared" si="4"/>
        <v>0</v>
      </c>
      <c r="AG24" s="1">
        <f t="shared" si="5"/>
        <v>0</v>
      </c>
      <c r="AH24" s="1">
        <f t="shared" si="6"/>
        <v>83.531714454277278</v>
      </c>
    </row>
    <row r="25" spans="1:34" x14ac:dyDescent="0.25">
      <c r="A25" s="7">
        <f t="shared" si="7"/>
        <v>24</v>
      </c>
      <c r="B25" s="8">
        <v>0.34</v>
      </c>
      <c r="C25" s="8">
        <v>120.4</v>
      </c>
      <c r="D25" s="1">
        <v>350</v>
      </c>
      <c r="E25" s="8">
        <v>0</v>
      </c>
      <c r="F25" s="8">
        <v>0</v>
      </c>
      <c r="G25" s="8">
        <v>0</v>
      </c>
      <c r="H25" s="8">
        <v>0</v>
      </c>
      <c r="I25" s="9">
        <v>0</v>
      </c>
      <c r="J25" s="10">
        <v>0</v>
      </c>
      <c r="K25" s="10">
        <v>526.20000000000005</v>
      </c>
      <c r="L25" s="10">
        <v>1325.4</v>
      </c>
      <c r="M25" s="10">
        <v>0</v>
      </c>
      <c r="N25" s="11">
        <v>0</v>
      </c>
      <c r="O25" s="8">
        <v>0</v>
      </c>
      <c r="P25" s="9">
        <v>0</v>
      </c>
      <c r="Q25" s="12">
        <v>0</v>
      </c>
      <c r="R25" s="12"/>
      <c r="S25" s="12"/>
      <c r="T25" s="12"/>
      <c r="U25" s="14">
        <v>63.5</v>
      </c>
      <c r="V25" s="12"/>
      <c r="W25" s="12"/>
      <c r="X25" s="1">
        <v>3.2</v>
      </c>
      <c r="Y25" s="1">
        <v>2.6</v>
      </c>
      <c r="Z25" s="1">
        <v>1.46</v>
      </c>
      <c r="AA25" s="1"/>
      <c r="AB25" s="1">
        <f t="shared" si="0"/>
        <v>59.22</v>
      </c>
      <c r="AC25" s="1">
        <f t="shared" si="1"/>
        <v>0</v>
      </c>
      <c r="AD25" s="1">
        <f t="shared" si="2"/>
        <v>5.9636000000000013</v>
      </c>
      <c r="AE25" s="1">
        <f t="shared" si="3"/>
        <v>23.458407079646019</v>
      </c>
      <c r="AF25" s="1">
        <f t="shared" si="4"/>
        <v>0</v>
      </c>
      <c r="AG25" s="1">
        <f t="shared" si="5"/>
        <v>0</v>
      </c>
      <c r="AH25" s="1">
        <f t="shared" si="6"/>
        <v>88.642007079646021</v>
      </c>
    </row>
    <row r="26" spans="1:34" x14ac:dyDescent="0.25">
      <c r="A26" s="7">
        <f t="shared" si="7"/>
        <v>25</v>
      </c>
      <c r="B26" s="8">
        <v>0.34</v>
      </c>
      <c r="C26" s="1">
        <v>119</v>
      </c>
      <c r="D26" s="1">
        <v>350</v>
      </c>
      <c r="E26" s="8">
        <v>0</v>
      </c>
      <c r="F26" s="8">
        <v>0</v>
      </c>
      <c r="G26" s="8">
        <v>0</v>
      </c>
      <c r="H26" s="8">
        <v>0</v>
      </c>
      <c r="I26" s="9">
        <v>0</v>
      </c>
      <c r="J26" s="10">
        <v>0</v>
      </c>
      <c r="K26" s="10">
        <v>710.6</v>
      </c>
      <c r="L26" s="10">
        <v>1121.5</v>
      </c>
      <c r="M26" s="10">
        <v>0</v>
      </c>
      <c r="N26" s="11">
        <v>0</v>
      </c>
      <c r="O26" s="8">
        <v>0</v>
      </c>
      <c r="P26" s="9">
        <v>0</v>
      </c>
      <c r="Q26" s="12">
        <v>0</v>
      </c>
      <c r="R26" s="12"/>
      <c r="S26" s="12"/>
      <c r="T26" s="12"/>
      <c r="U26" s="14">
        <v>59.6</v>
      </c>
      <c r="V26" s="12"/>
      <c r="W26" s="12"/>
      <c r="X26" s="1">
        <v>3.2</v>
      </c>
      <c r="Y26" s="1">
        <v>2.6</v>
      </c>
      <c r="Z26" s="1">
        <v>1.46</v>
      </c>
      <c r="AA26" s="1"/>
      <c r="AB26" s="1">
        <f t="shared" si="0"/>
        <v>59.22</v>
      </c>
      <c r="AC26" s="1">
        <f t="shared" si="1"/>
        <v>0</v>
      </c>
      <c r="AD26" s="1">
        <f t="shared" si="2"/>
        <v>8.053466666666667</v>
      </c>
      <c r="AE26" s="1">
        <f t="shared" si="3"/>
        <v>19.849557522123895</v>
      </c>
      <c r="AF26" s="1">
        <f t="shared" si="4"/>
        <v>0</v>
      </c>
      <c r="AG26" s="1">
        <f t="shared" si="5"/>
        <v>0</v>
      </c>
      <c r="AH26" s="1">
        <f t="shared" si="6"/>
        <v>87.123024188790566</v>
      </c>
    </row>
    <row r="27" spans="1:34" x14ac:dyDescent="0.25">
      <c r="A27" s="7">
        <f t="shared" si="7"/>
        <v>26</v>
      </c>
      <c r="B27" s="8">
        <v>0.34</v>
      </c>
      <c r="C27" s="1">
        <v>120</v>
      </c>
      <c r="D27" s="1">
        <v>350</v>
      </c>
      <c r="E27" s="8">
        <v>0</v>
      </c>
      <c r="F27" s="8">
        <v>0</v>
      </c>
      <c r="G27" s="8">
        <v>0</v>
      </c>
      <c r="H27" s="8">
        <v>0</v>
      </c>
      <c r="I27" s="9">
        <v>0</v>
      </c>
      <c r="J27" s="10">
        <v>0</v>
      </c>
      <c r="K27" s="10">
        <v>623.29999999999995</v>
      </c>
      <c r="L27" s="10">
        <v>1208.7</v>
      </c>
      <c r="M27" s="10">
        <v>0</v>
      </c>
      <c r="N27" s="11">
        <v>0</v>
      </c>
      <c r="O27" s="8">
        <v>0</v>
      </c>
      <c r="P27" s="9">
        <v>0</v>
      </c>
      <c r="Q27" s="12">
        <v>0</v>
      </c>
      <c r="R27" s="12"/>
      <c r="S27" s="12"/>
      <c r="T27" s="12"/>
      <c r="U27" s="14">
        <v>61.1</v>
      </c>
      <c r="V27" s="12"/>
      <c r="W27" s="12"/>
      <c r="X27" s="1">
        <v>3.2</v>
      </c>
      <c r="Y27" s="1">
        <v>2.6</v>
      </c>
      <c r="Z27" s="1">
        <v>1.46</v>
      </c>
      <c r="AA27" s="1"/>
      <c r="AB27" s="1">
        <f t="shared" si="0"/>
        <v>59.22</v>
      </c>
      <c r="AC27" s="1">
        <f t="shared" si="1"/>
        <v>0</v>
      </c>
      <c r="AD27" s="1">
        <f t="shared" si="2"/>
        <v>7.0640666666666654</v>
      </c>
      <c r="AE27" s="1">
        <f t="shared" si="3"/>
        <v>21.392920353982301</v>
      </c>
      <c r="AF27" s="1">
        <f t="shared" si="4"/>
        <v>0</v>
      </c>
      <c r="AG27" s="1">
        <f t="shared" si="5"/>
        <v>0</v>
      </c>
      <c r="AH27" s="1">
        <f t="shared" si="6"/>
        <v>87.676987020648966</v>
      </c>
    </row>
    <row r="28" spans="1:34" x14ac:dyDescent="0.25">
      <c r="A28" s="7">
        <f t="shared" si="7"/>
        <v>27</v>
      </c>
      <c r="B28" s="8">
        <v>0.35</v>
      </c>
      <c r="C28" s="1">
        <v>95</v>
      </c>
      <c r="D28" s="1">
        <v>252.6</v>
      </c>
      <c r="E28" s="8">
        <v>0</v>
      </c>
      <c r="F28" s="8">
        <v>0</v>
      </c>
      <c r="G28" s="8">
        <v>0</v>
      </c>
      <c r="H28" s="8">
        <v>0</v>
      </c>
      <c r="I28" s="9">
        <v>0</v>
      </c>
      <c r="J28" s="10">
        <v>0</v>
      </c>
      <c r="K28" s="10">
        <v>828</v>
      </c>
      <c r="L28" s="10">
        <v>1206</v>
      </c>
      <c r="M28" s="10">
        <v>0</v>
      </c>
      <c r="N28" s="11">
        <v>0</v>
      </c>
      <c r="O28" s="8">
        <v>0</v>
      </c>
      <c r="P28" s="9">
        <v>19.600000000000001</v>
      </c>
      <c r="Q28" s="12">
        <v>0</v>
      </c>
      <c r="R28" s="12"/>
      <c r="S28" s="12"/>
      <c r="T28" s="12"/>
      <c r="U28" s="14">
        <v>66.7</v>
      </c>
      <c r="V28" s="12"/>
      <c r="W28" s="12"/>
      <c r="X28" s="1">
        <v>3.2</v>
      </c>
      <c r="Y28" s="1">
        <v>2.6</v>
      </c>
      <c r="Z28" s="1">
        <v>1.46</v>
      </c>
      <c r="AA28" s="1"/>
      <c r="AB28" s="1">
        <f t="shared" si="0"/>
        <v>42.739919999999998</v>
      </c>
      <c r="AC28" s="1">
        <f t="shared" si="1"/>
        <v>0</v>
      </c>
      <c r="AD28" s="1">
        <f t="shared" si="2"/>
        <v>9.3840000000000003</v>
      </c>
      <c r="AE28" s="1">
        <f t="shared" si="3"/>
        <v>21.345132743362832</v>
      </c>
      <c r="AF28" s="1">
        <f t="shared" si="4"/>
        <v>0</v>
      </c>
      <c r="AG28" s="1">
        <f t="shared" si="5"/>
        <v>0</v>
      </c>
      <c r="AH28" s="1">
        <f t="shared" si="6"/>
        <v>73.469052743362823</v>
      </c>
    </row>
    <row r="29" spans="1:34" x14ac:dyDescent="0.25">
      <c r="A29" s="7">
        <f t="shared" si="7"/>
        <v>28</v>
      </c>
      <c r="B29" s="8">
        <v>0.35</v>
      </c>
      <c r="C29" s="1">
        <v>129.9</v>
      </c>
      <c r="D29" s="1">
        <v>345.2</v>
      </c>
      <c r="E29" s="8">
        <v>0</v>
      </c>
      <c r="F29" s="8">
        <v>0</v>
      </c>
      <c r="G29" s="8">
        <v>0</v>
      </c>
      <c r="H29" s="8">
        <v>0</v>
      </c>
      <c r="I29" s="9">
        <v>0</v>
      </c>
      <c r="J29" s="10">
        <v>0</v>
      </c>
      <c r="K29" s="10">
        <v>482</v>
      </c>
      <c r="L29" s="10">
        <v>1282</v>
      </c>
      <c r="M29" s="10">
        <v>0</v>
      </c>
      <c r="N29" s="11">
        <v>0</v>
      </c>
      <c r="O29" s="8">
        <v>0</v>
      </c>
      <c r="P29" s="9">
        <v>27.1</v>
      </c>
      <c r="Q29" s="12">
        <v>0</v>
      </c>
      <c r="R29" s="12"/>
      <c r="S29" s="12"/>
      <c r="T29" s="12"/>
      <c r="U29" s="14">
        <v>71.2</v>
      </c>
      <c r="V29" s="12"/>
      <c r="W29" s="12"/>
      <c r="X29" s="1">
        <v>3.2</v>
      </c>
      <c r="Y29" s="1">
        <v>2.6</v>
      </c>
      <c r="Z29" s="1">
        <v>1.46</v>
      </c>
      <c r="AA29" s="1"/>
      <c r="AB29" s="1">
        <f t="shared" si="0"/>
        <v>58.407839999999993</v>
      </c>
      <c r="AC29" s="1">
        <f t="shared" si="1"/>
        <v>0</v>
      </c>
      <c r="AD29" s="1">
        <f t="shared" si="2"/>
        <v>5.4626666666666663</v>
      </c>
      <c r="AE29" s="1">
        <f t="shared" si="3"/>
        <v>22.690265486725664</v>
      </c>
      <c r="AF29" s="1">
        <f t="shared" si="4"/>
        <v>0</v>
      </c>
      <c r="AG29" s="1">
        <f t="shared" si="5"/>
        <v>0</v>
      </c>
      <c r="AH29" s="1">
        <f t="shared" si="6"/>
        <v>86.560772153392321</v>
      </c>
    </row>
    <row r="30" spans="1:34" x14ac:dyDescent="0.25">
      <c r="A30" s="7">
        <f t="shared" si="7"/>
        <v>29</v>
      </c>
      <c r="B30" s="8">
        <v>0.36</v>
      </c>
      <c r="C30" s="1">
        <v>134</v>
      </c>
      <c r="D30" s="1">
        <v>375</v>
      </c>
      <c r="E30" s="8">
        <v>0</v>
      </c>
      <c r="F30" s="8">
        <v>0</v>
      </c>
      <c r="G30" s="8">
        <v>0</v>
      </c>
      <c r="H30" s="8">
        <v>0</v>
      </c>
      <c r="I30" s="9">
        <v>0</v>
      </c>
      <c r="J30" s="10">
        <v>0</v>
      </c>
      <c r="K30" s="10">
        <v>1300</v>
      </c>
      <c r="L30" s="10">
        <v>600</v>
      </c>
      <c r="M30" s="10">
        <v>0</v>
      </c>
      <c r="N30" s="11">
        <v>0</v>
      </c>
      <c r="O30" s="8">
        <v>0</v>
      </c>
      <c r="P30" s="9">
        <v>0</v>
      </c>
      <c r="Q30" s="12">
        <v>0</v>
      </c>
      <c r="R30" s="12"/>
      <c r="S30" s="12"/>
      <c r="T30" s="12"/>
      <c r="U30" s="14">
        <v>64</v>
      </c>
      <c r="V30" s="12"/>
      <c r="W30" s="12"/>
      <c r="X30" s="1">
        <v>3.2</v>
      </c>
      <c r="Y30" s="1">
        <v>2.6</v>
      </c>
      <c r="Z30" s="1">
        <v>1.46</v>
      </c>
      <c r="AA30" s="1"/>
      <c r="AB30" s="1">
        <f t="shared" si="0"/>
        <v>63.449999999999996</v>
      </c>
      <c r="AC30" s="1">
        <f t="shared" si="1"/>
        <v>0</v>
      </c>
      <c r="AD30" s="1">
        <f t="shared" si="2"/>
        <v>14.733333333333333</v>
      </c>
      <c r="AE30" s="1">
        <f t="shared" si="3"/>
        <v>10.619469026548673</v>
      </c>
      <c r="AF30" s="1">
        <f t="shared" si="4"/>
        <v>0</v>
      </c>
      <c r="AG30" s="1">
        <f t="shared" si="5"/>
        <v>0</v>
      </c>
      <c r="AH30" s="1">
        <f t="shared" si="6"/>
        <v>88.802802359881994</v>
      </c>
    </row>
    <row r="31" spans="1:34" x14ac:dyDescent="0.25">
      <c r="A31" s="7">
        <f t="shared" si="7"/>
        <v>30</v>
      </c>
      <c r="B31" s="8">
        <v>0.37</v>
      </c>
      <c r="C31" s="1">
        <v>129.9</v>
      </c>
      <c r="D31" s="1">
        <v>332.5</v>
      </c>
      <c r="E31" s="8">
        <v>0</v>
      </c>
      <c r="F31" s="8">
        <v>0</v>
      </c>
      <c r="G31" s="8">
        <v>0</v>
      </c>
      <c r="H31" s="8">
        <v>0</v>
      </c>
      <c r="I31" s="9">
        <v>0</v>
      </c>
      <c r="J31" s="10">
        <v>0</v>
      </c>
      <c r="K31" s="10">
        <v>509.8</v>
      </c>
      <c r="L31" s="10">
        <v>1325.4</v>
      </c>
      <c r="M31" s="10">
        <v>0</v>
      </c>
      <c r="N31" s="11">
        <v>0</v>
      </c>
      <c r="O31" s="8">
        <v>0</v>
      </c>
      <c r="P31" s="9">
        <v>17.5</v>
      </c>
      <c r="Q31" s="12">
        <v>0</v>
      </c>
      <c r="R31" s="12"/>
      <c r="S31" s="12"/>
      <c r="T31" s="12"/>
      <c r="U31" s="14">
        <v>61.4</v>
      </c>
      <c r="V31" s="12"/>
      <c r="W31" s="12"/>
      <c r="X31" s="1">
        <v>3.2</v>
      </c>
      <c r="Y31" s="1">
        <v>2.6</v>
      </c>
      <c r="Z31" s="1">
        <v>1.46</v>
      </c>
      <c r="AA31" s="1"/>
      <c r="AB31" s="1">
        <f t="shared" si="0"/>
        <v>56.258999999999993</v>
      </c>
      <c r="AC31" s="1">
        <f t="shared" si="1"/>
        <v>0</v>
      </c>
      <c r="AD31" s="1">
        <f t="shared" si="2"/>
        <v>5.7777333333333338</v>
      </c>
      <c r="AE31" s="1">
        <f t="shared" si="3"/>
        <v>23.458407079646019</v>
      </c>
      <c r="AF31" s="1">
        <f t="shared" si="4"/>
        <v>0</v>
      </c>
      <c r="AG31" s="1">
        <f t="shared" si="5"/>
        <v>0</v>
      </c>
      <c r="AH31" s="1">
        <f t="shared" si="6"/>
        <v>85.495140412979353</v>
      </c>
    </row>
    <row r="32" spans="1:34" x14ac:dyDescent="0.25">
      <c r="A32" s="7">
        <f t="shared" si="7"/>
        <v>31</v>
      </c>
      <c r="B32" s="8">
        <v>0.37</v>
      </c>
      <c r="C32" s="1">
        <v>136.9</v>
      </c>
      <c r="D32" s="1">
        <v>343</v>
      </c>
      <c r="E32" s="8">
        <v>0</v>
      </c>
      <c r="F32" s="8">
        <v>0</v>
      </c>
      <c r="G32" s="8">
        <v>0</v>
      </c>
      <c r="H32" s="8">
        <v>0</v>
      </c>
      <c r="I32" s="9">
        <v>0</v>
      </c>
      <c r="J32" s="10">
        <v>0</v>
      </c>
      <c r="K32" s="10">
        <v>480</v>
      </c>
      <c r="L32" s="10">
        <v>1278</v>
      </c>
      <c r="M32" s="10">
        <v>0</v>
      </c>
      <c r="N32" s="11">
        <v>0</v>
      </c>
      <c r="O32" s="8">
        <v>0</v>
      </c>
      <c r="P32" s="9">
        <v>27</v>
      </c>
      <c r="Q32" s="12">
        <v>0</v>
      </c>
      <c r="R32" s="12"/>
      <c r="S32" s="12"/>
      <c r="T32" s="12"/>
      <c r="U32" s="14">
        <v>71.2</v>
      </c>
      <c r="V32" s="12"/>
      <c r="W32" s="12"/>
      <c r="X32" s="1">
        <v>3.2</v>
      </c>
      <c r="Y32" s="1">
        <v>2.6</v>
      </c>
      <c r="Z32" s="1">
        <v>1.46</v>
      </c>
      <c r="AA32" s="1"/>
      <c r="AB32" s="1">
        <f t="shared" si="0"/>
        <v>58.035599999999995</v>
      </c>
      <c r="AC32" s="1">
        <f t="shared" si="1"/>
        <v>0</v>
      </c>
      <c r="AD32" s="1">
        <f t="shared" si="2"/>
        <v>5.44</v>
      </c>
      <c r="AE32" s="1">
        <f t="shared" si="3"/>
        <v>22.619469026548671</v>
      </c>
      <c r="AF32" s="1">
        <f t="shared" si="4"/>
        <v>0</v>
      </c>
      <c r="AG32" s="1">
        <f t="shared" si="5"/>
        <v>0</v>
      </c>
      <c r="AH32" s="1">
        <f t="shared" si="6"/>
        <v>86.095069026548657</v>
      </c>
    </row>
    <row r="33" spans="1:34" x14ac:dyDescent="0.25">
      <c r="A33" s="7">
        <f t="shared" si="7"/>
        <v>32</v>
      </c>
      <c r="B33" s="8">
        <v>0.38</v>
      </c>
      <c r="C33" s="1">
        <v>103.4</v>
      </c>
      <c r="D33" s="1">
        <v>252.6</v>
      </c>
      <c r="E33" s="8">
        <v>0</v>
      </c>
      <c r="F33" s="8">
        <v>0</v>
      </c>
      <c r="G33" s="8">
        <v>0</v>
      </c>
      <c r="H33" s="8">
        <v>0</v>
      </c>
      <c r="I33" s="9">
        <v>0</v>
      </c>
      <c r="J33" s="10">
        <v>0</v>
      </c>
      <c r="K33" s="10">
        <v>836</v>
      </c>
      <c r="L33" s="10">
        <v>1063</v>
      </c>
      <c r="M33" s="10">
        <v>0</v>
      </c>
      <c r="N33" s="11">
        <v>0</v>
      </c>
      <c r="O33" s="8">
        <v>0</v>
      </c>
      <c r="P33" s="9">
        <v>19.600000000000001</v>
      </c>
      <c r="Q33" s="12">
        <v>0</v>
      </c>
      <c r="R33" s="12"/>
      <c r="S33" s="12"/>
      <c r="T33" s="12"/>
      <c r="U33" s="14">
        <v>62.7</v>
      </c>
      <c r="V33" s="12"/>
      <c r="W33" s="12"/>
      <c r="X33" s="1">
        <v>3.2</v>
      </c>
      <c r="Y33" s="1">
        <v>2.6</v>
      </c>
      <c r="Z33" s="1">
        <v>1.46</v>
      </c>
      <c r="AA33" s="1"/>
      <c r="AB33" s="1">
        <f t="shared" si="0"/>
        <v>42.739919999999998</v>
      </c>
      <c r="AC33" s="1">
        <f t="shared" si="1"/>
        <v>0</v>
      </c>
      <c r="AD33" s="1">
        <f t="shared" si="2"/>
        <v>9.4746666666666659</v>
      </c>
      <c r="AE33" s="1">
        <f t="shared" si="3"/>
        <v>18.814159292035399</v>
      </c>
      <c r="AF33" s="1">
        <f t="shared" si="4"/>
        <v>0</v>
      </c>
      <c r="AG33" s="1">
        <f t="shared" si="5"/>
        <v>0</v>
      </c>
      <c r="AH33" s="1">
        <f t="shared" si="6"/>
        <v>71.028745958702061</v>
      </c>
    </row>
    <row r="34" spans="1:34" x14ac:dyDescent="0.25">
      <c r="A34" s="7">
        <f t="shared" si="7"/>
        <v>33</v>
      </c>
      <c r="B34" s="8">
        <v>0.38</v>
      </c>
      <c r="C34" s="1">
        <v>98.4</v>
      </c>
      <c r="D34" s="1">
        <v>258.89999999999998</v>
      </c>
      <c r="E34" s="8">
        <v>0</v>
      </c>
      <c r="F34" s="8">
        <v>0</v>
      </c>
      <c r="G34" s="8">
        <v>0</v>
      </c>
      <c r="H34" s="8">
        <v>0</v>
      </c>
      <c r="I34" s="9">
        <v>0</v>
      </c>
      <c r="J34" s="10">
        <v>0</v>
      </c>
      <c r="K34" s="10">
        <v>835</v>
      </c>
      <c r="L34" s="10">
        <v>1083</v>
      </c>
      <c r="M34" s="10">
        <v>0</v>
      </c>
      <c r="N34" s="11">
        <v>0</v>
      </c>
      <c r="O34" s="8">
        <v>0</v>
      </c>
      <c r="P34" s="9">
        <v>0</v>
      </c>
      <c r="Q34" s="12">
        <v>0</v>
      </c>
      <c r="R34" s="12"/>
      <c r="S34" s="12"/>
      <c r="T34" s="12"/>
      <c r="U34" s="14">
        <v>55</v>
      </c>
      <c r="V34" s="12"/>
      <c r="W34" s="12"/>
      <c r="X34" s="1">
        <v>3.2</v>
      </c>
      <c r="Y34" s="1">
        <v>2.6</v>
      </c>
      <c r="Z34" s="1">
        <v>1.46</v>
      </c>
      <c r="AA34" s="1"/>
      <c r="AB34" s="1">
        <f t="shared" si="0"/>
        <v>43.805879999999995</v>
      </c>
      <c r="AC34" s="1">
        <f t="shared" si="1"/>
        <v>0</v>
      </c>
      <c r="AD34" s="1">
        <f t="shared" si="2"/>
        <v>9.4633333333333329</v>
      </c>
      <c r="AE34" s="1">
        <f t="shared" si="3"/>
        <v>19.168141592920353</v>
      </c>
      <c r="AF34" s="1">
        <f t="shared" si="4"/>
        <v>0</v>
      </c>
      <c r="AG34" s="1">
        <f t="shared" si="5"/>
        <v>0</v>
      </c>
      <c r="AH34" s="1">
        <f t="shared" si="6"/>
        <v>72.437354926253676</v>
      </c>
    </row>
    <row r="35" spans="1:34" x14ac:dyDescent="0.25">
      <c r="A35" s="7">
        <f t="shared" si="7"/>
        <v>34</v>
      </c>
      <c r="B35" s="8">
        <v>0.4</v>
      </c>
      <c r="C35" s="1">
        <v>139.69999999999999</v>
      </c>
      <c r="D35" s="1">
        <v>350</v>
      </c>
      <c r="E35" s="8">
        <v>0</v>
      </c>
      <c r="F35" s="8">
        <v>0</v>
      </c>
      <c r="G35" s="8">
        <v>0</v>
      </c>
      <c r="H35" s="8">
        <v>0</v>
      </c>
      <c r="I35" s="9">
        <v>0</v>
      </c>
      <c r="J35" s="10">
        <v>0</v>
      </c>
      <c r="K35" s="10">
        <v>591.29999999999995</v>
      </c>
      <c r="L35" s="10">
        <v>1145.5</v>
      </c>
      <c r="M35" s="10">
        <v>0</v>
      </c>
      <c r="N35" s="11">
        <v>0</v>
      </c>
      <c r="O35" s="8">
        <v>0</v>
      </c>
      <c r="P35" s="9">
        <v>0</v>
      </c>
      <c r="Q35" s="12">
        <v>0</v>
      </c>
      <c r="R35" s="12"/>
      <c r="S35" s="12"/>
      <c r="T35" s="12"/>
      <c r="U35" s="14">
        <v>58.3</v>
      </c>
      <c r="V35" s="12"/>
      <c r="W35" s="12"/>
      <c r="X35" s="1">
        <v>3.2</v>
      </c>
      <c r="Y35" s="1">
        <v>2.6</v>
      </c>
      <c r="Z35" s="1">
        <v>1.46</v>
      </c>
      <c r="AA35" s="1"/>
      <c r="AB35" s="1">
        <f t="shared" si="0"/>
        <v>59.22</v>
      </c>
      <c r="AC35" s="1">
        <f t="shared" si="1"/>
        <v>0</v>
      </c>
      <c r="AD35" s="1">
        <f t="shared" si="2"/>
        <v>6.7013999999999987</v>
      </c>
      <c r="AE35" s="1">
        <f t="shared" si="3"/>
        <v>20.274336283185839</v>
      </c>
      <c r="AF35" s="1">
        <f t="shared" si="4"/>
        <v>0</v>
      </c>
      <c r="AG35" s="1">
        <f t="shared" si="5"/>
        <v>0</v>
      </c>
      <c r="AH35" s="1">
        <f t="shared" si="6"/>
        <v>86.195736283185823</v>
      </c>
    </row>
    <row r="36" spans="1:34" x14ac:dyDescent="0.25">
      <c r="A36" s="7">
        <f t="shared" si="7"/>
        <v>35</v>
      </c>
      <c r="B36" s="8">
        <v>0.35</v>
      </c>
      <c r="C36" s="15">
        <f>140/1.68555</f>
        <v>83.058942185043449</v>
      </c>
      <c r="D36" s="15">
        <f>400/1.68555</f>
        <v>237.31126338583843</v>
      </c>
      <c r="E36" s="8">
        <v>0</v>
      </c>
      <c r="F36" s="8">
        <v>0</v>
      </c>
      <c r="G36" s="8">
        <v>0</v>
      </c>
      <c r="H36" s="8">
        <f>1.86*62.5</f>
        <v>116.25</v>
      </c>
      <c r="I36" s="9">
        <v>0</v>
      </c>
      <c r="J36" s="10">
        <v>0</v>
      </c>
      <c r="K36" s="16">
        <f>1535/1.68555</f>
        <v>910.68197324315497</v>
      </c>
      <c r="L36" s="16">
        <f>2120/1.68555</f>
        <v>1257.7496959449436</v>
      </c>
      <c r="M36" s="10">
        <v>0</v>
      </c>
      <c r="N36" s="11">
        <v>0</v>
      </c>
      <c r="O36" s="8">
        <v>0</v>
      </c>
      <c r="P36" s="9">
        <v>0</v>
      </c>
      <c r="Q36" s="12">
        <v>0</v>
      </c>
      <c r="R36" s="12"/>
      <c r="S36" s="12">
        <f>1120*0.00689476</f>
        <v>7.7221311999999998</v>
      </c>
      <c r="T36" s="12">
        <f>2470*0.00689476</f>
        <v>17.030057199999998</v>
      </c>
      <c r="U36" s="14">
        <f>3920*0.00689476</f>
        <v>27.027459199999999</v>
      </c>
      <c r="V36" s="12"/>
      <c r="W36" s="12"/>
      <c r="X36" s="1"/>
      <c r="Y36" s="1"/>
      <c r="Z36" s="1"/>
      <c r="AA36" s="1">
        <v>19</v>
      </c>
      <c r="AB36" s="1">
        <f t="shared" si="0"/>
        <v>40.153065764883863</v>
      </c>
      <c r="AC36" s="1">
        <f t="shared" si="1"/>
        <v>0</v>
      </c>
      <c r="AD36" s="1">
        <f t="shared" si="2"/>
        <v>10.321062363422422</v>
      </c>
      <c r="AE36" s="1">
        <f t="shared" si="3"/>
        <v>22.261056565397233</v>
      </c>
      <c r="AF36" s="1">
        <f t="shared" si="4"/>
        <v>0</v>
      </c>
      <c r="AG36" s="1">
        <f t="shared" si="5"/>
        <v>0</v>
      </c>
      <c r="AH36" s="1">
        <f t="shared" si="6"/>
        <v>72.735184693703516</v>
      </c>
    </row>
    <row r="37" spans="1:34" x14ac:dyDescent="0.25">
      <c r="A37" s="7">
        <f t="shared" si="7"/>
        <v>36</v>
      </c>
      <c r="B37" s="8">
        <v>0.35</v>
      </c>
      <c r="C37" s="15">
        <f>175/1.68555</f>
        <v>103.82367773130431</v>
      </c>
      <c r="D37" s="15">
        <f>500/1.68555</f>
        <v>296.63907923229806</v>
      </c>
      <c r="E37" s="8">
        <v>0</v>
      </c>
      <c r="F37" s="8">
        <v>0</v>
      </c>
      <c r="G37" s="8">
        <v>0</v>
      </c>
      <c r="H37" s="8">
        <f>1.25*62.5</f>
        <v>78.125</v>
      </c>
      <c r="I37" s="9">
        <v>0</v>
      </c>
      <c r="J37" s="10">
        <v>0</v>
      </c>
      <c r="K37" s="16">
        <f>1461/1.68555</f>
        <v>866.77938951677493</v>
      </c>
      <c r="L37" s="16">
        <f>2017/1.68555</f>
        <v>1196.6420456230903</v>
      </c>
      <c r="M37" s="10">
        <v>0</v>
      </c>
      <c r="N37" s="11">
        <v>0</v>
      </c>
      <c r="O37" s="8">
        <v>0</v>
      </c>
      <c r="P37" s="9">
        <v>0</v>
      </c>
      <c r="Q37" s="12">
        <v>0</v>
      </c>
      <c r="R37" s="12"/>
      <c r="S37" s="12">
        <f>3910*0.00689476</f>
        <v>26.958511599999998</v>
      </c>
      <c r="T37" s="12">
        <f>6250*0.00689476</f>
        <v>43.09225</v>
      </c>
      <c r="U37" s="14">
        <f>8210*0.00689476</f>
        <v>56.605979599999998</v>
      </c>
      <c r="V37" s="12"/>
      <c r="W37" s="12"/>
      <c r="X37" s="1"/>
      <c r="Y37" s="1"/>
      <c r="Z37" s="1"/>
      <c r="AA37" s="1">
        <v>19</v>
      </c>
      <c r="AB37" s="1">
        <f t="shared" si="0"/>
        <v>50.191332206104825</v>
      </c>
      <c r="AC37" s="1">
        <f t="shared" si="1"/>
        <v>0</v>
      </c>
      <c r="AD37" s="1">
        <f t="shared" si="2"/>
        <v>9.8234997478567827</v>
      </c>
      <c r="AE37" s="1">
        <f t="shared" si="3"/>
        <v>21.179505232267083</v>
      </c>
      <c r="AF37" s="1">
        <f t="shared" si="4"/>
        <v>0</v>
      </c>
      <c r="AG37" s="1">
        <f t="shared" si="5"/>
        <v>0</v>
      </c>
      <c r="AH37" s="1">
        <f t="shared" si="6"/>
        <v>81.194337186228694</v>
      </c>
    </row>
    <row r="38" spans="1:34" x14ac:dyDescent="0.25">
      <c r="A38" s="7">
        <f t="shared" si="7"/>
        <v>37</v>
      </c>
      <c r="B38" s="8">
        <v>0.4</v>
      </c>
      <c r="C38" s="15">
        <f>160/1.68555</f>
        <v>94.924505354335381</v>
      </c>
      <c r="D38" s="15">
        <f t="shared" ref="D38:D40" si="8">400/1.68555</f>
        <v>237.31126338583843</v>
      </c>
      <c r="E38" s="8">
        <v>0</v>
      </c>
      <c r="F38" s="8">
        <v>0</v>
      </c>
      <c r="G38" s="8">
        <v>0</v>
      </c>
      <c r="H38" s="8">
        <f>1.18*62.5</f>
        <v>73.75</v>
      </c>
      <c r="I38" s="9">
        <v>0</v>
      </c>
      <c r="J38" s="10">
        <v>0</v>
      </c>
      <c r="K38" s="16">
        <f>1513/1.68555</f>
        <v>897.62985375693393</v>
      </c>
      <c r="L38" s="16">
        <f>2089/1.68555</f>
        <v>1239.3580730325411</v>
      </c>
      <c r="M38" s="10">
        <v>0</v>
      </c>
      <c r="N38" s="11">
        <v>0</v>
      </c>
      <c r="O38" s="8">
        <v>0</v>
      </c>
      <c r="P38" s="9">
        <v>0</v>
      </c>
      <c r="Q38" s="12">
        <v>0</v>
      </c>
      <c r="R38" s="12"/>
      <c r="S38" s="12">
        <f>1585*0.00689476</f>
        <v>10.928194599999999</v>
      </c>
      <c r="T38" s="12">
        <f>2885*0.00689476</f>
        <v>19.8913826</v>
      </c>
      <c r="U38" s="14">
        <f>4315*0.00689476</f>
        <v>29.750889399999998</v>
      </c>
      <c r="V38" s="12"/>
      <c r="W38" s="12"/>
      <c r="X38" s="1"/>
      <c r="Y38" s="1"/>
      <c r="Z38" s="1"/>
      <c r="AA38" s="1">
        <v>19</v>
      </c>
      <c r="AB38" s="1">
        <f t="shared" si="0"/>
        <v>40.153065764883863</v>
      </c>
      <c r="AC38" s="1">
        <f t="shared" si="1"/>
        <v>0</v>
      </c>
      <c r="AD38" s="1">
        <f t="shared" si="2"/>
        <v>10.173138342578586</v>
      </c>
      <c r="AE38" s="1">
        <f t="shared" si="3"/>
        <v>21.935541115620197</v>
      </c>
      <c r="AF38" s="1">
        <f t="shared" si="4"/>
        <v>0</v>
      </c>
      <c r="AG38" s="1">
        <f t="shared" si="5"/>
        <v>0</v>
      </c>
      <c r="AH38" s="1">
        <f t="shared" si="6"/>
        <v>72.261745223082642</v>
      </c>
    </row>
    <row r="39" spans="1:34" x14ac:dyDescent="0.25">
      <c r="A39" s="7">
        <f t="shared" si="7"/>
        <v>38</v>
      </c>
      <c r="B39" s="8">
        <v>0.45</v>
      </c>
      <c r="C39" s="15">
        <f>180/1.68555</f>
        <v>106.7900685236273</v>
      </c>
      <c r="D39" s="15">
        <f t="shared" si="8"/>
        <v>237.31126338583843</v>
      </c>
      <c r="E39" s="8">
        <v>0</v>
      </c>
      <c r="F39" s="8">
        <v>0</v>
      </c>
      <c r="G39" s="8">
        <v>0</v>
      </c>
      <c r="H39" s="8">
        <f>0.55*62.5</f>
        <v>34.375</v>
      </c>
      <c r="I39" s="9">
        <v>0</v>
      </c>
      <c r="J39" s="10">
        <v>0</v>
      </c>
      <c r="K39" s="16">
        <f>1490/1.68555</f>
        <v>883.98445611224815</v>
      </c>
      <c r="L39" s="16">
        <f>2058/1.68555</f>
        <v>1220.9664501201387</v>
      </c>
      <c r="M39" s="10">
        <v>0</v>
      </c>
      <c r="N39" s="11">
        <v>0</v>
      </c>
      <c r="O39" s="8">
        <v>0</v>
      </c>
      <c r="P39" s="9">
        <v>0</v>
      </c>
      <c r="Q39" s="12">
        <v>0</v>
      </c>
      <c r="R39" s="12"/>
      <c r="S39" s="12">
        <f>1965*0.00689476</f>
        <v>13.5482034</v>
      </c>
      <c r="T39" s="12">
        <f>3360*0.00689476</f>
        <v>23.166393599999999</v>
      </c>
      <c r="U39" s="14">
        <f>4790*0.00689476</f>
        <v>33.025900399999998</v>
      </c>
      <c r="V39" s="12"/>
      <c r="W39" s="12"/>
      <c r="X39" s="1"/>
      <c r="Y39" s="1"/>
      <c r="Z39" s="1"/>
      <c r="AA39" s="1">
        <v>19</v>
      </c>
      <c r="AB39" s="1">
        <f t="shared" si="0"/>
        <v>40.153065764883863</v>
      </c>
      <c r="AC39" s="1">
        <f t="shared" si="1"/>
        <v>0</v>
      </c>
      <c r="AD39" s="1">
        <f t="shared" si="2"/>
        <v>10.018490502605479</v>
      </c>
      <c r="AE39" s="1">
        <f t="shared" si="3"/>
        <v>21.610025665843164</v>
      </c>
      <c r="AF39" s="1">
        <f t="shared" si="4"/>
        <v>0</v>
      </c>
      <c r="AG39" s="1">
        <f t="shared" si="5"/>
        <v>0</v>
      </c>
      <c r="AH39" s="1">
        <f t="shared" si="6"/>
        <v>71.781581933332504</v>
      </c>
    </row>
    <row r="40" spans="1:34" x14ac:dyDescent="0.25">
      <c r="A40" s="7">
        <f t="shared" si="7"/>
        <v>39</v>
      </c>
      <c r="B40" s="8">
        <v>0.5</v>
      </c>
      <c r="C40" s="15">
        <f>200/1.68555</f>
        <v>118.65563169291921</v>
      </c>
      <c r="D40" s="15">
        <f t="shared" si="8"/>
        <v>237.31126338583843</v>
      </c>
      <c r="E40" s="8">
        <v>0</v>
      </c>
      <c r="F40" s="8">
        <v>0</v>
      </c>
      <c r="G40" s="8">
        <v>0</v>
      </c>
      <c r="H40" s="8">
        <f>0.59*62.5</f>
        <v>36.875</v>
      </c>
      <c r="I40" s="9">
        <v>0</v>
      </c>
      <c r="J40" s="10">
        <v>0</v>
      </c>
      <c r="K40" s="16">
        <f>1469/1.68555</f>
        <v>871.52561478449161</v>
      </c>
      <c r="L40" s="16">
        <f>2028/1.68555</f>
        <v>1203.168105366201</v>
      </c>
      <c r="M40" s="10">
        <v>0</v>
      </c>
      <c r="N40" s="11">
        <v>0</v>
      </c>
      <c r="O40" s="8">
        <v>0</v>
      </c>
      <c r="P40" s="9">
        <v>0</v>
      </c>
      <c r="Q40" s="12">
        <v>0</v>
      </c>
      <c r="R40" s="12"/>
      <c r="S40" s="12">
        <f>1945*0.00689476</f>
        <v>13.410308199999999</v>
      </c>
      <c r="T40" s="12">
        <f>3370*0.00689476</f>
        <v>23.235341200000001</v>
      </c>
      <c r="U40" s="14">
        <f>4875*0.00689476</f>
        <v>33.611955000000002</v>
      </c>
      <c r="V40" s="12"/>
      <c r="W40" s="12"/>
      <c r="X40" s="1"/>
      <c r="Y40" s="1"/>
      <c r="Z40" s="1"/>
      <c r="AA40" s="1">
        <v>19</v>
      </c>
      <c r="AB40" s="1">
        <f t="shared" si="0"/>
        <v>40.153065764883863</v>
      </c>
      <c r="AC40" s="1">
        <f t="shared" si="1"/>
        <v>0</v>
      </c>
      <c r="AD40" s="1">
        <f t="shared" si="2"/>
        <v>9.8772903008909054</v>
      </c>
      <c r="AE40" s="1">
        <f t="shared" si="3"/>
        <v>21.295010714446036</v>
      </c>
      <c r="AF40" s="1">
        <f t="shared" si="4"/>
        <v>0</v>
      </c>
      <c r="AG40" s="1">
        <f t="shared" si="5"/>
        <v>0</v>
      </c>
      <c r="AH40" s="1">
        <f t="shared" si="6"/>
        <v>71.325366780220804</v>
      </c>
    </row>
    <row r="41" spans="1:34" x14ac:dyDescent="0.25">
      <c r="A41" s="7">
        <f t="shared" si="7"/>
        <v>40</v>
      </c>
      <c r="B41" s="17">
        <f t="shared" ref="B41:B51" si="9">C41/(D41+E41)</f>
        <v>0.50847457627118642</v>
      </c>
      <c r="C41" s="8">
        <v>180</v>
      </c>
      <c r="D41" s="8">
        <v>163</v>
      </c>
      <c r="E41" s="8">
        <v>191</v>
      </c>
      <c r="F41" s="8">
        <v>0</v>
      </c>
      <c r="G41" s="8">
        <v>0</v>
      </c>
      <c r="H41" s="8">
        <v>0</v>
      </c>
      <c r="I41" s="9">
        <v>149</v>
      </c>
      <c r="J41" s="10">
        <v>12</v>
      </c>
      <c r="K41" s="18">
        <v>746</v>
      </c>
      <c r="L41" s="10">
        <v>843</v>
      </c>
      <c r="M41" s="10">
        <v>0</v>
      </c>
      <c r="N41" s="11">
        <v>0</v>
      </c>
      <c r="O41" s="8">
        <v>0</v>
      </c>
      <c r="P41" s="9">
        <v>0</v>
      </c>
      <c r="Q41" s="12">
        <v>0</v>
      </c>
      <c r="R41" s="12"/>
      <c r="S41" s="12"/>
      <c r="T41" s="12"/>
      <c r="U41" s="14">
        <v>41.14</v>
      </c>
      <c r="V41" s="12"/>
      <c r="W41" s="12"/>
      <c r="X41" s="1"/>
      <c r="Y41" s="1"/>
      <c r="Z41" s="1"/>
      <c r="AA41" s="1"/>
      <c r="AB41" s="1">
        <f t="shared" si="0"/>
        <v>27.579599999999999</v>
      </c>
      <c r="AC41" s="1">
        <f t="shared" si="1"/>
        <v>18.895630000000001</v>
      </c>
      <c r="AD41" s="1">
        <f t="shared" si="2"/>
        <v>8.4546666666666663</v>
      </c>
      <c r="AE41" s="1">
        <f t="shared" si="3"/>
        <v>14.920353982300885</v>
      </c>
      <c r="AF41" s="1">
        <f t="shared" si="4"/>
        <v>5.4042300000000001</v>
      </c>
      <c r="AG41" s="1">
        <f t="shared" si="5"/>
        <v>0</v>
      </c>
      <c r="AH41" s="1">
        <f t="shared" si="6"/>
        <v>75.254480648967544</v>
      </c>
    </row>
    <row r="42" spans="1:34" x14ac:dyDescent="0.25">
      <c r="A42" s="7">
        <f t="shared" si="7"/>
        <v>41</v>
      </c>
      <c r="B42" s="17">
        <f t="shared" si="9"/>
        <v>0.50909090909090904</v>
      </c>
      <c r="C42" s="8">
        <v>168</v>
      </c>
      <c r="D42" s="8">
        <v>152</v>
      </c>
      <c r="E42" s="8">
        <v>178</v>
      </c>
      <c r="F42" s="8">
        <v>0</v>
      </c>
      <c r="G42" s="8">
        <v>0</v>
      </c>
      <c r="H42" s="8">
        <v>0</v>
      </c>
      <c r="I42" s="9">
        <v>139</v>
      </c>
      <c r="J42" s="10">
        <v>18</v>
      </c>
      <c r="K42" s="18">
        <v>695</v>
      </c>
      <c r="L42" s="10">
        <v>944</v>
      </c>
      <c r="M42" s="10">
        <v>0</v>
      </c>
      <c r="N42" s="11">
        <v>0</v>
      </c>
      <c r="O42" s="8">
        <v>0</v>
      </c>
      <c r="P42" s="9">
        <v>0</v>
      </c>
      <c r="Q42" s="12">
        <v>0</v>
      </c>
      <c r="R42" s="12"/>
      <c r="S42" s="12"/>
      <c r="T42" s="12"/>
      <c r="U42" s="14">
        <v>38.86</v>
      </c>
      <c r="V42" s="12"/>
      <c r="W42" s="12"/>
      <c r="X42" s="1"/>
      <c r="Y42" s="1"/>
      <c r="Z42" s="1"/>
      <c r="AA42" s="1"/>
      <c r="AB42" s="1">
        <f t="shared" si="0"/>
        <v>25.718399999999999</v>
      </c>
      <c r="AC42" s="1">
        <f t="shared" si="1"/>
        <v>17.609539999999999</v>
      </c>
      <c r="AD42" s="1">
        <f t="shared" si="2"/>
        <v>7.8766666666666669</v>
      </c>
      <c r="AE42" s="1">
        <f t="shared" si="3"/>
        <v>16.707964601769913</v>
      </c>
      <c r="AF42" s="1">
        <f t="shared" si="4"/>
        <v>5.0415300000000007</v>
      </c>
      <c r="AG42" s="1">
        <f t="shared" si="5"/>
        <v>0</v>
      </c>
      <c r="AH42" s="1">
        <f t="shared" si="6"/>
        <v>72.954101268436574</v>
      </c>
    </row>
    <row r="43" spans="1:34" x14ac:dyDescent="0.25">
      <c r="A43" s="7">
        <f t="shared" si="7"/>
        <v>42</v>
      </c>
      <c r="B43" s="17">
        <f t="shared" si="9"/>
        <v>1.2364864864864864</v>
      </c>
      <c r="C43" s="8">
        <v>183</v>
      </c>
      <c r="D43" s="8">
        <v>148</v>
      </c>
      <c r="E43" s="8">
        <v>0</v>
      </c>
      <c r="F43" s="8">
        <v>0</v>
      </c>
      <c r="G43" s="8">
        <v>0</v>
      </c>
      <c r="H43" s="8">
        <v>0</v>
      </c>
      <c r="I43" s="9">
        <v>180</v>
      </c>
      <c r="J43" s="10">
        <v>11</v>
      </c>
      <c r="K43" s="18">
        <v>757</v>
      </c>
      <c r="L43" s="10">
        <v>972</v>
      </c>
      <c r="M43" s="10">
        <v>0</v>
      </c>
      <c r="N43" s="11">
        <v>0</v>
      </c>
      <c r="O43" s="8">
        <v>0</v>
      </c>
      <c r="P43" s="9">
        <v>0</v>
      </c>
      <c r="Q43" s="12">
        <v>0</v>
      </c>
      <c r="R43" s="12"/>
      <c r="S43" s="12"/>
      <c r="T43" s="12"/>
      <c r="U43" s="14">
        <v>18.52</v>
      </c>
      <c r="V43" s="12"/>
      <c r="W43" s="12"/>
      <c r="X43" s="1"/>
      <c r="Y43" s="1"/>
      <c r="Z43" s="1"/>
      <c r="AA43" s="1"/>
      <c r="AB43" s="1">
        <f t="shared" si="0"/>
        <v>25.041599999999999</v>
      </c>
      <c r="AC43" s="1">
        <f t="shared" si="1"/>
        <v>0</v>
      </c>
      <c r="AD43" s="1">
        <f t="shared" si="2"/>
        <v>8.5793333333333326</v>
      </c>
      <c r="AE43" s="1">
        <f t="shared" si="3"/>
        <v>17.20353982300885</v>
      </c>
      <c r="AF43" s="1">
        <f t="shared" si="4"/>
        <v>6.5286</v>
      </c>
      <c r="AG43" s="1">
        <f t="shared" si="5"/>
        <v>0</v>
      </c>
      <c r="AH43" s="1">
        <f t="shared" si="6"/>
        <v>57.353073156342177</v>
      </c>
    </row>
    <row r="44" spans="1:34" x14ac:dyDescent="0.25">
      <c r="A44" s="7">
        <f t="shared" si="7"/>
        <v>43</v>
      </c>
      <c r="B44" s="17">
        <f t="shared" si="9"/>
        <v>0.56310679611650483</v>
      </c>
      <c r="C44" s="8">
        <v>174</v>
      </c>
      <c r="D44" s="8">
        <v>142</v>
      </c>
      <c r="E44" s="8">
        <v>167</v>
      </c>
      <c r="F44" s="8">
        <v>0</v>
      </c>
      <c r="G44" s="8">
        <v>0</v>
      </c>
      <c r="H44" s="8">
        <v>0</v>
      </c>
      <c r="I44" s="9">
        <v>130</v>
      </c>
      <c r="J44" s="10">
        <v>11</v>
      </c>
      <c r="K44" s="18">
        <v>785</v>
      </c>
      <c r="L44" s="10">
        <v>883</v>
      </c>
      <c r="M44" s="10">
        <v>0</v>
      </c>
      <c r="N44" s="11">
        <v>0</v>
      </c>
      <c r="O44" s="8">
        <v>0</v>
      </c>
      <c r="P44" s="9">
        <v>0</v>
      </c>
      <c r="Q44" s="12">
        <v>0</v>
      </c>
      <c r="R44" s="12"/>
      <c r="S44" s="12"/>
      <c r="T44" s="12"/>
      <c r="U44" s="14">
        <v>36.72</v>
      </c>
      <c r="V44" s="12"/>
      <c r="W44" s="12"/>
      <c r="X44" s="1"/>
      <c r="Y44" s="1"/>
      <c r="Z44" s="1"/>
      <c r="AA44" s="1"/>
      <c r="AB44" s="1">
        <f t="shared" si="0"/>
        <v>24.026399999999999</v>
      </c>
      <c r="AC44" s="1">
        <f t="shared" si="1"/>
        <v>16.52131</v>
      </c>
      <c r="AD44" s="1">
        <f t="shared" si="2"/>
        <v>8.8966666666666665</v>
      </c>
      <c r="AE44" s="1">
        <f t="shared" si="3"/>
        <v>15.628318584070797</v>
      </c>
      <c r="AF44" s="1">
        <f t="shared" si="4"/>
        <v>4.7151000000000005</v>
      </c>
      <c r="AG44" s="1">
        <f t="shared" si="5"/>
        <v>0</v>
      </c>
      <c r="AH44" s="1">
        <f t="shared" si="6"/>
        <v>69.787795250737474</v>
      </c>
    </row>
    <row r="45" spans="1:34" x14ac:dyDescent="0.25">
      <c r="A45" s="7">
        <f t="shared" si="7"/>
        <v>44</v>
      </c>
      <c r="B45" s="17">
        <f t="shared" si="9"/>
        <v>0.31872509960159362</v>
      </c>
      <c r="C45" s="8">
        <v>160</v>
      </c>
      <c r="D45" s="8">
        <v>332</v>
      </c>
      <c r="E45" s="8">
        <v>170</v>
      </c>
      <c r="F45" s="8">
        <v>0</v>
      </c>
      <c r="G45" s="8">
        <v>0</v>
      </c>
      <c r="H45" s="8">
        <v>0</v>
      </c>
      <c r="I45" s="9">
        <v>0</v>
      </c>
      <c r="J45" s="10">
        <v>6</v>
      </c>
      <c r="K45" s="18">
        <v>806</v>
      </c>
      <c r="L45" s="10">
        <v>900</v>
      </c>
      <c r="M45" s="10">
        <v>0</v>
      </c>
      <c r="N45" s="11">
        <v>0</v>
      </c>
      <c r="O45" s="8">
        <v>0</v>
      </c>
      <c r="P45" s="9">
        <v>0</v>
      </c>
      <c r="Q45" s="12">
        <v>0</v>
      </c>
      <c r="R45" s="12"/>
      <c r="S45" s="12"/>
      <c r="T45" s="12"/>
      <c r="U45" s="14">
        <v>58.53</v>
      </c>
      <c r="V45" s="12"/>
      <c r="W45" s="12"/>
      <c r="X45" s="1"/>
      <c r="Y45" s="1"/>
      <c r="Z45" s="1"/>
      <c r="AA45" s="1"/>
      <c r="AB45" s="1">
        <f t="shared" si="0"/>
        <v>56.174399999999999</v>
      </c>
      <c r="AC45" s="1">
        <f t="shared" si="1"/>
        <v>16.818100000000001</v>
      </c>
      <c r="AD45" s="1">
        <f t="shared" si="2"/>
        <v>9.134666666666666</v>
      </c>
      <c r="AE45" s="1">
        <f t="shared" si="3"/>
        <v>15.929203539823009</v>
      </c>
      <c r="AF45" s="1">
        <f t="shared" si="4"/>
        <v>0</v>
      </c>
      <c r="AG45" s="1">
        <f t="shared" si="5"/>
        <v>0</v>
      </c>
      <c r="AH45" s="1">
        <f t="shared" si="6"/>
        <v>98.056370206489675</v>
      </c>
    </row>
    <row r="46" spans="1:34" x14ac:dyDescent="0.25">
      <c r="A46" s="7">
        <f t="shared" si="7"/>
        <v>45</v>
      </c>
      <c r="B46" s="17">
        <f t="shared" si="9"/>
        <v>0.45918367346938777</v>
      </c>
      <c r="C46" s="8">
        <v>180</v>
      </c>
      <c r="D46" s="8">
        <v>276</v>
      </c>
      <c r="E46" s="8">
        <v>116</v>
      </c>
      <c r="F46" s="8">
        <v>0</v>
      </c>
      <c r="G46" s="8">
        <v>0</v>
      </c>
      <c r="H46" s="8">
        <v>0</v>
      </c>
      <c r="I46" s="9">
        <v>90</v>
      </c>
      <c r="J46" s="10">
        <v>9</v>
      </c>
      <c r="K46" s="18">
        <v>768</v>
      </c>
      <c r="L46" s="10">
        <v>870</v>
      </c>
      <c r="M46" s="10">
        <v>0</v>
      </c>
      <c r="N46" s="11">
        <v>0</v>
      </c>
      <c r="O46" s="8">
        <v>0</v>
      </c>
      <c r="P46" s="9">
        <v>0</v>
      </c>
      <c r="Q46" s="12">
        <v>0</v>
      </c>
      <c r="R46" s="12"/>
      <c r="S46" s="12"/>
      <c r="T46" s="12"/>
      <c r="U46" s="14">
        <v>44.08</v>
      </c>
      <c r="V46" s="12"/>
      <c r="W46" s="12"/>
      <c r="X46" s="1"/>
      <c r="Y46" s="1"/>
      <c r="Z46" s="1"/>
      <c r="AA46" s="1"/>
      <c r="AB46" s="1">
        <f t="shared" si="0"/>
        <v>46.699199999999998</v>
      </c>
      <c r="AC46" s="1">
        <f t="shared" si="1"/>
        <v>11.47588</v>
      </c>
      <c r="AD46" s="1">
        <f t="shared" si="2"/>
        <v>8.7040000000000006</v>
      </c>
      <c r="AE46" s="1">
        <f t="shared" si="3"/>
        <v>15.398230088495575</v>
      </c>
      <c r="AF46" s="1">
        <f t="shared" si="4"/>
        <v>3.2643</v>
      </c>
      <c r="AG46" s="1">
        <f t="shared" si="5"/>
        <v>0</v>
      </c>
      <c r="AH46" s="1">
        <f t="shared" si="6"/>
        <v>85.541610088495574</v>
      </c>
    </row>
    <row r="47" spans="1:34" x14ac:dyDescent="0.25">
      <c r="A47" s="7">
        <f t="shared" si="7"/>
        <v>46</v>
      </c>
      <c r="B47" s="17">
        <f t="shared" si="9"/>
        <v>0.4043848964677223</v>
      </c>
      <c r="C47" s="8">
        <v>166</v>
      </c>
      <c r="D47" s="8">
        <v>172</v>
      </c>
      <c r="E47" s="8">
        <v>238.5</v>
      </c>
      <c r="F47" s="8">
        <v>0</v>
      </c>
      <c r="G47" s="8">
        <v>0</v>
      </c>
      <c r="H47" s="8">
        <v>0</v>
      </c>
      <c r="I47" s="9">
        <v>162.1</v>
      </c>
      <c r="J47" s="10">
        <v>7.4</v>
      </c>
      <c r="K47" s="18">
        <v>641.4</v>
      </c>
      <c r="L47" s="10">
        <v>953.3</v>
      </c>
      <c r="M47" s="10">
        <v>0</v>
      </c>
      <c r="N47" s="11">
        <v>0</v>
      </c>
      <c r="O47" s="8">
        <v>0</v>
      </c>
      <c r="P47" s="9">
        <v>0</v>
      </c>
      <c r="Q47" s="12">
        <v>0</v>
      </c>
      <c r="R47" s="12"/>
      <c r="S47" s="12"/>
      <c r="T47" s="12"/>
      <c r="U47" s="14">
        <v>41.54</v>
      </c>
      <c r="V47" s="12"/>
      <c r="W47" s="12"/>
      <c r="X47" s="1"/>
      <c r="Y47" s="1"/>
      <c r="Z47" s="1"/>
      <c r="AA47" s="1"/>
      <c r="AB47" s="1">
        <f t="shared" si="0"/>
        <v>29.102399999999999</v>
      </c>
      <c r="AC47" s="1">
        <f t="shared" si="1"/>
        <v>23.594805000000001</v>
      </c>
      <c r="AD47" s="1">
        <f t="shared" si="2"/>
        <v>7.2691999999999997</v>
      </c>
      <c r="AE47" s="1">
        <f t="shared" si="3"/>
        <v>16.872566371681415</v>
      </c>
      <c r="AF47" s="1">
        <f t="shared" si="4"/>
        <v>5.8793670000000002</v>
      </c>
      <c r="AG47" s="1">
        <f t="shared" si="5"/>
        <v>0</v>
      </c>
      <c r="AH47" s="1">
        <f t="shared" si="6"/>
        <v>82.718338371681412</v>
      </c>
    </row>
    <row r="48" spans="1:34" x14ac:dyDescent="0.25">
      <c r="A48" s="7">
        <f t="shared" si="7"/>
        <v>47</v>
      </c>
      <c r="B48" s="17">
        <f t="shared" si="9"/>
        <v>0.40358961920931363</v>
      </c>
      <c r="C48" s="8">
        <v>166.4</v>
      </c>
      <c r="D48" s="8">
        <v>172.8</v>
      </c>
      <c r="E48" s="8">
        <v>239.5</v>
      </c>
      <c r="F48" s="8">
        <v>0</v>
      </c>
      <c r="G48" s="8">
        <v>0</v>
      </c>
      <c r="H48" s="8">
        <v>0</v>
      </c>
      <c r="I48" s="9">
        <v>158.30000000000001</v>
      </c>
      <c r="J48" s="10">
        <v>7.4</v>
      </c>
      <c r="K48" s="18">
        <v>644.1</v>
      </c>
      <c r="L48" s="10">
        <v>952.6</v>
      </c>
      <c r="M48" s="10">
        <v>0</v>
      </c>
      <c r="N48" s="11">
        <v>0</v>
      </c>
      <c r="O48" s="8">
        <v>0</v>
      </c>
      <c r="P48" s="9">
        <v>0</v>
      </c>
      <c r="Q48" s="12">
        <v>0</v>
      </c>
      <c r="R48" s="12"/>
      <c r="S48" s="12"/>
      <c r="T48" s="12"/>
      <c r="U48" s="14">
        <v>41.81</v>
      </c>
      <c r="V48" s="12"/>
      <c r="W48" s="12"/>
      <c r="X48" s="1"/>
      <c r="Y48" s="1"/>
      <c r="Z48" s="1"/>
      <c r="AA48" s="1"/>
      <c r="AB48" s="1">
        <f t="shared" si="0"/>
        <v>29.237760000000002</v>
      </c>
      <c r="AC48" s="1">
        <f t="shared" si="1"/>
        <v>23.693735</v>
      </c>
      <c r="AD48" s="1">
        <f t="shared" si="2"/>
        <v>7.2998000000000003</v>
      </c>
      <c r="AE48" s="1">
        <f t="shared" si="3"/>
        <v>16.860176991150443</v>
      </c>
      <c r="AF48" s="1">
        <f t="shared" si="4"/>
        <v>5.7415410000000007</v>
      </c>
      <c r="AG48" s="1">
        <f t="shared" si="5"/>
        <v>0</v>
      </c>
      <c r="AH48" s="1">
        <f t="shared" si="6"/>
        <v>82.83301299115044</v>
      </c>
    </row>
    <row r="49" spans="1:34" x14ac:dyDescent="0.25">
      <c r="A49" s="7">
        <f t="shared" si="7"/>
        <v>48</v>
      </c>
      <c r="B49" s="17">
        <f t="shared" si="9"/>
        <v>0.42266824085005905</v>
      </c>
      <c r="C49" s="8">
        <v>179</v>
      </c>
      <c r="D49" s="8">
        <v>184.3</v>
      </c>
      <c r="E49" s="8">
        <v>239.2</v>
      </c>
      <c r="F49" s="8">
        <v>0</v>
      </c>
      <c r="G49" s="8">
        <v>0</v>
      </c>
      <c r="H49" s="8">
        <v>0</v>
      </c>
      <c r="I49" s="9">
        <v>153.4</v>
      </c>
      <c r="J49" s="10">
        <v>7.5</v>
      </c>
      <c r="K49" s="18">
        <v>640.9</v>
      </c>
      <c r="L49" s="10">
        <v>920.2</v>
      </c>
      <c r="M49" s="10">
        <v>0</v>
      </c>
      <c r="N49" s="11">
        <v>0</v>
      </c>
      <c r="O49" s="8">
        <v>0</v>
      </c>
      <c r="P49" s="9">
        <v>0</v>
      </c>
      <c r="Q49" s="12">
        <v>0</v>
      </c>
      <c r="R49" s="12"/>
      <c r="S49" s="12"/>
      <c r="T49" s="12"/>
      <c r="U49" s="14">
        <v>41.01</v>
      </c>
      <c r="V49" s="12"/>
      <c r="W49" s="12"/>
      <c r="X49" s="1"/>
      <c r="Y49" s="1"/>
      <c r="Z49" s="1"/>
      <c r="AA49" s="1"/>
      <c r="AB49" s="1">
        <f t="shared" si="0"/>
        <v>31.18356</v>
      </c>
      <c r="AC49" s="1">
        <f t="shared" si="1"/>
        <v>23.664055999999999</v>
      </c>
      <c r="AD49" s="1">
        <f t="shared" si="2"/>
        <v>7.2635333333333332</v>
      </c>
      <c r="AE49" s="1">
        <f t="shared" si="3"/>
        <v>16.286725663716815</v>
      </c>
      <c r="AF49" s="1">
        <f t="shared" si="4"/>
        <v>5.5638180000000013</v>
      </c>
      <c r="AG49" s="1">
        <f t="shared" si="5"/>
        <v>0</v>
      </c>
      <c r="AH49" s="1">
        <f t="shared" si="6"/>
        <v>83.96169299705015</v>
      </c>
    </row>
    <row r="50" spans="1:34" x14ac:dyDescent="0.25">
      <c r="A50" s="7">
        <f t="shared" si="7"/>
        <v>49</v>
      </c>
      <c r="B50" s="17">
        <f t="shared" si="9"/>
        <v>0.34653262207632335</v>
      </c>
      <c r="C50" s="8">
        <v>168.9</v>
      </c>
      <c r="D50" s="8">
        <v>248.3</v>
      </c>
      <c r="E50" s="8">
        <v>239.1</v>
      </c>
      <c r="F50" s="8">
        <v>0</v>
      </c>
      <c r="G50" s="8">
        <v>0</v>
      </c>
      <c r="H50" s="8">
        <v>0</v>
      </c>
      <c r="I50" s="9">
        <v>101</v>
      </c>
      <c r="J50" s="10">
        <v>7.7</v>
      </c>
      <c r="K50" s="18">
        <v>640.6</v>
      </c>
      <c r="L50" s="10">
        <v>954.2</v>
      </c>
      <c r="M50" s="10">
        <v>0</v>
      </c>
      <c r="N50" s="11">
        <v>0</v>
      </c>
      <c r="O50" s="8">
        <v>0</v>
      </c>
      <c r="P50" s="9">
        <v>0</v>
      </c>
      <c r="Q50" s="12">
        <v>0</v>
      </c>
      <c r="R50" s="12"/>
      <c r="S50" s="12"/>
      <c r="T50" s="12"/>
      <c r="U50" s="14">
        <v>49.97</v>
      </c>
      <c r="V50" s="12"/>
      <c r="W50" s="12"/>
      <c r="X50" s="1"/>
      <c r="Y50" s="1"/>
      <c r="Z50" s="1"/>
      <c r="AA50" s="1"/>
      <c r="AB50" s="1">
        <f t="shared" si="0"/>
        <v>42.012360000000001</v>
      </c>
      <c r="AC50" s="1">
        <f t="shared" si="1"/>
        <v>23.654163</v>
      </c>
      <c r="AD50" s="1">
        <f t="shared" si="2"/>
        <v>7.260133333333334</v>
      </c>
      <c r="AE50" s="1">
        <f t="shared" si="3"/>
        <v>16.888495575221238</v>
      </c>
      <c r="AF50" s="1">
        <f t="shared" si="4"/>
        <v>3.6632700000000002</v>
      </c>
      <c r="AG50" s="1">
        <f t="shared" si="5"/>
        <v>0</v>
      </c>
      <c r="AH50" s="1">
        <f t="shared" si="6"/>
        <v>93.478421908554566</v>
      </c>
    </row>
    <row r="51" spans="1:34" x14ac:dyDescent="0.25">
      <c r="A51" s="7">
        <f t="shared" si="7"/>
        <v>50</v>
      </c>
      <c r="B51" s="17">
        <f t="shared" si="9"/>
        <v>0.35172552166934196</v>
      </c>
      <c r="C51" s="8">
        <v>175.3</v>
      </c>
      <c r="D51" s="8">
        <v>258.8</v>
      </c>
      <c r="E51" s="8">
        <v>239.6</v>
      </c>
      <c r="F51" s="8">
        <v>0</v>
      </c>
      <c r="G51" s="8">
        <v>0</v>
      </c>
      <c r="H51" s="8">
        <v>0</v>
      </c>
      <c r="I51" s="9">
        <v>88</v>
      </c>
      <c r="J51" s="10">
        <v>7.6</v>
      </c>
      <c r="K51" s="18">
        <v>646</v>
      </c>
      <c r="L51" s="10">
        <v>938.9</v>
      </c>
      <c r="M51" s="10">
        <v>0</v>
      </c>
      <c r="N51" s="11">
        <v>0</v>
      </c>
      <c r="O51" s="8">
        <v>0</v>
      </c>
      <c r="P51" s="9">
        <v>0</v>
      </c>
      <c r="Q51" s="12">
        <v>0</v>
      </c>
      <c r="R51" s="12"/>
      <c r="S51" s="12"/>
      <c r="T51" s="12"/>
      <c r="U51" s="14">
        <v>50.5</v>
      </c>
      <c r="V51" s="12"/>
      <c r="W51" s="12"/>
      <c r="X51" s="1"/>
      <c r="Y51" s="1"/>
      <c r="Z51" s="1"/>
      <c r="AA51" s="1"/>
      <c r="AB51" s="1">
        <f t="shared" si="0"/>
        <v>43.788959999999996</v>
      </c>
      <c r="AC51" s="1">
        <f t="shared" si="1"/>
        <v>23.703628000000002</v>
      </c>
      <c r="AD51" s="1">
        <f t="shared" si="2"/>
        <v>7.3213333333333335</v>
      </c>
      <c r="AE51" s="1">
        <f t="shared" si="3"/>
        <v>16.617699115044246</v>
      </c>
      <c r="AF51" s="1">
        <f t="shared" si="4"/>
        <v>3.1917600000000004</v>
      </c>
      <c r="AG51" s="1">
        <f t="shared" si="5"/>
        <v>0</v>
      </c>
      <c r="AH51" s="1">
        <f t="shared" si="6"/>
        <v>94.623380448377574</v>
      </c>
    </row>
    <row r="52" spans="1:34" x14ac:dyDescent="0.25">
      <c r="A52" s="7">
        <f t="shared" si="7"/>
        <v>51</v>
      </c>
      <c r="B52" s="8">
        <v>0.27</v>
      </c>
      <c r="C52" s="8">
        <v>95.2</v>
      </c>
      <c r="D52" s="8">
        <v>350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9">
        <v>0</v>
      </c>
      <c r="K52" s="19">
        <v>575.9</v>
      </c>
      <c r="L52" s="19">
        <v>1273</v>
      </c>
      <c r="M52" s="19">
        <v>0</v>
      </c>
      <c r="N52" s="8">
        <v>0</v>
      </c>
      <c r="O52" s="8">
        <v>0</v>
      </c>
      <c r="P52" s="9">
        <v>0</v>
      </c>
      <c r="Q52" s="12">
        <v>0</v>
      </c>
      <c r="R52" s="12"/>
      <c r="S52" s="12"/>
      <c r="T52" s="12"/>
      <c r="U52" s="14">
        <v>61.1</v>
      </c>
      <c r="V52" s="12"/>
      <c r="W52" s="12"/>
      <c r="X52" s="1">
        <v>3.3</v>
      </c>
      <c r="Y52" s="1">
        <v>2.6</v>
      </c>
      <c r="Z52" s="1">
        <v>1.46</v>
      </c>
      <c r="AA52" s="1"/>
      <c r="AB52" s="1">
        <f t="shared" si="0"/>
        <v>59.22</v>
      </c>
      <c r="AC52" s="1">
        <f t="shared" si="1"/>
        <v>0</v>
      </c>
      <c r="AD52" s="1">
        <f t="shared" si="2"/>
        <v>6.5268666666666659</v>
      </c>
      <c r="AE52" s="1">
        <f t="shared" si="3"/>
        <v>22.530973451327434</v>
      </c>
      <c r="AF52" s="1">
        <f t="shared" si="4"/>
        <v>0</v>
      </c>
      <c r="AG52" s="1">
        <f t="shared" si="5"/>
        <v>0</v>
      </c>
      <c r="AH52" s="1">
        <f t="shared" si="6"/>
        <v>88.277840117994089</v>
      </c>
    </row>
    <row r="53" spans="1:34" x14ac:dyDescent="0.25">
      <c r="A53" s="7">
        <f t="shared" si="7"/>
        <v>52</v>
      </c>
      <c r="B53" s="8">
        <v>0.28000000000000003</v>
      </c>
      <c r="C53" s="8">
        <v>97.6</v>
      </c>
      <c r="D53" s="8">
        <v>339.5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535</v>
      </c>
      <c r="L53" s="8">
        <v>1247</v>
      </c>
      <c r="M53" s="8">
        <v>0</v>
      </c>
      <c r="N53" s="8">
        <v>10.5</v>
      </c>
      <c r="O53" s="8">
        <v>0</v>
      </c>
      <c r="P53" s="9">
        <v>0</v>
      </c>
      <c r="Q53" s="12">
        <v>0</v>
      </c>
      <c r="R53" s="12"/>
      <c r="S53" s="12"/>
      <c r="T53" s="12"/>
      <c r="U53" s="14">
        <v>62.2</v>
      </c>
      <c r="V53" s="12"/>
      <c r="W53" s="12"/>
      <c r="X53" s="1">
        <v>3.3</v>
      </c>
      <c r="Y53" s="1">
        <v>2.6</v>
      </c>
      <c r="Z53" s="1">
        <v>1.46</v>
      </c>
      <c r="AA53" s="1"/>
      <c r="AB53" s="1">
        <f t="shared" si="0"/>
        <v>57.443399999999997</v>
      </c>
      <c r="AC53" s="1">
        <f t="shared" si="1"/>
        <v>0</v>
      </c>
      <c r="AD53" s="1">
        <f t="shared" si="2"/>
        <v>6.0633333333333335</v>
      </c>
      <c r="AE53" s="1">
        <f t="shared" si="3"/>
        <v>22.070796460176989</v>
      </c>
      <c r="AF53" s="1">
        <f t="shared" si="4"/>
        <v>0</v>
      </c>
      <c r="AG53" s="1">
        <f t="shared" si="5"/>
        <v>0</v>
      </c>
      <c r="AH53" s="1">
        <f t="shared" si="6"/>
        <v>85.577529793510323</v>
      </c>
    </row>
    <row r="54" spans="1:34" x14ac:dyDescent="0.25">
      <c r="A54" s="7">
        <f t="shared" si="7"/>
        <v>53</v>
      </c>
      <c r="B54" s="8">
        <v>0.28000000000000003</v>
      </c>
      <c r="C54" s="8">
        <v>97.6</v>
      </c>
      <c r="D54" s="8">
        <v>336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535</v>
      </c>
      <c r="L54" s="8">
        <v>1247</v>
      </c>
      <c r="M54" s="8">
        <v>0</v>
      </c>
      <c r="N54" s="8">
        <v>14</v>
      </c>
      <c r="O54" s="8">
        <v>0</v>
      </c>
      <c r="P54" s="9">
        <v>0</v>
      </c>
      <c r="Q54" s="12">
        <v>0</v>
      </c>
      <c r="R54" s="12"/>
      <c r="S54" s="12"/>
      <c r="T54" s="12"/>
      <c r="U54" s="14">
        <v>54.5</v>
      </c>
      <c r="V54" s="12"/>
      <c r="W54" s="12"/>
      <c r="X54" s="1">
        <v>3.3</v>
      </c>
      <c r="Y54" s="1">
        <v>2.6</v>
      </c>
      <c r="Z54" s="1">
        <v>1.46</v>
      </c>
      <c r="AA54" s="1"/>
      <c r="AB54" s="1">
        <f t="shared" si="0"/>
        <v>56.851199999999999</v>
      </c>
      <c r="AC54" s="1">
        <f t="shared" si="1"/>
        <v>0</v>
      </c>
      <c r="AD54" s="1">
        <f t="shared" si="2"/>
        <v>6.0633333333333335</v>
      </c>
      <c r="AE54" s="1">
        <f t="shared" si="3"/>
        <v>22.070796460176989</v>
      </c>
      <c r="AF54" s="1">
        <f t="shared" si="4"/>
        <v>0</v>
      </c>
      <c r="AG54" s="1">
        <f t="shared" si="5"/>
        <v>0</v>
      </c>
      <c r="AH54" s="1">
        <f t="shared" si="6"/>
        <v>84.985329793510317</v>
      </c>
    </row>
    <row r="55" spans="1:34" x14ac:dyDescent="0.25">
      <c r="A55" s="7">
        <f t="shared" si="7"/>
        <v>54</v>
      </c>
      <c r="B55" s="8">
        <v>0.28000000000000003</v>
      </c>
      <c r="C55" s="8">
        <v>97.6</v>
      </c>
      <c r="D55" s="8">
        <v>329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535</v>
      </c>
      <c r="L55" s="8">
        <v>1247</v>
      </c>
      <c r="M55" s="8">
        <v>0</v>
      </c>
      <c r="N55" s="8">
        <v>21</v>
      </c>
      <c r="O55" s="8">
        <v>0</v>
      </c>
      <c r="P55" s="9">
        <v>0</v>
      </c>
      <c r="Q55" s="12">
        <v>0</v>
      </c>
      <c r="R55" s="12"/>
      <c r="S55" s="12"/>
      <c r="T55" s="12"/>
      <c r="U55" s="14">
        <v>52.2</v>
      </c>
      <c r="V55" s="12"/>
      <c r="W55" s="12"/>
      <c r="X55" s="1">
        <v>3.3</v>
      </c>
      <c r="Y55" s="1">
        <v>2.6</v>
      </c>
      <c r="Z55" s="1">
        <v>1.46</v>
      </c>
      <c r="AA55" s="1"/>
      <c r="AB55" s="1">
        <f t="shared" si="0"/>
        <v>55.666799999999995</v>
      </c>
      <c r="AC55" s="1">
        <f t="shared" si="1"/>
        <v>0</v>
      </c>
      <c r="AD55" s="1">
        <f t="shared" si="2"/>
        <v>6.0633333333333335</v>
      </c>
      <c r="AE55" s="1">
        <f t="shared" si="3"/>
        <v>22.070796460176989</v>
      </c>
      <c r="AF55" s="1">
        <f t="shared" si="4"/>
        <v>0</v>
      </c>
      <c r="AG55" s="1">
        <f t="shared" si="5"/>
        <v>0</v>
      </c>
      <c r="AH55" s="1">
        <f t="shared" si="6"/>
        <v>83.800929793510321</v>
      </c>
    </row>
    <row r="56" spans="1:34" x14ac:dyDescent="0.25">
      <c r="A56" s="7">
        <f t="shared" si="7"/>
        <v>55</v>
      </c>
      <c r="B56" s="8">
        <v>0.28999999999999998</v>
      </c>
      <c r="C56" s="8">
        <v>117.8</v>
      </c>
      <c r="D56" s="8">
        <v>410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491.2</v>
      </c>
      <c r="L56" s="8">
        <v>1273</v>
      </c>
      <c r="M56" s="8">
        <v>0</v>
      </c>
      <c r="N56" s="8">
        <v>0</v>
      </c>
      <c r="O56" s="8">
        <v>0</v>
      </c>
      <c r="P56" s="9">
        <v>0</v>
      </c>
      <c r="Q56" s="12">
        <v>0</v>
      </c>
      <c r="R56" s="12"/>
      <c r="S56" s="12"/>
      <c r="T56" s="12"/>
      <c r="U56" s="14">
        <v>59.9</v>
      </c>
      <c r="V56" s="12"/>
      <c r="W56" s="12"/>
      <c r="X56" s="1">
        <v>3.3</v>
      </c>
      <c r="Y56" s="1">
        <v>2.6</v>
      </c>
      <c r="Z56" s="1">
        <v>1.46</v>
      </c>
      <c r="AA56" s="1"/>
      <c r="AB56" s="1">
        <f t="shared" si="0"/>
        <v>69.372</v>
      </c>
      <c r="AC56" s="1">
        <f t="shared" si="1"/>
        <v>0</v>
      </c>
      <c r="AD56" s="1">
        <f t="shared" si="2"/>
        <v>5.5669333333333331</v>
      </c>
      <c r="AE56" s="1">
        <f t="shared" si="3"/>
        <v>22.530973451327434</v>
      </c>
      <c r="AF56" s="1">
        <f t="shared" si="4"/>
        <v>0</v>
      </c>
      <c r="AG56" s="1">
        <f t="shared" si="5"/>
        <v>0</v>
      </c>
      <c r="AH56" s="1">
        <f t="shared" si="6"/>
        <v>97.469906784660765</v>
      </c>
    </row>
    <row r="57" spans="1:34" x14ac:dyDescent="0.25">
      <c r="A57" s="7">
        <f t="shared" si="7"/>
        <v>56</v>
      </c>
      <c r="B57" s="8">
        <v>0.28999999999999998</v>
      </c>
      <c r="C57" s="8">
        <v>100.9</v>
      </c>
      <c r="D57" s="8">
        <v>350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460.3</v>
      </c>
      <c r="L57" s="8">
        <v>1419.8</v>
      </c>
      <c r="M57" s="8">
        <v>0</v>
      </c>
      <c r="N57" s="8">
        <v>0</v>
      </c>
      <c r="O57" s="8">
        <v>0</v>
      </c>
      <c r="P57" s="9">
        <v>0</v>
      </c>
      <c r="Q57" s="12">
        <v>0</v>
      </c>
      <c r="R57" s="12"/>
      <c r="S57" s="12"/>
      <c r="T57" s="12"/>
      <c r="U57" s="14">
        <v>61.9</v>
      </c>
      <c r="V57" s="12"/>
      <c r="W57" s="12"/>
      <c r="X57" s="1">
        <v>3.3</v>
      </c>
      <c r="Y57" s="1">
        <v>2.6</v>
      </c>
      <c r="Z57" s="1">
        <v>1.46</v>
      </c>
      <c r="AA57" s="1"/>
      <c r="AB57" s="1">
        <f t="shared" si="0"/>
        <v>59.22</v>
      </c>
      <c r="AC57" s="1">
        <f t="shared" si="1"/>
        <v>0</v>
      </c>
      <c r="AD57" s="1">
        <f t="shared" si="2"/>
        <v>5.2167333333333339</v>
      </c>
      <c r="AE57" s="1">
        <f t="shared" si="3"/>
        <v>25.12920353982301</v>
      </c>
      <c r="AF57" s="1">
        <f t="shared" si="4"/>
        <v>0</v>
      </c>
      <c r="AG57" s="1">
        <f t="shared" si="5"/>
        <v>0</v>
      </c>
      <c r="AH57" s="1">
        <f t="shared" si="6"/>
        <v>89.565936873156346</v>
      </c>
    </row>
    <row r="58" spans="1:34" x14ac:dyDescent="0.25">
      <c r="A58" s="7">
        <f t="shared" si="7"/>
        <v>57</v>
      </c>
      <c r="B58" s="8">
        <v>0.28999999999999998</v>
      </c>
      <c r="C58" s="8">
        <v>102.6</v>
      </c>
      <c r="D58" s="8">
        <v>350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535</v>
      </c>
      <c r="L58" s="8">
        <v>1247</v>
      </c>
      <c r="M58" s="8">
        <v>0</v>
      </c>
      <c r="N58" s="8">
        <v>0</v>
      </c>
      <c r="O58" s="8">
        <v>0</v>
      </c>
      <c r="P58" s="9">
        <v>0</v>
      </c>
      <c r="Q58" s="12">
        <v>0</v>
      </c>
      <c r="R58" s="12"/>
      <c r="S58" s="12"/>
      <c r="T58" s="12"/>
      <c r="U58" s="14">
        <v>64.2</v>
      </c>
      <c r="V58" s="12"/>
      <c r="W58" s="12"/>
      <c r="X58" s="1">
        <v>3.3</v>
      </c>
      <c r="Y58" s="1">
        <v>2.6</v>
      </c>
      <c r="Z58" s="1">
        <v>1.46</v>
      </c>
      <c r="AA58" s="1"/>
      <c r="AB58" s="1">
        <f t="shared" si="0"/>
        <v>59.22</v>
      </c>
      <c r="AC58" s="1">
        <f t="shared" si="1"/>
        <v>0</v>
      </c>
      <c r="AD58" s="1">
        <f t="shared" si="2"/>
        <v>6.0633333333333335</v>
      </c>
      <c r="AE58" s="1">
        <f t="shared" si="3"/>
        <v>22.070796460176989</v>
      </c>
      <c r="AF58" s="1">
        <f t="shared" si="4"/>
        <v>0</v>
      </c>
      <c r="AG58" s="1">
        <f t="shared" si="5"/>
        <v>0</v>
      </c>
      <c r="AH58" s="1">
        <f t="shared" si="6"/>
        <v>87.354129793510324</v>
      </c>
    </row>
    <row r="59" spans="1:34" x14ac:dyDescent="0.25">
      <c r="A59" s="7">
        <f t="shared" si="7"/>
        <v>58</v>
      </c>
      <c r="B59" s="8">
        <v>0.3</v>
      </c>
      <c r="C59" s="8">
        <v>105.6</v>
      </c>
      <c r="D59" s="8">
        <v>332.5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535</v>
      </c>
      <c r="L59" s="8">
        <v>1247</v>
      </c>
      <c r="M59" s="8">
        <v>0</v>
      </c>
      <c r="N59" s="8">
        <v>0</v>
      </c>
      <c r="O59" s="8">
        <v>0</v>
      </c>
      <c r="P59" s="9">
        <v>17.5</v>
      </c>
      <c r="Q59" s="12">
        <v>0</v>
      </c>
      <c r="R59" s="12"/>
      <c r="S59" s="12"/>
      <c r="T59" s="12"/>
      <c r="U59" s="14">
        <v>62.2</v>
      </c>
      <c r="V59" s="12"/>
      <c r="W59" s="12"/>
      <c r="X59" s="1">
        <v>3.3</v>
      </c>
      <c r="Y59" s="1">
        <v>2.6</v>
      </c>
      <c r="Z59" s="1">
        <v>1.46</v>
      </c>
      <c r="AA59" s="1"/>
      <c r="AB59" s="1">
        <f t="shared" si="0"/>
        <v>56.258999999999993</v>
      </c>
      <c r="AC59" s="1">
        <f t="shared" si="1"/>
        <v>0</v>
      </c>
      <c r="AD59" s="1">
        <f t="shared" si="2"/>
        <v>6.0633333333333335</v>
      </c>
      <c r="AE59" s="1">
        <f t="shared" si="3"/>
        <v>22.070796460176989</v>
      </c>
      <c r="AF59" s="1">
        <f t="shared" si="4"/>
        <v>0</v>
      </c>
      <c r="AG59" s="1">
        <f t="shared" si="5"/>
        <v>0</v>
      </c>
      <c r="AH59" s="1">
        <f t="shared" si="6"/>
        <v>84.393129793510312</v>
      </c>
    </row>
    <row r="60" spans="1:34" x14ac:dyDescent="0.25">
      <c r="A60" s="7">
        <f t="shared" si="7"/>
        <v>59</v>
      </c>
      <c r="B60" s="8">
        <v>0.31</v>
      </c>
      <c r="C60" s="8">
        <v>118.1</v>
      </c>
      <c r="D60" s="8">
        <v>380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354.2</v>
      </c>
      <c r="L60" s="8">
        <v>1440.6</v>
      </c>
      <c r="M60" s="8">
        <v>0</v>
      </c>
      <c r="N60" s="8">
        <v>0</v>
      </c>
      <c r="O60" s="8">
        <v>0</v>
      </c>
      <c r="P60" s="9">
        <v>0</v>
      </c>
      <c r="Q60" s="12">
        <v>0</v>
      </c>
      <c r="R60" s="12"/>
      <c r="S60" s="12"/>
      <c r="T60" s="12"/>
      <c r="U60" s="14">
        <v>60.5</v>
      </c>
      <c r="V60" s="12"/>
      <c r="W60" s="12"/>
      <c r="X60" s="1">
        <v>3.3</v>
      </c>
      <c r="Y60" s="1">
        <v>2.6</v>
      </c>
      <c r="Z60" s="1">
        <v>1.46</v>
      </c>
      <c r="AA60" s="1"/>
      <c r="AB60" s="1">
        <f t="shared" si="0"/>
        <v>64.295999999999992</v>
      </c>
      <c r="AC60" s="1">
        <f t="shared" si="1"/>
        <v>0</v>
      </c>
      <c r="AD60" s="1">
        <f t="shared" si="2"/>
        <v>4.014266666666666</v>
      </c>
      <c r="AE60" s="1">
        <f t="shared" si="3"/>
        <v>25.497345132743362</v>
      </c>
      <c r="AF60" s="1">
        <f t="shared" si="4"/>
        <v>0</v>
      </c>
      <c r="AG60" s="1">
        <f t="shared" si="5"/>
        <v>0</v>
      </c>
      <c r="AH60" s="1">
        <f t="shared" si="6"/>
        <v>93.807611799410026</v>
      </c>
    </row>
    <row r="61" spans="1:34" x14ac:dyDescent="0.25">
      <c r="A61" s="7">
        <f t="shared" si="7"/>
        <v>60</v>
      </c>
      <c r="B61" s="8">
        <v>0.31</v>
      </c>
      <c r="C61" s="8">
        <v>107.6</v>
      </c>
      <c r="D61" s="8">
        <v>350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535</v>
      </c>
      <c r="L61" s="8">
        <v>1247</v>
      </c>
      <c r="M61" s="8">
        <v>0</v>
      </c>
      <c r="N61" s="8">
        <v>0</v>
      </c>
      <c r="O61" s="8">
        <v>0</v>
      </c>
      <c r="P61" s="9">
        <v>0</v>
      </c>
      <c r="Q61" s="12">
        <v>0</v>
      </c>
      <c r="R61" s="12"/>
      <c r="S61" s="12"/>
      <c r="T61" s="12"/>
      <c r="U61" s="14">
        <v>61.5</v>
      </c>
      <c r="V61" s="12"/>
      <c r="W61" s="12"/>
      <c r="X61" s="1">
        <v>3.3</v>
      </c>
      <c r="Y61" s="1">
        <v>2.6</v>
      </c>
      <c r="Z61" s="1">
        <v>1.46</v>
      </c>
      <c r="AA61" s="1"/>
      <c r="AB61" s="1">
        <f t="shared" si="0"/>
        <v>59.22</v>
      </c>
      <c r="AC61" s="1">
        <f t="shared" si="1"/>
        <v>0</v>
      </c>
      <c r="AD61" s="1">
        <f t="shared" si="2"/>
        <v>6.0633333333333335</v>
      </c>
      <c r="AE61" s="1">
        <f t="shared" si="3"/>
        <v>22.070796460176989</v>
      </c>
      <c r="AF61" s="1">
        <f t="shared" si="4"/>
        <v>0</v>
      </c>
      <c r="AG61" s="1">
        <f t="shared" si="5"/>
        <v>0</v>
      </c>
      <c r="AH61" s="1">
        <f t="shared" si="6"/>
        <v>87.354129793510324</v>
      </c>
    </row>
    <row r="62" spans="1:34" x14ac:dyDescent="0.25">
      <c r="A62" s="7">
        <f t="shared" si="7"/>
        <v>61</v>
      </c>
      <c r="B62" s="8">
        <v>0.31</v>
      </c>
      <c r="C62" s="8">
        <v>107.6</v>
      </c>
      <c r="D62" s="8">
        <v>343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535</v>
      </c>
      <c r="L62" s="8">
        <v>1247</v>
      </c>
      <c r="M62" s="8">
        <v>0</v>
      </c>
      <c r="N62" s="8">
        <v>7</v>
      </c>
      <c r="O62" s="8">
        <v>0</v>
      </c>
      <c r="P62" s="9">
        <v>0</v>
      </c>
      <c r="Q62" s="12">
        <v>0</v>
      </c>
      <c r="R62" s="12"/>
      <c r="S62" s="12"/>
      <c r="T62" s="12"/>
      <c r="U62" s="14">
        <v>61.2</v>
      </c>
      <c r="V62" s="12"/>
      <c r="W62" s="12"/>
      <c r="X62" s="1">
        <v>3.3</v>
      </c>
      <c r="Y62" s="1">
        <v>2.6</v>
      </c>
      <c r="Z62" s="1">
        <v>1.46</v>
      </c>
      <c r="AA62" s="1"/>
      <c r="AB62" s="1">
        <f t="shared" si="0"/>
        <v>58.035599999999995</v>
      </c>
      <c r="AC62" s="1">
        <f t="shared" si="1"/>
        <v>0</v>
      </c>
      <c r="AD62" s="1">
        <f t="shared" si="2"/>
        <v>6.0633333333333335</v>
      </c>
      <c r="AE62" s="1">
        <f t="shared" si="3"/>
        <v>22.070796460176989</v>
      </c>
      <c r="AF62" s="1">
        <f t="shared" si="4"/>
        <v>0</v>
      </c>
      <c r="AG62" s="1">
        <f t="shared" si="5"/>
        <v>0</v>
      </c>
      <c r="AH62" s="1">
        <f t="shared" si="6"/>
        <v>86.169729793510328</v>
      </c>
    </row>
    <row r="63" spans="1:34" x14ac:dyDescent="0.25">
      <c r="A63" s="7">
        <f t="shared" si="7"/>
        <v>62</v>
      </c>
      <c r="B63" s="8">
        <v>0.32</v>
      </c>
      <c r="C63" s="8">
        <v>103.2</v>
      </c>
      <c r="D63" s="8">
        <v>320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665.6</v>
      </c>
      <c r="L63" s="8">
        <v>1234.2</v>
      </c>
      <c r="M63" s="8">
        <v>0</v>
      </c>
      <c r="N63" s="8">
        <v>57</v>
      </c>
      <c r="O63" s="8">
        <v>0</v>
      </c>
      <c r="P63" s="9">
        <v>0</v>
      </c>
      <c r="Q63" s="12">
        <v>0</v>
      </c>
      <c r="R63" s="12"/>
      <c r="S63" s="12"/>
      <c r="T63" s="12"/>
      <c r="U63" s="14">
        <v>60.3</v>
      </c>
      <c r="V63" s="12"/>
      <c r="W63" s="12"/>
      <c r="X63" s="1">
        <v>3.3</v>
      </c>
      <c r="Y63" s="1">
        <v>2.6</v>
      </c>
      <c r="Z63" s="1">
        <v>1.46</v>
      </c>
      <c r="AA63" s="1"/>
      <c r="AB63" s="1">
        <f t="shared" si="0"/>
        <v>54.143999999999998</v>
      </c>
      <c r="AC63" s="1">
        <f t="shared" si="1"/>
        <v>0</v>
      </c>
      <c r="AD63" s="1">
        <f t="shared" si="2"/>
        <v>7.5434666666666672</v>
      </c>
      <c r="AE63" s="1">
        <f t="shared" si="3"/>
        <v>21.84424778761062</v>
      </c>
      <c r="AF63" s="1">
        <f t="shared" si="4"/>
        <v>0</v>
      </c>
      <c r="AG63" s="1">
        <f t="shared" si="5"/>
        <v>0</v>
      </c>
      <c r="AH63" s="1">
        <f t="shared" si="6"/>
        <v>83.531714454277278</v>
      </c>
    </row>
    <row r="64" spans="1:34" x14ac:dyDescent="0.25">
      <c r="A64" s="7">
        <f t="shared" si="7"/>
        <v>63</v>
      </c>
      <c r="B64" s="8">
        <v>0.34</v>
      </c>
      <c r="C64" s="8">
        <v>120.4</v>
      </c>
      <c r="D64" s="8">
        <v>350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526.20000000000005</v>
      </c>
      <c r="L64" s="8">
        <v>1325.4</v>
      </c>
      <c r="M64" s="8">
        <v>0</v>
      </c>
      <c r="N64" s="8">
        <v>0</v>
      </c>
      <c r="O64" s="8">
        <v>0</v>
      </c>
      <c r="P64" s="9">
        <v>0</v>
      </c>
      <c r="Q64" s="12">
        <v>0</v>
      </c>
      <c r="R64" s="12"/>
      <c r="S64" s="12"/>
      <c r="T64" s="12"/>
      <c r="U64" s="14">
        <v>63.5</v>
      </c>
      <c r="V64" s="12"/>
      <c r="W64" s="12"/>
      <c r="X64" s="1">
        <v>3.3</v>
      </c>
      <c r="Y64" s="1">
        <v>2.6</v>
      </c>
      <c r="Z64" s="1">
        <v>1.46</v>
      </c>
      <c r="AA64" s="1"/>
      <c r="AB64" s="1">
        <f t="shared" si="0"/>
        <v>59.22</v>
      </c>
      <c r="AC64" s="1">
        <f t="shared" si="1"/>
        <v>0</v>
      </c>
      <c r="AD64" s="1">
        <f t="shared" si="2"/>
        <v>5.9636000000000013</v>
      </c>
      <c r="AE64" s="1">
        <f t="shared" si="3"/>
        <v>23.458407079646019</v>
      </c>
      <c r="AF64" s="1">
        <f t="shared" si="4"/>
        <v>0</v>
      </c>
      <c r="AG64" s="1">
        <f t="shared" si="5"/>
        <v>0</v>
      </c>
      <c r="AH64" s="1">
        <f t="shared" si="6"/>
        <v>88.642007079646021</v>
      </c>
    </row>
    <row r="65" spans="1:34" x14ac:dyDescent="0.25">
      <c r="A65" s="7">
        <f t="shared" si="7"/>
        <v>64</v>
      </c>
      <c r="B65" s="8">
        <v>0.37</v>
      </c>
      <c r="C65" s="8">
        <v>129.9</v>
      </c>
      <c r="D65" s="8">
        <v>332.5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509.8</v>
      </c>
      <c r="L65" s="8">
        <v>1325.4</v>
      </c>
      <c r="M65" s="8">
        <v>0</v>
      </c>
      <c r="N65" s="8">
        <v>0</v>
      </c>
      <c r="O65" s="8">
        <v>0</v>
      </c>
      <c r="P65" s="9">
        <v>17.5</v>
      </c>
      <c r="Q65" s="12">
        <v>0</v>
      </c>
      <c r="R65" s="12"/>
      <c r="S65" s="12"/>
      <c r="T65" s="12"/>
      <c r="U65" s="14">
        <v>61.4</v>
      </c>
      <c r="V65" s="12"/>
      <c r="W65" s="12"/>
      <c r="X65" s="1">
        <v>3.3</v>
      </c>
      <c r="Y65" s="1">
        <v>2.6</v>
      </c>
      <c r="Z65" s="1">
        <v>1.46</v>
      </c>
      <c r="AA65" s="1"/>
      <c r="AB65" s="1">
        <f t="shared" si="0"/>
        <v>56.258999999999993</v>
      </c>
      <c r="AC65" s="1">
        <f t="shared" si="1"/>
        <v>0</v>
      </c>
      <c r="AD65" s="1">
        <f t="shared" si="2"/>
        <v>5.7777333333333338</v>
      </c>
      <c r="AE65" s="1">
        <f t="shared" si="3"/>
        <v>23.458407079646019</v>
      </c>
      <c r="AF65" s="1">
        <f t="shared" si="4"/>
        <v>0</v>
      </c>
      <c r="AG65" s="1">
        <f t="shared" si="5"/>
        <v>0</v>
      </c>
      <c r="AH65" s="1">
        <f t="shared" si="6"/>
        <v>85.495140412979353</v>
      </c>
    </row>
    <row r="66" spans="1:34" x14ac:dyDescent="0.25">
      <c r="A66" s="7">
        <f t="shared" si="7"/>
        <v>65</v>
      </c>
      <c r="B66" s="8">
        <v>0.31</v>
      </c>
      <c r="C66" s="8">
        <v>115.6</v>
      </c>
      <c r="D66" s="8">
        <v>346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484</v>
      </c>
      <c r="L66" s="8">
        <v>1289</v>
      </c>
      <c r="M66" s="8">
        <v>0</v>
      </c>
      <c r="N66" s="8">
        <v>156.30000000000001</v>
      </c>
      <c r="O66" s="8">
        <v>0</v>
      </c>
      <c r="P66" s="9">
        <v>27.3</v>
      </c>
      <c r="Q66" s="12">
        <v>0</v>
      </c>
      <c r="R66" s="12"/>
      <c r="S66" s="12"/>
      <c r="T66" s="12"/>
      <c r="U66" s="14">
        <v>76.7</v>
      </c>
      <c r="V66" s="12"/>
      <c r="W66" s="12"/>
      <c r="X66" s="1">
        <v>3.3</v>
      </c>
      <c r="Y66" s="1">
        <v>2.6</v>
      </c>
      <c r="Z66" s="1">
        <v>1.46</v>
      </c>
      <c r="AA66" s="1"/>
      <c r="AB66" s="1">
        <f t="shared" si="0"/>
        <v>58.543199999999999</v>
      </c>
      <c r="AC66" s="1">
        <f t="shared" si="1"/>
        <v>0</v>
      </c>
      <c r="AD66" s="1">
        <f t="shared" si="2"/>
        <v>5.4853333333333332</v>
      </c>
      <c r="AE66" s="1">
        <f t="shared" si="3"/>
        <v>22.814159292035399</v>
      </c>
      <c r="AF66" s="1">
        <f t="shared" si="4"/>
        <v>0</v>
      </c>
      <c r="AG66" s="1">
        <f t="shared" si="5"/>
        <v>0</v>
      </c>
      <c r="AH66" s="1">
        <f t="shared" si="6"/>
        <v>86.842692625368727</v>
      </c>
    </row>
    <row r="67" spans="1:34" x14ac:dyDescent="0.25">
      <c r="A67" s="7">
        <f t="shared" ref="A67:A130" si="10">A66+1</f>
        <v>66</v>
      </c>
      <c r="B67" s="8">
        <v>0.35</v>
      </c>
      <c r="C67" s="8">
        <v>95</v>
      </c>
      <c r="D67" s="8">
        <v>252.6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828</v>
      </c>
      <c r="L67" s="8">
        <v>1206</v>
      </c>
      <c r="M67" s="8">
        <v>0</v>
      </c>
      <c r="N67" s="8">
        <v>0</v>
      </c>
      <c r="O67" s="8">
        <v>0</v>
      </c>
      <c r="P67" s="9">
        <v>19.600000000000001</v>
      </c>
      <c r="Q67" s="12">
        <v>0</v>
      </c>
      <c r="R67" s="12"/>
      <c r="S67" s="12"/>
      <c r="T67" s="12"/>
      <c r="U67" s="14">
        <v>66.7</v>
      </c>
      <c r="V67" s="12"/>
      <c r="W67" s="12"/>
      <c r="X67" s="1">
        <v>3.3</v>
      </c>
      <c r="Y67" s="1">
        <v>2.6</v>
      </c>
      <c r="Z67" s="1">
        <v>1.46</v>
      </c>
      <c r="AA67" s="1"/>
      <c r="AB67" s="1">
        <f t="shared" si="0"/>
        <v>42.739919999999998</v>
      </c>
      <c r="AC67" s="1">
        <f t="shared" si="1"/>
        <v>0</v>
      </c>
      <c r="AD67" s="1">
        <f t="shared" si="2"/>
        <v>9.3840000000000003</v>
      </c>
      <c r="AE67" s="1">
        <f t="shared" si="3"/>
        <v>21.345132743362832</v>
      </c>
      <c r="AF67" s="1">
        <f t="shared" si="4"/>
        <v>0</v>
      </c>
      <c r="AG67" s="1">
        <f t="shared" si="5"/>
        <v>0</v>
      </c>
      <c r="AH67" s="1">
        <f t="shared" si="6"/>
        <v>73.469052743362823</v>
      </c>
    </row>
    <row r="68" spans="1:34" x14ac:dyDescent="0.25">
      <c r="A68" s="7">
        <f t="shared" si="10"/>
        <v>67</v>
      </c>
      <c r="B68" s="8">
        <v>0.35</v>
      </c>
      <c r="C68" s="8">
        <v>129.9</v>
      </c>
      <c r="D68" s="8">
        <v>345.2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482</v>
      </c>
      <c r="L68" s="8">
        <v>1282</v>
      </c>
      <c r="M68" s="8">
        <v>0</v>
      </c>
      <c r="N68" s="8">
        <v>155.5</v>
      </c>
      <c r="O68" s="8">
        <v>0</v>
      </c>
      <c r="P68" s="9">
        <v>27.1</v>
      </c>
      <c r="Q68" s="12">
        <v>0</v>
      </c>
      <c r="R68" s="12"/>
      <c r="S68" s="12"/>
      <c r="T68" s="12"/>
      <c r="U68" s="14">
        <v>71.2</v>
      </c>
      <c r="V68" s="12"/>
      <c r="W68" s="12"/>
      <c r="X68" s="1">
        <v>3.3</v>
      </c>
      <c r="Y68" s="1">
        <v>2.6</v>
      </c>
      <c r="Z68" s="1">
        <v>1.46</v>
      </c>
      <c r="AA68" s="1"/>
      <c r="AB68" s="1">
        <f t="shared" si="0"/>
        <v>58.407839999999993</v>
      </c>
      <c r="AC68" s="1">
        <f t="shared" si="1"/>
        <v>0</v>
      </c>
      <c r="AD68" s="1">
        <f t="shared" si="2"/>
        <v>5.4626666666666663</v>
      </c>
      <c r="AE68" s="1">
        <f t="shared" si="3"/>
        <v>22.690265486725664</v>
      </c>
      <c r="AF68" s="1">
        <f t="shared" si="4"/>
        <v>0</v>
      </c>
      <c r="AG68" s="1">
        <f t="shared" si="5"/>
        <v>0</v>
      </c>
      <c r="AH68" s="1">
        <f t="shared" si="6"/>
        <v>86.560772153392321</v>
      </c>
    </row>
    <row r="69" spans="1:34" x14ac:dyDescent="0.25">
      <c r="A69" s="7">
        <f t="shared" si="10"/>
        <v>68</v>
      </c>
      <c r="B69" s="8">
        <v>0.37</v>
      </c>
      <c r="C69" s="8">
        <v>136.9</v>
      </c>
      <c r="D69" s="8">
        <v>343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480</v>
      </c>
      <c r="L69" s="8">
        <v>1278</v>
      </c>
      <c r="M69" s="8">
        <v>0</v>
      </c>
      <c r="N69" s="8">
        <v>154.9</v>
      </c>
      <c r="O69" s="8">
        <v>0</v>
      </c>
      <c r="P69" s="9">
        <v>27</v>
      </c>
      <c r="Q69" s="12">
        <v>0</v>
      </c>
      <c r="R69" s="12"/>
      <c r="S69" s="12"/>
      <c r="T69" s="12"/>
      <c r="U69" s="14">
        <v>71.2</v>
      </c>
      <c r="V69" s="12"/>
      <c r="W69" s="12"/>
      <c r="X69" s="1">
        <v>3.3</v>
      </c>
      <c r="Y69" s="1">
        <v>2.6</v>
      </c>
      <c r="Z69" s="1">
        <v>1.46</v>
      </c>
      <c r="AA69" s="1"/>
      <c r="AB69" s="1">
        <f t="shared" si="0"/>
        <v>58.035599999999995</v>
      </c>
      <c r="AC69" s="1">
        <f t="shared" si="1"/>
        <v>0</v>
      </c>
      <c r="AD69" s="1">
        <f t="shared" si="2"/>
        <v>5.44</v>
      </c>
      <c r="AE69" s="1">
        <f t="shared" si="3"/>
        <v>22.619469026548671</v>
      </c>
      <c r="AF69" s="1">
        <f t="shared" si="4"/>
        <v>0</v>
      </c>
      <c r="AG69" s="1">
        <f t="shared" si="5"/>
        <v>0</v>
      </c>
      <c r="AH69" s="1">
        <f t="shared" si="6"/>
        <v>86.095069026548657</v>
      </c>
    </row>
    <row r="70" spans="1:34" x14ac:dyDescent="0.25">
      <c r="A70" s="7">
        <f t="shared" si="10"/>
        <v>69</v>
      </c>
      <c r="B70" s="8">
        <v>0.38</v>
      </c>
      <c r="C70" s="8">
        <v>103.4</v>
      </c>
      <c r="D70" s="8">
        <v>252.6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836</v>
      </c>
      <c r="L70" s="8">
        <v>1063</v>
      </c>
      <c r="M70" s="8">
        <v>0</v>
      </c>
      <c r="N70" s="8">
        <v>135</v>
      </c>
      <c r="O70" s="8">
        <v>0</v>
      </c>
      <c r="P70" s="9">
        <v>19.600000000000001</v>
      </c>
      <c r="Q70" s="12">
        <v>0</v>
      </c>
      <c r="R70" s="12"/>
      <c r="S70" s="12"/>
      <c r="T70" s="12"/>
      <c r="U70" s="14">
        <v>62.7</v>
      </c>
      <c r="V70" s="12"/>
      <c r="W70" s="12"/>
      <c r="X70" s="1">
        <v>3.3</v>
      </c>
      <c r="Y70" s="1">
        <v>2.6</v>
      </c>
      <c r="Z70" s="1">
        <v>1.46</v>
      </c>
      <c r="AA70" s="1"/>
      <c r="AB70" s="1">
        <f t="shared" si="0"/>
        <v>42.739919999999998</v>
      </c>
      <c r="AC70" s="1">
        <f t="shared" si="1"/>
        <v>0</v>
      </c>
      <c r="AD70" s="1">
        <f t="shared" si="2"/>
        <v>9.4746666666666659</v>
      </c>
      <c r="AE70" s="1">
        <f t="shared" si="3"/>
        <v>18.814159292035399</v>
      </c>
      <c r="AF70" s="1">
        <f t="shared" si="4"/>
        <v>0</v>
      </c>
      <c r="AG70" s="1">
        <f t="shared" si="5"/>
        <v>0</v>
      </c>
      <c r="AH70" s="1">
        <f t="shared" si="6"/>
        <v>71.028745958702061</v>
      </c>
    </row>
    <row r="71" spans="1:34" x14ac:dyDescent="0.25">
      <c r="A71" s="7">
        <f t="shared" si="10"/>
        <v>70</v>
      </c>
      <c r="B71" s="8">
        <v>0.38</v>
      </c>
      <c r="C71" s="8">
        <v>98.4</v>
      </c>
      <c r="D71" s="8">
        <v>258.89999999999998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835</v>
      </c>
      <c r="L71" s="8">
        <v>1083</v>
      </c>
      <c r="M71" s="8">
        <v>0</v>
      </c>
      <c r="N71" s="8">
        <v>135</v>
      </c>
      <c r="O71" s="8">
        <v>0</v>
      </c>
      <c r="P71" s="9">
        <v>0</v>
      </c>
      <c r="Q71" s="12">
        <v>0</v>
      </c>
      <c r="R71" s="12"/>
      <c r="S71" s="12"/>
      <c r="T71" s="12"/>
      <c r="U71" s="14">
        <v>55</v>
      </c>
      <c r="V71" s="12"/>
      <c r="W71" s="12"/>
      <c r="X71" s="1">
        <v>3.3</v>
      </c>
      <c r="Y71" s="1">
        <v>2.6</v>
      </c>
      <c r="Z71" s="1">
        <v>1.46</v>
      </c>
      <c r="AA71" s="1"/>
      <c r="AB71" s="1">
        <f t="shared" si="0"/>
        <v>43.805879999999995</v>
      </c>
      <c r="AC71" s="1">
        <f t="shared" si="1"/>
        <v>0</v>
      </c>
      <c r="AD71" s="1">
        <f t="shared" si="2"/>
        <v>9.4633333333333329</v>
      </c>
      <c r="AE71" s="1">
        <f t="shared" si="3"/>
        <v>19.168141592920353</v>
      </c>
      <c r="AF71" s="1">
        <f t="shared" si="4"/>
        <v>0</v>
      </c>
      <c r="AG71" s="1">
        <f t="shared" si="5"/>
        <v>0</v>
      </c>
      <c r="AH71" s="1">
        <f t="shared" si="6"/>
        <v>72.437354926253676</v>
      </c>
    </row>
    <row r="72" spans="1:34" x14ac:dyDescent="0.25">
      <c r="A72" s="7">
        <f t="shared" si="10"/>
        <v>71</v>
      </c>
      <c r="B72" s="8">
        <v>0.35</v>
      </c>
      <c r="C72" s="8">
        <v>135</v>
      </c>
      <c r="D72" s="8">
        <v>270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849</v>
      </c>
      <c r="L72" s="8">
        <v>1038.4000000000001</v>
      </c>
      <c r="M72" s="8">
        <v>0</v>
      </c>
      <c r="N72" s="8">
        <v>0</v>
      </c>
      <c r="O72" s="8">
        <v>0</v>
      </c>
      <c r="P72" s="9">
        <v>38</v>
      </c>
      <c r="Q72" s="12">
        <v>0</v>
      </c>
      <c r="R72" s="12"/>
      <c r="S72" s="12"/>
      <c r="T72" s="12"/>
      <c r="U72" s="14">
        <v>47</v>
      </c>
      <c r="V72" s="12"/>
      <c r="W72" s="12"/>
      <c r="X72" s="1">
        <v>3.3</v>
      </c>
      <c r="Y72" s="1">
        <v>2.6</v>
      </c>
      <c r="Z72" s="1">
        <v>1.46</v>
      </c>
      <c r="AA72" s="1"/>
      <c r="AB72" s="1">
        <f t="shared" si="0"/>
        <v>45.683999999999997</v>
      </c>
      <c r="AC72" s="1">
        <f t="shared" si="1"/>
        <v>0</v>
      </c>
      <c r="AD72" s="1">
        <f t="shared" si="2"/>
        <v>9.6219999999999999</v>
      </c>
      <c r="AE72" s="1">
        <f t="shared" si="3"/>
        <v>18.378761061946904</v>
      </c>
      <c r="AF72" s="1">
        <f t="shared" si="4"/>
        <v>0</v>
      </c>
      <c r="AG72" s="1">
        <f t="shared" si="5"/>
        <v>0</v>
      </c>
      <c r="AH72" s="1">
        <f t="shared" si="6"/>
        <v>73.684761061946901</v>
      </c>
    </row>
    <row r="73" spans="1:34" x14ac:dyDescent="0.25">
      <c r="A73" s="7">
        <f t="shared" si="10"/>
        <v>72</v>
      </c>
      <c r="B73" s="8">
        <v>0.35</v>
      </c>
      <c r="C73" s="8">
        <v>135</v>
      </c>
      <c r="D73" s="8">
        <v>270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849</v>
      </c>
      <c r="L73" s="8">
        <v>1038.4000000000001</v>
      </c>
      <c r="M73" s="8">
        <v>0</v>
      </c>
      <c r="N73" s="8">
        <v>0</v>
      </c>
      <c r="O73" s="8">
        <v>0</v>
      </c>
      <c r="P73" s="9">
        <v>38</v>
      </c>
      <c r="Q73" s="12">
        <v>0</v>
      </c>
      <c r="R73" s="12"/>
      <c r="S73" s="12"/>
      <c r="T73" s="12"/>
      <c r="U73" s="14">
        <v>44</v>
      </c>
      <c r="V73" s="12"/>
      <c r="W73" s="12"/>
      <c r="X73" s="1">
        <v>3.3</v>
      </c>
      <c r="Y73" s="1">
        <v>2.6</v>
      </c>
      <c r="Z73" s="1">
        <v>1.46</v>
      </c>
      <c r="AA73" s="1"/>
      <c r="AB73" s="1">
        <f t="shared" si="0"/>
        <v>45.683999999999997</v>
      </c>
      <c r="AC73" s="1">
        <f t="shared" si="1"/>
        <v>0</v>
      </c>
      <c r="AD73" s="1">
        <f t="shared" si="2"/>
        <v>9.6219999999999999</v>
      </c>
      <c r="AE73" s="1">
        <f t="shared" si="3"/>
        <v>18.378761061946904</v>
      </c>
      <c r="AF73" s="1">
        <f t="shared" si="4"/>
        <v>0</v>
      </c>
      <c r="AG73" s="1">
        <f t="shared" si="5"/>
        <v>0</v>
      </c>
      <c r="AH73" s="1">
        <f t="shared" si="6"/>
        <v>73.684761061946901</v>
      </c>
    </row>
    <row r="74" spans="1:34" x14ac:dyDescent="0.25">
      <c r="A74" s="7">
        <f t="shared" si="10"/>
        <v>73</v>
      </c>
      <c r="B74" s="8">
        <v>0.42</v>
      </c>
      <c r="C74" s="8">
        <v>85.6</v>
      </c>
      <c r="D74" s="8">
        <v>204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1288</v>
      </c>
      <c r="L74" s="8">
        <v>773</v>
      </c>
      <c r="M74" s="8">
        <v>0</v>
      </c>
      <c r="N74" s="8">
        <v>0</v>
      </c>
      <c r="O74" s="8">
        <v>0</v>
      </c>
      <c r="P74" s="9">
        <v>0</v>
      </c>
      <c r="Q74" s="12">
        <v>0</v>
      </c>
      <c r="R74" s="12"/>
      <c r="S74" s="12"/>
      <c r="T74" s="12"/>
      <c r="U74" s="14">
        <v>12</v>
      </c>
      <c r="V74" s="12"/>
      <c r="W74" s="12"/>
      <c r="X74" s="1"/>
      <c r="Y74" s="1"/>
      <c r="Z74" s="1"/>
      <c r="AA74" s="1"/>
      <c r="AB74" s="1">
        <f t="shared" si="0"/>
        <v>34.516799999999996</v>
      </c>
      <c r="AC74" s="1">
        <f t="shared" si="1"/>
        <v>0</v>
      </c>
      <c r="AD74" s="1">
        <f t="shared" si="2"/>
        <v>14.597333333333333</v>
      </c>
      <c r="AE74" s="1">
        <f t="shared" si="3"/>
        <v>13.68141592920354</v>
      </c>
      <c r="AF74" s="1">
        <f t="shared" si="4"/>
        <v>0</v>
      </c>
      <c r="AG74" s="1">
        <f t="shared" si="5"/>
        <v>0</v>
      </c>
      <c r="AH74" s="1">
        <f t="shared" si="6"/>
        <v>62.795549262536866</v>
      </c>
    </row>
    <row r="75" spans="1:34" x14ac:dyDescent="0.25">
      <c r="A75" s="7">
        <f t="shared" si="10"/>
        <v>74</v>
      </c>
      <c r="B75" s="8">
        <v>0.42</v>
      </c>
      <c r="C75" s="8">
        <v>85.6</v>
      </c>
      <c r="D75" s="8">
        <v>204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1145</v>
      </c>
      <c r="L75" s="8">
        <v>916</v>
      </c>
      <c r="M75" s="8">
        <v>0</v>
      </c>
      <c r="N75" s="8">
        <v>0</v>
      </c>
      <c r="O75" s="8">
        <v>0</v>
      </c>
      <c r="P75" s="9">
        <v>0</v>
      </c>
      <c r="Q75" s="12">
        <v>0</v>
      </c>
      <c r="R75" s="12"/>
      <c r="S75" s="12"/>
      <c r="T75" s="12"/>
      <c r="U75" s="14">
        <v>13</v>
      </c>
      <c r="V75" s="12"/>
      <c r="W75" s="12"/>
      <c r="X75" s="1"/>
      <c r="Y75" s="1"/>
      <c r="Z75" s="1"/>
      <c r="AA75" s="1"/>
      <c r="AB75" s="1">
        <f t="shared" si="0"/>
        <v>34.516799999999996</v>
      </c>
      <c r="AC75" s="1">
        <f t="shared" si="1"/>
        <v>0</v>
      </c>
      <c r="AD75" s="1">
        <f t="shared" si="2"/>
        <v>12.976666666666667</v>
      </c>
      <c r="AE75" s="1">
        <f t="shared" si="3"/>
        <v>16.212389380530972</v>
      </c>
      <c r="AF75" s="1">
        <f t="shared" si="4"/>
        <v>0</v>
      </c>
      <c r="AG75" s="1">
        <f t="shared" si="5"/>
        <v>0</v>
      </c>
      <c r="AH75" s="1">
        <f t="shared" si="6"/>
        <v>63.705856047197635</v>
      </c>
    </row>
    <row r="76" spans="1:34" x14ac:dyDescent="0.25">
      <c r="A76" s="7">
        <f t="shared" si="10"/>
        <v>75</v>
      </c>
      <c r="B76" s="8">
        <v>0.42</v>
      </c>
      <c r="C76" s="8">
        <v>85.6</v>
      </c>
      <c r="D76" s="8">
        <v>204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1030</v>
      </c>
      <c r="L76" s="8">
        <v>1030</v>
      </c>
      <c r="M76" s="8">
        <v>0</v>
      </c>
      <c r="N76" s="8">
        <v>0</v>
      </c>
      <c r="O76" s="8">
        <v>0</v>
      </c>
      <c r="P76" s="9">
        <v>0</v>
      </c>
      <c r="Q76" s="12">
        <v>0</v>
      </c>
      <c r="R76" s="12"/>
      <c r="S76" s="12"/>
      <c r="T76" s="12"/>
      <c r="U76" s="14">
        <v>14</v>
      </c>
      <c r="V76" s="12"/>
      <c r="W76" s="12"/>
      <c r="X76" s="1"/>
      <c r="Y76" s="1"/>
      <c r="Z76" s="1"/>
      <c r="AA76" s="1"/>
      <c r="AB76" s="1">
        <f t="shared" si="0"/>
        <v>34.516799999999996</v>
      </c>
      <c r="AC76" s="1">
        <f t="shared" si="1"/>
        <v>0</v>
      </c>
      <c r="AD76" s="1">
        <f t="shared" si="2"/>
        <v>11.673333333333334</v>
      </c>
      <c r="AE76" s="1">
        <f t="shared" si="3"/>
        <v>18.23008849557522</v>
      </c>
      <c r="AF76" s="1">
        <f t="shared" si="4"/>
        <v>0</v>
      </c>
      <c r="AG76" s="1">
        <f t="shared" si="5"/>
        <v>0</v>
      </c>
      <c r="AH76" s="1">
        <f t="shared" si="6"/>
        <v>64.420221828908552</v>
      </c>
    </row>
    <row r="77" spans="1:34" x14ac:dyDescent="0.25">
      <c r="A77" s="7">
        <f t="shared" si="10"/>
        <v>76</v>
      </c>
      <c r="B77" s="8">
        <v>0.42</v>
      </c>
      <c r="C77" s="8">
        <v>85.6</v>
      </c>
      <c r="D77" s="8">
        <v>204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937</v>
      </c>
      <c r="L77" s="8">
        <v>1123</v>
      </c>
      <c r="M77" s="8">
        <v>0</v>
      </c>
      <c r="N77" s="8">
        <v>0</v>
      </c>
      <c r="O77" s="8">
        <v>0</v>
      </c>
      <c r="P77" s="9">
        <v>0</v>
      </c>
      <c r="Q77" s="12">
        <v>0</v>
      </c>
      <c r="R77" s="12"/>
      <c r="S77" s="12"/>
      <c r="T77" s="12"/>
      <c r="U77" s="14">
        <v>27</v>
      </c>
      <c r="V77" s="12"/>
      <c r="W77" s="12"/>
      <c r="X77" s="1"/>
      <c r="Y77" s="1"/>
      <c r="Z77" s="1"/>
      <c r="AA77" s="1"/>
      <c r="AB77" s="1">
        <f t="shared" si="0"/>
        <v>34.516799999999996</v>
      </c>
      <c r="AC77" s="1">
        <f t="shared" si="1"/>
        <v>0</v>
      </c>
      <c r="AD77" s="1">
        <f t="shared" si="2"/>
        <v>10.619333333333334</v>
      </c>
      <c r="AE77" s="1">
        <f t="shared" si="3"/>
        <v>19.876106194690266</v>
      </c>
      <c r="AF77" s="1">
        <f t="shared" si="4"/>
        <v>0</v>
      </c>
      <c r="AG77" s="1">
        <f t="shared" si="5"/>
        <v>0</v>
      </c>
      <c r="AH77" s="1">
        <f t="shared" si="6"/>
        <v>65.012239528023599</v>
      </c>
    </row>
    <row r="78" spans="1:34" x14ac:dyDescent="0.25">
      <c r="A78" s="7">
        <f t="shared" si="10"/>
        <v>77</v>
      </c>
      <c r="B78" s="8">
        <v>0.42</v>
      </c>
      <c r="C78" s="8">
        <v>85.6</v>
      </c>
      <c r="D78" s="8">
        <v>204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859</v>
      </c>
      <c r="L78" s="8">
        <v>1202</v>
      </c>
      <c r="M78" s="8">
        <v>0</v>
      </c>
      <c r="N78" s="8">
        <v>0</v>
      </c>
      <c r="O78" s="8">
        <v>0</v>
      </c>
      <c r="P78" s="9">
        <v>0</v>
      </c>
      <c r="Q78" s="12">
        <v>0</v>
      </c>
      <c r="R78" s="12"/>
      <c r="S78" s="12"/>
      <c r="T78" s="12"/>
      <c r="U78" s="14">
        <v>28</v>
      </c>
      <c r="V78" s="12"/>
      <c r="W78" s="12"/>
      <c r="X78" s="1"/>
      <c r="Y78" s="1"/>
      <c r="Z78" s="1"/>
      <c r="AA78" s="1"/>
      <c r="AB78" s="1">
        <f t="shared" si="0"/>
        <v>34.516799999999996</v>
      </c>
      <c r="AC78" s="1">
        <f t="shared" si="1"/>
        <v>0</v>
      </c>
      <c r="AD78" s="1">
        <f t="shared" si="2"/>
        <v>9.7353333333333332</v>
      </c>
      <c r="AE78" s="1">
        <f t="shared" si="3"/>
        <v>21.274336283185839</v>
      </c>
      <c r="AF78" s="1">
        <f t="shared" si="4"/>
        <v>0</v>
      </c>
      <c r="AG78" s="1">
        <f t="shared" si="5"/>
        <v>0</v>
      </c>
      <c r="AH78" s="1">
        <f t="shared" si="6"/>
        <v>65.526469616519165</v>
      </c>
    </row>
    <row r="79" spans="1:34" x14ac:dyDescent="0.25">
      <c r="A79" s="7">
        <f t="shared" si="10"/>
        <v>78</v>
      </c>
      <c r="B79" s="8">
        <v>0.42</v>
      </c>
      <c r="C79" s="8">
        <v>85.6</v>
      </c>
      <c r="D79" s="8">
        <v>204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793</v>
      </c>
      <c r="L79" s="8">
        <v>1268</v>
      </c>
      <c r="M79" s="8">
        <v>0</v>
      </c>
      <c r="N79" s="8">
        <v>0</v>
      </c>
      <c r="O79" s="8">
        <v>0</v>
      </c>
      <c r="P79" s="9">
        <v>0</v>
      </c>
      <c r="Q79" s="12">
        <v>0</v>
      </c>
      <c r="R79" s="12"/>
      <c r="S79" s="12"/>
      <c r="T79" s="12"/>
      <c r="U79" s="14">
        <v>29</v>
      </c>
      <c r="V79" s="12"/>
      <c r="W79" s="12"/>
      <c r="X79" s="1"/>
      <c r="Y79" s="1"/>
      <c r="Z79" s="1"/>
      <c r="AA79" s="1"/>
      <c r="AB79" s="1">
        <f t="shared" si="0"/>
        <v>34.516799999999996</v>
      </c>
      <c r="AC79" s="1">
        <f t="shared" si="1"/>
        <v>0</v>
      </c>
      <c r="AD79" s="1">
        <f t="shared" si="2"/>
        <v>8.9873333333333338</v>
      </c>
      <c r="AE79" s="1">
        <f t="shared" si="3"/>
        <v>22.442477876106196</v>
      </c>
      <c r="AF79" s="1">
        <f t="shared" si="4"/>
        <v>0</v>
      </c>
      <c r="AG79" s="1">
        <f t="shared" si="5"/>
        <v>0</v>
      </c>
      <c r="AH79" s="1">
        <f t="shared" si="6"/>
        <v>65.946611209439524</v>
      </c>
    </row>
    <row r="80" spans="1:34" x14ac:dyDescent="0.25">
      <c r="A80" s="7">
        <f t="shared" si="10"/>
        <v>79</v>
      </c>
      <c r="B80" s="8">
        <v>0.42</v>
      </c>
      <c r="C80" s="8">
        <v>85.6</v>
      </c>
      <c r="D80" s="8">
        <v>204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736</v>
      </c>
      <c r="L80" s="8">
        <v>1325</v>
      </c>
      <c r="M80" s="8">
        <v>0</v>
      </c>
      <c r="N80" s="8">
        <v>0</v>
      </c>
      <c r="O80" s="8">
        <v>0</v>
      </c>
      <c r="P80" s="9">
        <v>0</v>
      </c>
      <c r="Q80" s="12">
        <v>0</v>
      </c>
      <c r="R80" s="12"/>
      <c r="S80" s="12"/>
      <c r="T80" s="12"/>
      <c r="U80" s="14">
        <v>30</v>
      </c>
      <c r="V80" s="12"/>
      <c r="W80" s="12"/>
      <c r="X80" s="1"/>
      <c r="Y80" s="1"/>
      <c r="Z80" s="1"/>
      <c r="AA80" s="1"/>
      <c r="AB80" s="1">
        <f t="shared" si="0"/>
        <v>34.516799999999996</v>
      </c>
      <c r="AC80" s="1">
        <f t="shared" si="1"/>
        <v>0</v>
      </c>
      <c r="AD80" s="1">
        <f t="shared" si="2"/>
        <v>8.341333333333333</v>
      </c>
      <c r="AE80" s="1">
        <f t="shared" si="3"/>
        <v>23.451327433628318</v>
      </c>
      <c r="AF80" s="1">
        <f t="shared" si="4"/>
        <v>0</v>
      </c>
      <c r="AG80" s="1">
        <f t="shared" si="5"/>
        <v>0</v>
      </c>
      <c r="AH80" s="1">
        <f t="shared" si="6"/>
        <v>66.309460766961649</v>
      </c>
    </row>
    <row r="81" spans="1:34" x14ac:dyDescent="0.25">
      <c r="A81" s="7">
        <f t="shared" si="10"/>
        <v>80</v>
      </c>
      <c r="B81" s="8">
        <v>0.42</v>
      </c>
      <c r="C81" s="8">
        <v>112.8</v>
      </c>
      <c r="D81" s="8">
        <v>268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1230</v>
      </c>
      <c r="L81" s="8">
        <v>738</v>
      </c>
      <c r="M81" s="8">
        <v>0</v>
      </c>
      <c r="N81" s="8">
        <v>0</v>
      </c>
      <c r="O81" s="8">
        <v>0</v>
      </c>
      <c r="P81" s="9">
        <v>0</v>
      </c>
      <c r="Q81" s="12">
        <v>0</v>
      </c>
      <c r="R81" s="12"/>
      <c r="S81" s="12"/>
      <c r="T81" s="12"/>
      <c r="U81" s="14">
        <v>30</v>
      </c>
      <c r="V81" s="12"/>
      <c r="W81" s="12"/>
      <c r="X81" s="1"/>
      <c r="Y81" s="1"/>
      <c r="Z81" s="1"/>
      <c r="AA81" s="1"/>
      <c r="AB81" s="1">
        <f t="shared" si="0"/>
        <v>45.345599999999997</v>
      </c>
      <c r="AC81" s="1">
        <f t="shared" si="1"/>
        <v>0</v>
      </c>
      <c r="AD81" s="1">
        <f t="shared" si="2"/>
        <v>13.94</v>
      </c>
      <c r="AE81" s="1">
        <f t="shared" si="3"/>
        <v>13.061946902654867</v>
      </c>
      <c r="AF81" s="1">
        <f t="shared" si="4"/>
        <v>0</v>
      </c>
      <c r="AG81" s="1">
        <f t="shared" si="5"/>
        <v>0</v>
      </c>
      <c r="AH81" s="1">
        <f t="shared" si="6"/>
        <v>72.347546902654869</v>
      </c>
    </row>
    <row r="82" spans="1:34" x14ac:dyDescent="0.25">
      <c r="A82" s="7">
        <f t="shared" si="10"/>
        <v>81</v>
      </c>
      <c r="B82" s="8">
        <v>0.42</v>
      </c>
      <c r="C82" s="8">
        <v>112.8</v>
      </c>
      <c r="D82" s="8">
        <v>268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1094</v>
      </c>
      <c r="L82" s="8">
        <v>875</v>
      </c>
      <c r="M82" s="8">
        <v>0</v>
      </c>
      <c r="N82" s="8">
        <v>0</v>
      </c>
      <c r="O82" s="8">
        <v>0</v>
      </c>
      <c r="P82" s="9">
        <v>0</v>
      </c>
      <c r="Q82" s="12">
        <v>0</v>
      </c>
      <c r="R82" s="12"/>
      <c r="S82" s="12"/>
      <c r="T82" s="12"/>
      <c r="U82" s="14">
        <v>31</v>
      </c>
      <c r="V82" s="12"/>
      <c r="W82" s="12"/>
      <c r="X82" s="1"/>
      <c r="Y82" s="1"/>
      <c r="Z82" s="1"/>
      <c r="AA82" s="1"/>
      <c r="AB82" s="1">
        <f t="shared" si="0"/>
        <v>45.345599999999997</v>
      </c>
      <c r="AC82" s="1">
        <f t="shared" si="1"/>
        <v>0</v>
      </c>
      <c r="AD82" s="1">
        <f t="shared" si="2"/>
        <v>12.398666666666667</v>
      </c>
      <c r="AE82" s="1">
        <f t="shared" si="3"/>
        <v>15.486725663716815</v>
      </c>
      <c r="AF82" s="1">
        <f t="shared" si="4"/>
        <v>0</v>
      </c>
      <c r="AG82" s="1">
        <f t="shared" si="5"/>
        <v>0</v>
      </c>
      <c r="AH82" s="1">
        <f t="shared" si="6"/>
        <v>73.230992330383472</v>
      </c>
    </row>
    <row r="83" spans="1:34" x14ac:dyDescent="0.25">
      <c r="A83" s="7">
        <f t="shared" si="10"/>
        <v>82</v>
      </c>
      <c r="B83" s="8">
        <v>0.42</v>
      </c>
      <c r="C83" s="8">
        <v>112.8</v>
      </c>
      <c r="D83" s="8">
        <v>268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984</v>
      </c>
      <c r="L83" s="8">
        <v>984</v>
      </c>
      <c r="M83" s="8">
        <v>0</v>
      </c>
      <c r="N83" s="8">
        <v>0</v>
      </c>
      <c r="O83" s="8">
        <v>0</v>
      </c>
      <c r="P83" s="9">
        <v>0</v>
      </c>
      <c r="Q83" s="12">
        <v>0</v>
      </c>
      <c r="R83" s="12"/>
      <c r="S83" s="12"/>
      <c r="T83" s="12"/>
      <c r="U83" s="14">
        <v>32</v>
      </c>
      <c r="V83" s="12"/>
      <c r="W83" s="12"/>
      <c r="X83" s="1"/>
      <c r="Y83" s="1"/>
      <c r="Z83" s="1"/>
      <c r="AA83" s="1"/>
      <c r="AB83" s="1">
        <f t="shared" si="0"/>
        <v>45.345599999999997</v>
      </c>
      <c r="AC83" s="1">
        <f t="shared" si="1"/>
        <v>0</v>
      </c>
      <c r="AD83" s="1">
        <f t="shared" si="2"/>
        <v>11.151999999999999</v>
      </c>
      <c r="AE83" s="1">
        <f t="shared" si="3"/>
        <v>17.415929203539822</v>
      </c>
      <c r="AF83" s="1">
        <f t="shared" si="4"/>
        <v>0</v>
      </c>
      <c r="AG83" s="1">
        <f t="shared" si="5"/>
        <v>0</v>
      </c>
      <c r="AH83" s="1">
        <f t="shared" si="6"/>
        <v>73.913529203539824</v>
      </c>
    </row>
    <row r="84" spans="1:34" x14ac:dyDescent="0.25">
      <c r="A84" s="7">
        <f t="shared" si="10"/>
        <v>83</v>
      </c>
      <c r="B84" s="8">
        <v>0.42</v>
      </c>
      <c r="C84" s="8">
        <v>112.8</v>
      </c>
      <c r="D84" s="8">
        <v>268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895</v>
      </c>
      <c r="L84" s="8">
        <v>1074</v>
      </c>
      <c r="M84" s="8">
        <v>0</v>
      </c>
      <c r="N84" s="8">
        <v>0</v>
      </c>
      <c r="O84" s="8">
        <v>0</v>
      </c>
      <c r="P84" s="9">
        <v>0</v>
      </c>
      <c r="Q84" s="12">
        <v>0</v>
      </c>
      <c r="R84" s="12"/>
      <c r="S84" s="12"/>
      <c r="T84" s="12"/>
      <c r="U84" s="14">
        <v>36</v>
      </c>
      <c r="V84" s="12"/>
      <c r="W84" s="12"/>
      <c r="X84" s="1"/>
      <c r="Y84" s="1"/>
      <c r="Z84" s="1"/>
      <c r="AA84" s="1"/>
      <c r="AB84" s="1">
        <f t="shared" si="0"/>
        <v>45.345599999999997</v>
      </c>
      <c r="AC84" s="1">
        <f t="shared" si="1"/>
        <v>0</v>
      </c>
      <c r="AD84" s="1">
        <f t="shared" si="2"/>
        <v>10.143333333333333</v>
      </c>
      <c r="AE84" s="1">
        <f t="shared" si="3"/>
        <v>19.008849557522122</v>
      </c>
      <c r="AF84" s="1">
        <f t="shared" si="4"/>
        <v>0</v>
      </c>
      <c r="AG84" s="1">
        <f t="shared" si="5"/>
        <v>0</v>
      </c>
      <c r="AH84" s="1">
        <f t="shared" si="6"/>
        <v>74.497782890855447</v>
      </c>
    </row>
    <row r="85" spans="1:34" x14ac:dyDescent="0.25">
      <c r="A85" s="7">
        <f t="shared" si="10"/>
        <v>84</v>
      </c>
      <c r="B85" s="8">
        <v>0.42</v>
      </c>
      <c r="C85" s="8">
        <v>112.8</v>
      </c>
      <c r="D85" s="8">
        <v>268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820</v>
      </c>
      <c r="L85" s="8">
        <v>1148</v>
      </c>
      <c r="M85" s="8">
        <v>0</v>
      </c>
      <c r="N85" s="8">
        <v>0</v>
      </c>
      <c r="O85" s="8">
        <v>0</v>
      </c>
      <c r="P85" s="9">
        <v>0</v>
      </c>
      <c r="Q85" s="12">
        <v>0</v>
      </c>
      <c r="R85" s="12"/>
      <c r="S85" s="12"/>
      <c r="T85" s="12"/>
      <c r="U85" s="14">
        <v>37</v>
      </c>
      <c r="V85" s="12"/>
      <c r="W85" s="12"/>
      <c r="X85" s="1"/>
      <c r="Y85" s="1"/>
      <c r="Z85" s="1"/>
      <c r="AA85" s="1"/>
      <c r="AB85" s="1">
        <f t="shared" si="0"/>
        <v>45.345599999999997</v>
      </c>
      <c r="AC85" s="1">
        <f t="shared" si="1"/>
        <v>0</v>
      </c>
      <c r="AD85" s="1">
        <f t="shared" si="2"/>
        <v>9.293333333333333</v>
      </c>
      <c r="AE85" s="1">
        <f t="shared" si="3"/>
        <v>20.318584070796462</v>
      </c>
      <c r="AF85" s="1">
        <f t="shared" si="4"/>
        <v>0</v>
      </c>
      <c r="AG85" s="1">
        <f t="shared" si="5"/>
        <v>0</v>
      </c>
      <c r="AH85" s="1">
        <f t="shared" si="6"/>
        <v>74.957517404129788</v>
      </c>
    </row>
    <row r="86" spans="1:34" x14ac:dyDescent="0.25">
      <c r="A86" s="7">
        <f t="shared" si="10"/>
        <v>85</v>
      </c>
      <c r="B86" s="8">
        <v>0.42</v>
      </c>
      <c r="C86" s="8">
        <v>112.8</v>
      </c>
      <c r="D86" s="8">
        <v>268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757</v>
      </c>
      <c r="L86" s="8">
        <v>1211.5</v>
      </c>
      <c r="M86" s="8">
        <v>0</v>
      </c>
      <c r="N86" s="8">
        <v>0</v>
      </c>
      <c r="O86" s="8">
        <v>0</v>
      </c>
      <c r="P86" s="9">
        <v>0</v>
      </c>
      <c r="Q86" s="12">
        <v>0</v>
      </c>
      <c r="R86" s="12"/>
      <c r="S86" s="12"/>
      <c r="T86" s="12"/>
      <c r="U86" s="14">
        <v>39</v>
      </c>
      <c r="V86" s="12"/>
      <c r="W86" s="12"/>
      <c r="X86" s="1"/>
      <c r="Y86" s="1"/>
      <c r="Z86" s="1"/>
      <c r="AA86" s="1"/>
      <c r="AB86" s="1">
        <f t="shared" si="0"/>
        <v>45.345599999999997</v>
      </c>
      <c r="AC86" s="1">
        <f t="shared" si="1"/>
        <v>0</v>
      </c>
      <c r="AD86" s="1">
        <f t="shared" si="2"/>
        <v>8.5793333333333326</v>
      </c>
      <c r="AE86" s="1">
        <f t="shared" si="3"/>
        <v>21.442477876106196</v>
      </c>
      <c r="AF86" s="1">
        <f t="shared" si="4"/>
        <v>0</v>
      </c>
      <c r="AG86" s="1">
        <f t="shared" si="5"/>
        <v>0</v>
      </c>
      <c r="AH86" s="1">
        <f t="shared" si="6"/>
        <v>75.367411209439524</v>
      </c>
    </row>
    <row r="87" spans="1:34" x14ac:dyDescent="0.25">
      <c r="A87" s="7">
        <f t="shared" si="10"/>
        <v>86</v>
      </c>
      <c r="B87" s="8">
        <v>0.42</v>
      </c>
      <c r="C87" s="8">
        <v>112.8</v>
      </c>
      <c r="D87" s="8">
        <v>268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703</v>
      </c>
      <c r="L87" s="8">
        <v>1266</v>
      </c>
      <c r="M87" s="8">
        <v>0</v>
      </c>
      <c r="N87" s="8">
        <v>0</v>
      </c>
      <c r="O87" s="8">
        <v>0</v>
      </c>
      <c r="P87" s="9">
        <v>0</v>
      </c>
      <c r="Q87" s="12">
        <v>0</v>
      </c>
      <c r="R87" s="12"/>
      <c r="S87" s="12"/>
      <c r="T87" s="12"/>
      <c r="U87" s="14">
        <v>40</v>
      </c>
      <c r="V87" s="12"/>
      <c r="W87" s="12"/>
      <c r="X87" s="1"/>
      <c r="Y87" s="1"/>
      <c r="Z87" s="1"/>
      <c r="AA87" s="1"/>
      <c r="AB87" s="1">
        <f t="shared" si="0"/>
        <v>45.345599999999997</v>
      </c>
      <c r="AC87" s="1">
        <f t="shared" si="1"/>
        <v>0</v>
      </c>
      <c r="AD87" s="1">
        <f t="shared" si="2"/>
        <v>7.9673333333333334</v>
      </c>
      <c r="AE87" s="1">
        <f t="shared" si="3"/>
        <v>22.407079646017699</v>
      </c>
      <c r="AF87" s="1">
        <f t="shared" si="4"/>
        <v>0</v>
      </c>
      <c r="AG87" s="1">
        <f t="shared" si="5"/>
        <v>0</v>
      </c>
      <c r="AH87" s="1">
        <f t="shared" si="6"/>
        <v>75.720012979351026</v>
      </c>
    </row>
    <row r="88" spans="1:34" x14ac:dyDescent="0.25">
      <c r="A88" s="7">
        <f t="shared" si="10"/>
        <v>87</v>
      </c>
      <c r="B88" s="8">
        <v>0.55000000000000004</v>
      </c>
      <c r="C88" s="8">
        <v>154</v>
      </c>
      <c r="D88" s="8">
        <v>280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1080</v>
      </c>
      <c r="L88" s="8">
        <v>796</v>
      </c>
      <c r="M88" s="8">
        <v>98</v>
      </c>
      <c r="N88" s="8">
        <v>0</v>
      </c>
      <c r="O88" s="8">
        <v>0</v>
      </c>
      <c r="P88" s="9">
        <v>0</v>
      </c>
      <c r="Q88" s="12">
        <v>0</v>
      </c>
      <c r="R88" s="12"/>
      <c r="S88" s="12"/>
      <c r="T88" s="12"/>
      <c r="U88" s="14">
        <v>27.28</v>
      </c>
      <c r="V88" s="12"/>
      <c r="W88" s="12"/>
      <c r="X88" s="1"/>
      <c r="Y88" s="1"/>
      <c r="Z88" s="1"/>
      <c r="AA88" s="1"/>
      <c r="AB88" s="1">
        <f t="shared" si="0"/>
        <v>47.375999999999998</v>
      </c>
      <c r="AC88" s="1">
        <f t="shared" si="1"/>
        <v>0</v>
      </c>
      <c r="AD88" s="1">
        <f t="shared" si="2"/>
        <v>12.24</v>
      </c>
      <c r="AE88" s="1">
        <f t="shared" si="3"/>
        <v>14.08849557522124</v>
      </c>
      <c r="AF88" s="1">
        <f t="shared" si="4"/>
        <v>0</v>
      </c>
      <c r="AG88" s="1">
        <f t="shared" si="5"/>
        <v>2.94</v>
      </c>
      <c r="AH88" s="1">
        <f t="shared" si="6"/>
        <v>76.644495575221242</v>
      </c>
    </row>
    <row r="89" spans="1:34" x14ac:dyDescent="0.25">
      <c r="A89" s="7">
        <f t="shared" si="10"/>
        <v>88</v>
      </c>
      <c r="B89" s="8">
        <v>0.5</v>
      </c>
      <c r="C89" s="8">
        <v>140</v>
      </c>
      <c r="D89" s="8">
        <v>280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0.56000000000000005</v>
      </c>
      <c r="K89" s="8">
        <v>110</v>
      </c>
      <c r="L89" s="8">
        <v>810</v>
      </c>
      <c r="M89" s="8">
        <v>100</v>
      </c>
      <c r="N89" s="8">
        <v>0</v>
      </c>
      <c r="O89" s="8">
        <v>0</v>
      </c>
      <c r="P89" s="9">
        <v>0</v>
      </c>
      <c r="Q89" s="12">
        <v>0</v>
      </c>
      <c r="R89" s="12"/>
      <c r="S89" s="12"/>
      <c r="T89" s="12"/>
      <c r="U89" s="14">
        <v>30.68</v>
      </c>
      <c r="V89" s="12"/>
      <c r="W89" s="12"/>
      <c r="X89" s="1"/>
      <c r="Y89" s="1"/>
      <c r="Z89" s="1"/>
      <c r="AA89" s="1"/>
      <c r="AB89" s="1">
        <f t="shared" si="0"/>
        <v>47.375999999999998</v>
      </c>
      <c r="AC89" s="1">
        <f t="shared" si="1"/>
        <v>0</v>
      </c>
      <c r="AD89" s="1">
        <f t="shared" si="2"/>
        <v>1.2466666666666666</v>
      </c>
      <c r="AE89" s="1">
        <f t="shared" si="3"/>
        <v>14.336283185840708</v>
      </c>
      <c r="AF89" s="1">
        <f t="shared" si="4"/>
        <v>0</v>
      </c>
      <c r="AG89" s="1">
        <f t="shared" si="5"/>
        <v>3</v>
      </c>
      <c r="AH89" s="1">
        <f t="shared" si="6"/>
        <v>65.958949852507374</v>
      </c>
    </row>
    <row r="90" spans="1:34" x14ac:dyDescent="0.25">
      <c r="A90" s="7">
        <f t="shared" si="10"/>
        <v>89</v>
      </c>
      <c r="B90" s="8">
        <v>0.45</v>
      </c>
      <c r="C90" s="8">
        <v>126</v>
      </c>
      <c r="D90" s="8">
        <v>280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1.1200000000000001</v>
      </c>
      <c r="K90" s="8">
        <v>1120</v>
      </c>
      <c r="L90" s="8">
        <v>825</v>
      </c>
      <c r="M90" s="8">
        <v>102</v>
      </c>
      <c r="N90" s="8">
        <v>0</v>
      </c>
      <c r="O90" s="8">
        <v>0</v>
      </c>
      <c r="P90" s="9">
        <v>0</v>
      </c>
      <c r="Q90" s="12">
        <v>0</v>
      </c>
      <c r="R90" s="12"/>
      <c r="S90" s="12"/>
      <c r="T90" s="12"/>
      <c r="U90" s="14">
        <v>33.06</v>
      </c>
      <c r="V90" s="12"/>
      <c r="W90" s="12"/>
      <c r="X90" s="1"/>
      <c r="Y90" s="1"/>
      <c r="Z90" s="1"/>
      <c r="AA90" s="1"/>
      <c r="AB90" s="1">
        <f t="shared" si="0"/>
        <v>47.375999999999998</v>
      </c>
      <c r="AC90" s="1">
        <f t="shared" si="1"/>
        <v>0</v>
      </c>
      <c r="AD90" s="1">
        <f t="shared" si="2"/>
        <v>12.693333333333333</v>
      </c>
      <c r="AE90" s="1">
        <f t="shared" si="3"/>
        <v>14.601769911504425</v>
      </c>
      <c r="AF90" s="1">
        <f t="shared" si="4"/>
        <v>0</v>
      </c>
      <c r="AG90" s="1">
        <f t="shared" si="5"/>
        <v>3.06</v>
      </c>
      <c r="AH90" s="1">
        <f t="shared" si="6"/>
        <v>77.731103244837755</v>
      </c>
    </row>
    <row r="91" spans="1:34" x14ac:dyDescent="0.25">
      <c r="A91" s="7">
        <f t="shared" si="10"/>
        <v>90</v>
      </c>
      <c r="B91" s="8">
        <v>0.4</v>
      </c>
      <c r="C91" s="8">
        <v>112</v>
      </c>
      <c r="D91" s="8">
        <v>280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1.68</v>
      </c>
      <c r="K91" s="8">
        <v>1140</v>
      </c>
      <c r="L91" s="8">
        <v>840</v>
      </c>
      <c r="M91" s="8">
        <v>104</v>
      </c>
      <c r="N91" s="8">
        <v>0</v>
      </c>
      <c r="O91" s="8">
        <v>0</v>
      </c>
      <c r="P91" s="9">
        <v>0</v>
      </c>
      <c r="Q91" s="12">
        <v>0</v>
      </c>
      <c r="R91" s="12"/>
      <c r="S91" s="12"/>
      <c r="T91" s="12"/>
      <c r="U91" s="14">
        <v>37.380000000000003</v>
      </c>
      <c r="V91" s="12"/>
      <c r="W91" s="12"/>
      <c r="X91" s="1"/>
      <c r="Y91" s="1"/>
      <c r="Z91" s="1"/>
      <c r="AA91" s="1"/>
      <c r="AB91" s="1">
        <f t="shared" si="0"/>
        <v>47.375999999999998</v>
      </c>
      <c r="AC91" s="1">
        <f t="shared" si="1"/>
        <v>0</v>
      </c>
      <c r="AD91" s="1">
        <f t="shared" si="2"/>
        <v>12.92</v>
      </c>
      <c r="AE91" s="1">
        <f t="shared" si="3"/>
        <v>14.867256637168142</v>
      </c>
      <c r="AF91" s="1">
        <f t="shared" si="4"/>
        <v>0</v>
      </c>
      <c r="AG91" s="1">
        <f t="shared" si="5"/>
        <v>3.12</v>
      </c>
      <c r="AH91" s="1">
        <f t="shared" si="6"/>
        <v>78.283256637168151</v>
      </c>
    </row>
    <row r="92" spans="1:34" x14ac:dyDescent="0.25">
      <c r="A92" s="7">
        <f t="shared" si="10"/>
        <v>91</v>
      </c>
      <c r="B92" s="8">
        <v>0.35</v>
      </c>
      <c r="C92" s="8">
        <v>98</v>
      </c>
      <c r="D92" s="8">
        <v>280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2.8</v>
      </c>
      <c r="K92" s="8">
        <v>1160</v>
      </c>
      <c r="L92" s="8">
        <v>855</v>
      </c>
      <c r="M92" s="8">
        <v>106</v>
      </c>
      <c r="N92" s="8">
        <v>0</v>
      </c>
      <c r="O92" s="8">
        <v>0</v>
      </c>
      <c r="P92" s="9">
        <v>0</v>
      </c>
      <c r="Q92" s="12">
        <v>0</v>
      </c>
      <c r="R92" s="12"/>
      <c r="S92" s="12"/>
      <c r="T92" s="12"/>
      <c r="U92" s="14">
        <v>48.3</v>
      </c>
      <c r="V92" s="12"/>
      <c r="W92" s="12"/>
      <c r="X92" s="1"/>
      <c r="Y92" s="1"/>
      <c r="Z92" s="1"/>
      <c r="AA92" s="1"/>
      <c r="AB92" s="1">
        <f t="shared" si="0"/>
        <v>47.375999999999998</v>
      </c>
      <c r="AC92" s="1">
        <f t="shared" si="1"/>
        <v>0</v>
      </c>
      <c r="AD92" s="1">
        <f t="shared" si="2"/>
        <v>13.146666666666667</v>
      </c>
      <c r="AE92" s="1">
        <f t="shared" si="3"/>
        <v>15.132743362831858</v>
      </c>
      <c r="AF92" s="1">
        <f t="shared" si="4"/>
        <v>0</v>
      </c>
      <c r="AG92" s="1">
        <f t="shared" si="5"/>
        <v>3.18</v>
      </c>
      <c r="AH92" s="1">
        <f t="shared" si="6"/>
        <v>78.835410029498533</v>
      </c>
    </row>
    <row r="93" spans="1:34" x14ac:dyDescent="0.25">
      <c r="A93" s="7">
        <f t="shared" si="10"/>
        <v>92</v>
      </c>
      <c r="B93" s="8">
        <v>0.3</v>
      </c>
      <c r="C93" s="8">
        <v>84</v>
      </c>
      <c r="D93" s="8">
        <v>280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4.2</v>
      </c>
      <c r="K93" s="8">
        <v>1180</v>
      </c>
      <c r="L93" s="8">
        <v>870</v>
      </c>
      <c r="M93" s="8">
        <v>108</v>
      </c>
      <c r="N93" s="8">
        <v>0</v>
      </c>
      <c r="O93" s="8">
        <v>0</v>
      </c>
      <c r="P93" s="9">
        <v>0</v>
      </c>
      <c r="Q93" s="12">
        <v>0</v>
      </c>
      <c r="R93" s="12"/>
      <c r="S93" s="12"/>
      <c r="T93" s="12"/>
      <c r="U93" s="14">
        <v>56.85</v>
      </c>
      <c r="V93" s="12"/>
      <c r="W93" s="12"/>
      <c r="X93" s="1"/>
      <c r="Y93" s="1"/>
      <c r="Z93" s="1"/>
      <c r="AA93" s="1"/>
      <c r="AB93" s="1">
        <f t="shared" si="0"/>
        <v>47.375999999999998</v>
      </c>
      <c r="AC93" s="1">
        <f t="shared" si="1"/>
        <v>0</v>
      </c>
      <c r="AD93" s="1">
        <f t="shared" si="2"/>
        <v>13.373333333333333</v>
      </c>
      <c r="AE93" s="1">
        <f t="shared" si="3"/>
        <v>15.398230088495575</v>
      </c>
      <c r="AF93" s="1">
        <f t="shared" si="4"/>
        <v>0</v>
      </c>
      <c r="AG93" s="1">
        <f t="shared" si="5"/>
        <v>3.24</v>
      </c>
      <c r="AH93" s="1">
        <f t="shared" si="6"/>
        <v>79.387563421828901</v>
      </c>
    </row>
    <row r="94" spans="1:34" x14ac:dyDescent="0.25">
      <c r="A94" s="7">
        <f t="shared" si="10"/>
        <v>93</v>
      </c>
      <c r="B94" s="8">
        <v>0.57999999999999996</v>
      </c>
      <c r="C94" s="8">
        <v>140</v>
      </c>
      <c r="D94" s="8">
        <v>240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0.56000000000000005</v>
      </c>
      <c r="K94" s="8">
        <v>1120</v>
      </c>
      <c r="L94" s="8">
        <v>820</v>
      </c>
      <c r="M94" s="8">
        <v>102</v>
      </c>
      <c r="N94" s="8">
        <v>0</v>
      </c>
      <c r="O94" s="8">
        <v>0</v>
      </c>
      <c r="P94" s="9">
        <v>0</v>
      </c>
      <c r="Q94" s="12">
        <v>0</v>
      </c>
      <c r="R94" s="12"/>
      <c r="S94" s="12"/>
      <c r="T94" s="12"/>
      <c r="U94" s="14">
        <v>23.46</v>
      </c>
      <c r="V94" s="12"/>
      <c r="W94" s="12"/>
      <c r="X94" s="1"/>
      <c r="Y94" s="1"/>
      <c r="Z94" s="1"/>
      <c r="AA94" s="1"/>
      <c r="AB94" s="1">
        <f t="shared" si="0"/>
        <v>40.607999999999997</v>
      </c>
      <c r="AC94" s="1">
        <f t="shared" si="1"/>
        <v>0</v>
      </c>
      <c r="AD94" s="1">
        <f t="shared" si="2"/>
        <v>12.693333333333333</v>
      </c>
      <c r="AE94" s="1">
        <f t="shared" si="3"/>
        <v>14.513274336283185</v>
      </c>
      <c r="AF94" s="1">
        <f t="shared" si="4"/>
        <v>0</v>
      </c>
      <c r="AG94" s="1">
        <f t="shared" si="5"/>
        <v>3.06</v>
      </c>
      <c r="AH94" s="1">
        <f t="shared" si="6"/>
        <v>70.874607669616523</v>
      </c>
    </row>
    <row r="95" spans="1:34" x14ac:dyDescent="0.25">
      <c r="A95" s="7">
        <f t="shared" si="10"/>
        <v>94</v>
      </c>
      <c r="B95" s="8">
        <v>0.54</v>
      </c>
      <c r="C95" s="8">
        <v>140</v>
      </c>
      <c r="D95" s="8">
        <v>260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0.56000000000000005</v>
      </c>
      <c r="K95" s="8">
        <v>1110</v>
      </c>
      <c r="L95" s="8">
        <v>815</v>
      </c>
      <c r="M95" s="8">
        <v>101</v>
      </c>
      <c r="N95" s="8">
        <v>0</v>
      </c>
      <c r="O95" s="8">
        <v>0</v>
      </c>
      <c r="P95" s="9">
        <v>0</v>
      </c>
      <c r="Q95" s="12">
        <v>0</v>
      </c>
      <c r="R95" s="12"/>
      <c r="S95" s="12"/>
      <c r="T95" s="12"/>
      <c r="U95" s="14">
        <v>28.33</v>
      </c>
      <c r="V95" s="12"/>
      <c r="W95" s="12"/>
      <c r="X95" s="1"/>
      <c r="Y95" s="1"/>
      <c r="Z95" s="1"/>
      <c r="AA95" s="1"/>
      <c r="AB95" s="1">
        <f t="shared" si="0"/>
        <v>43.991999999999997</v>
      </c>
      <c r="AC95" s="1">
        <f t="shared" si="1"/>
        <v>0</v>
      </c>
      <c r="AD95" s="1">
        <f t="shared" si="2"/>
        <v>12.58</v>
      </c>
      <c r="AE95" s="1">
        <f t="shared" si="3"/>
        <v>14.424778761061948</v>
      </c>
      <c r="AF95" s="1">
        <f t="shared" si="4"/>
        <v>0</v>
      </c>
      <c r="AG95" s="1">
        <f t="shared" si="5"/>
        <v>3.03</v>
      </c>
      <c r="AH95" s="1">
        <f t="shared" si="6"/>
        <v>74.026778761061948</v>
      </c>
    </row>
    <row r="96" spans="1:34" x14ac:dyDescent="0.25">
      <c r="A96" s="7">
        <f t="shared" si="10"/>
        <v>95</v>
      </c>
      <c r="B96" s="8">
        <v>0.5</v>
      </c>
      <c r="C96" s="8">
        <v>140</v>
      </c>
      <c r="D96" s="8">
        <v>280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0.56000000000000005</v>
      </c>
      <c r="K96" s="8">
        <v>1100</v>
      </c>
      <c r="L96" s="8">
        <v>810</v>
      </c>
      <c r="M96" s="8">
        <v>100</v>
      </c>
      <c r="N96" s="8">
        <v>0</v>
      </c>
      <c r="O96" s="8">
        <v>0</v>
      </c>
      <c r="P96" s="9">
        <v>0</v>
      </c>
      <c r="Q96" s="12">
        <v>0</v>
      </c>
      <c r="R96" s="12"/>
      <c r="S96" s="12"/>
      <c r="T96" s="12"/>
      <c r="U96" s="14">
        <v>30.68</v>
      </c>
      <c r="V96" s="12"/>
      <c r="W96" s="12"/>
      <c r="X96" s="1"/>
      <c r="Y96" s="1"/>
      <c r="Z96" s="1"/>
      <c r="AA96" s="1"/>
      <c r="AB96" s="1">
        <f t="shared" si="0"/>
        <v>47.375999999999998</v>
      </c>
      <c r="AC96" s="1">
        <f t="shared" si="1"/>
        <v>0</v>
      </c>
      <c r="AD96" s="1">
        <f t="shared" si="2"/>
        <v>12.466666666666667</v>
      </c>
      <c r="AE96" s="1">
        <f t="shared" si="3"/>
        <v>14.336283185840708</v>
      </c>
      <c r="AF96" s="1">
        <f t="shared" si="4"/>
        <v>0</v>
      </c>
      <c r="AG96" s="1">
        <f t="shared" si="5"/>
        <v>3</v>
      </c>
      <c r="AH96" s="1">
        <f t="shared" si="6"/>
        <v>77.178949852507372</v>
      </c>
    </row>
    <row r="97" spans="1:34" x14ac:dyDescent="0.25">
      <c r="A97" s="7">
        <f t="shared" si="10"/>
        <v>96</v>
      </c>
      <c r="B97" s="8">
        <v>0.47</v>
      </c>
      <c r="C97" s="8">
        <v>140</v>
      </c>
      <c r="D97" s="8">
        <v>300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0.56000000000000005</v>
      </c>
      <c r="K97" s="8">
        <v>1090</v>
      </c>
      <c r="L97" s="8">
        <v>805</v>
      </c>
      <c r="M97" s="8">
        <v>99</v>
      </c>
      <c r="N97" s="8">
        <v>0</v>
      </c>
      <c r="O97" s="8">
        <v>0</v>
      </c>
      <c r="P97" s="9">
        <v>0</v>
      </c>
      <c r="Q97" s="12">
        <v>0</v>
      </c>
      <c r="R97" s="12"/>
      <c r="S97" s="12"/>
      <c r="T97" s="12"/>
      <c r="U97" s="14">
        <v>33.700000000000003</v>
      </c>
      <c r="V97" s="12"/>
      <c r="W97" s="12"/>
      <c r="X97" s="1"/>
      <c r="Y97" s="1"/>
      <c r="Z97" s="1"/>
      <c r="AA97" s="1"/>
      <c r="AB97" s="1">
        <f t="shared" si="0"/>
        <v>50.76</v>
      </c>
      <c r="AC97" s="1">
        <f t="shared" si="1"/>
        <v>0</v>
      </c>
      <c r="AD97" s="1">
        <f t="shared" si="2"/>
        <v>12.353333333333333</v>
      </c>
      <c r="AE97" s="1">
        <f t="shared" si="3"/>
        <v>14.247787610619469</v>
      </c>
      <c r="AF97" s="1">
        <f t="shared" si="4"/>
        <v>0</v>
      </c>
      <c r="AG97" s="1">
        <f t="shared" si="5"/>
        <v>2.97</v>
      </c>
      <c r="AH97" s="1">
        <f t="shared" si="6"/>
        <v>80.331120943952797</v>
      </c>
    </row>
    <row r="98" spans="1:34" x14ac:dyDescent="0.25">
      <c r="A98" s="7">
        <f t="shared" si="10"/>
        <v>97</v>
      </c>
      <c r="B98" s="8">
        <v>0.44</v>
      </c>
      <c r="C98" s="8">
        <v>140</v>
      </c>
      <c r="D98" s="8">
        <v>320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0.56000000000000005</v>
      </c>
      <c r="K98" s="8">
        <v>1080</v>
      </c>
      <c r="L98" s="8">
        <v>800</v>
      </c>
      <c r="M98" s="8">
        <v>98</v>
      </c>
      <c r="N98" s="8">
        <v>0</v>
      </c>
      <c r="O98" s="8">
        <v>0</v>
      </c>
      <c r="P98" s="9">
        <v>0</v>
      </c>
      <c r="Q98" s="12">
        <v>0</v>
      </c>
      <c r="R98" s="12"/>
      <c r="S98" s="12"/>
      <c r="T98" s="12"/>
      <c r="U98" s="14">
        <v>35.53</v>
      </c>
      <c r="V98" s="12"/>
      <c r="W98" s="12"/>
      <c r="X98" s="1"/>
      <c r="Y98" s="1"/>
      <c r="Z98" s="1"/>
      <c r="AA98" s="1"/>
      <c r="AB98" s="1">
        <f t="shared" si="0"/>
        <v>54.143999999999998</v>
      </c>
      <c r="AC98" s="1">
        <f t="shared" si="1"/>
        <v>0</v>
      </c>
      <c r="AD98" s="1">
        <f t="shared" si="2"/>
        <v>12.24</v>
      </c>
      <c r="AE98" s="1">
        <f t="shared" si="3"/>
        <v>14.159292035398231</v>
      </c>
      <c r="AF98" s="1">
        <f t="shared" si="4"/>
        <v>0</v>
      </c>
      <c r="AG98" s="1">
        <f t="shared" si="5"/>
        <v>2.94</v>
      </c>
      <c r="AH98" s="1">
        <f t="shared" si="6"/>
        <v>83.483292035398222</v>
      </c>
    </row>
    <row r="99" spans="1:34" x14ac:dyDescent="0.25">
      <c r="A99" s="7">
        <f t="shared" si="10"/>
        <v>98</v>
      </c>
      <c r="B99" s="8">
        <v>0.41</v>
      </c>
      <c r="C99" s="8">
        <v>140</v>
      </c>
      <c r="D99" s="8">
        <v>340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0.56000000000000005</v>
      </c>
      <c r="K99" s="8">
        <v>1070</v>
      </c>
      <c r="L99" s="8">
        <v>795</v>
      </c>
      <c r="M99" s="8">
        <v>97</v>
      </c>
      <c r="N99" s="8">
        <v>0</v>
      </c>
      <c r="O99" s="8">
        <v>0</v>
      </c>
      <c r="P99" s="9">
        <v>0</v>
      </c>
      <c r="Q99" s="12">
        <v>0</v>
      </c>
      <c r="R99" s="12"/>
      <c r="S99" s="12"/>
      <c r="T99" s="12"/>
      <c r="U99" s="14">
        <v>36.51</v>
      </c>
      <c r="V99" s="12"/>
      <c r="W99" s="12"/>
      <c r="X99" s="1"/>
      <c r="Y99" s="1"/>
      <c r="Z99" s="1"/>
      <c r="AA99" s="1"/>
      <c r="AB99" s="1">
        <f t="shared" si="0"/>
        <v>57.527999999999999</v>
      </c>
      <c r="AC99" s="1">
        <f t="shared" si="1"/>
        <v>0</v>
      </c>
      <c r="AD99" s="1">
        <f t="shared" si="2"/>
        <v>12.126666666666667</v>
      </c>
      <c r="AE99" s="1">
        <f t="shared" si="3"/>
        <v>14.070796460176991</v>
      </c>
      <c r="AF99" s="1">
        <f t="shared" si="4"/>
        <v>0</v>
      </c>
      <c r="AG99" s="1">
        <f t="shared" si="5"/>
        <v>2.91</v>
      </c>
      <c r="AH99" s="1">
        <f t="shared" si="6"/>
        <v>86.635463126843661</v>
      </c>
    </row>
    <row r="100" spans="1:34" x14ac:dyDescent="0.25">
      <c r="A100" s="7">
        <f t="shared" si="10"/>
        <v>99</v>
      </c>
      <c r="B100" s="8">
        <v>0.42</v>
      </c>
      <c r="C100" s="8">
        <v>85.6</v>
      </c>
      <c r="D100" s="8">
        <v>204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1288</v>
      </c>
      <c r="L100" s="8">
        <v>733</v>
      </c>
      <c r="M100" s="8">
        <v>0</v>
      </c>
      <c r="N100" s="8">
        <v>0</v>
      </c>
      <c r="O100" s="8">
        <v>0</v>
      </c>
      <c r="P100" s="9">
        <v>0</v>
      </c>
      <c r="Q100" s="12">
        <v>0</v>
      </c>
      <c r="R100" s="12"/>
      <c r="S100" s="12"/>
      <c r="T100" s="12"/>
      <c r="U100" s="14">
        <v>12.5</v>
      </c>
      <c r="V100" s="12"/>
      <c r="W100" s="12"/>
      <c r="X100" s="1"/>
      <c r="Y100" s="1"/>
      <c r="Z100" s="1"/>
      <c r="AA100" s="1"/>
      <c r="AB100" s="1">
        <f t="shared" si="0"/>
        <v>34.516799999999996</v>
      </c>
      <c r="AC100" s="1">
        <f t="shared" si="1"/>
        <v>0</v>
      </c>
      <c r="AD100" s="1">
        <f t="shared" si="2"/>
        <v>14.597333333333333</v>
      </c>
      <c r="AE100" s="1">
        <f t="shared" si="3"/>
        <v>12.973451327433628</v>
      </c>
      <c r="AF100" s="1">
        <f t="shared" si="4"/>
        <v>0</v>
      </c>
      <c r="AG100" s="1">
        <f t="shared" si="5"/>
        <v>0</v>
      </c>
      <c r="AH100" s="1">
        <f t="shared" si="6"/>
        <v>62.087584660766957</v>
      </c>
    </row>
    <row r="101" spans="1:34" x14ac:dyDescent="0.25">
      <c r="A101" s="7">
        <f t="shared" si="10"/>
        <v>100</v>
      </c>
      <c r="B101" s="8">
        <v>0.42</v>
      </c>
      <c r="C101" s="8">
        <v>85.6</v>
      </c>
      <c r="D101" s="8">
        <v>204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1145</v>
      </c>
      <c r="L101" s="8">
        <v>916</v>
      </c>
      <c r="M101" s="8">
        <v>0</v>
      </c>
      <c r="N101" s="8">
        <v>0</v>
      </c>
      <c r="O101" s="8">
        <v>0</v>
      </c>
      <c r="P101" s="9">
        <v>0</v>
      </c>
      <c r="Q101" s="12">
        <v>0</v>
      </c>
      <c r="R101" s="12"/>
      <c r="S101" s="12"/>
      <c r="T101" s="12"/>
      <c r="U101" s="14">
        <v>12.5</v>
      </c>
      <c r="V101" s="12"/>
      <c r="W101" s="12"/>
      <c r="X101" s="1"/>
      <c r="Y101" s="1"/>
      <c r="Z101" s="1"/>
      <c r="AA101" s="1"/>
      <c r="AB101" s="1">
        <f t="shared" si="0"/>
        <v>34.516799999999996</v>
      </c>
      <c r="AC101" s="1">
        <f t="shared" si="1"/>
        <v>0</v>
      </c>
      <c r="AD101" s="1">
        <f t="shared" si="2"/>
        <v>12.976666666666667</v>
      </c>
      <c r="AE101" s="1">
        <f t="shared" si="3"/>
        <v>16.212389380530972</v>
      </c>
      <c r="AF101" s="1">
        <f t="shared" si="4"/>
        <v>0</v>
      </c>
      <c r="AG101" s="1">
        <f t="shared" si="5"/>
        <v>0</v>
      </c>
      <c r="AH101" s="1">
        <f t="shared" si="6"/>
        <v>63.705856047197635</v>
      </c>
    </row>
    <row r="102" spans="1:34" x14ac:dyDescent="0.25">
      <c r="A102" s="7">
        <f t="shared" si="10"/>
        <v>101</v>
      </c>
      <c r="B102" s="8">
        <v>0.42</v>
      </c>
      <c r="C102" s="8">
        <v>85.6</v>
      </c>
      <c r="D102" s="8">
        <v>204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1030</v>
      </c>
      <c r="L102" s="8">
        <v>1030</v>
      </c>
      <c r="M102" s="8">
        <v>0</v>
      </c>
      <c r="N102" s="8">
        <v>0</v>
      </c>
      <c r="O102" s="8">
        <v>0</v>
      </c>
      <c r="P102" s="9">
        <v>0</v>
      </c>
      <c r="Q102" s="12">
        <v>0</v>
      </c>
      <c r="R102" s="12"/>
      <c r="S102" s="12"/>
      <c r="T102" s="12"/>
      <c r="U102" s="14">
        <v>14.5</v>
      </c>
      <c r="V102" s="12"/>
      <c r="W102" s="12"/>
      <c r="X102" s="1"/>
      <c r="Y102" s="1"/>
      <c r="Z102" s="1"/>
      <c r="AA102" s="1"/>
      <c r="AB102" s="1">
        <f t="shared" si="0"/>
        <v>34.516799999999996</v>
      </c>
      <c r="AC102" s="1">
        <f t="shared" si="1"/>
        <v>0</v>
      </c>
      <c r="AD102" s="1">
        <f t="shared" si="2"/>
        <v>11.673333333333334</v>
      </c>
      <c r="AE102" s="1">
        <f t="shared" si="3"/>
        <v>18.23008849557522</v>
      </c>
      <c r="AF102" s="1">
        <f t="shared" si="4"/>
        <v>0</v>
      </c>
      <c r="AG102" s="1">
        <f t="shared" si="5"/>
        <v>0</v>
      </c>
      <c r="AH102" s="1">
        <f t="shared" si="6"/>
        <v>64.420221828908552</v>
      </c>
    </row>
    <row r="103" spans="1:34" x14ac:dyDescent="0.25">
      <c r="A103" s="7">
        <f t="shared" si="10"/>
        <v>102</v>
      </c>
      <c r="B103" s="8">
        <v>0.42</v>
      </c>
      <c r="C103" s="8">
        <v>85.6</v>
      </c>
      <c r="D103" s="8">
        <v>204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937</v>
      </c>
      <c r="L103" s="8">
        <v>1123</v>
      </c>
      <c r="M103" s="8">
        <v>0</v>
      </c>
      <c r="N103" s="8">
        <v>0</v>
      </c>
      <c r="O103" s="8">
        <v>0</v>
      </c>
      <c r="P103" s="9">
        <v>0</v>
      </c>
      <c r="Q103" s="12">
        <v>0</v>
      </c>
      <c r="R103" s="12"/>
      <c r="S103" s="12"/>
      <c r="T103" s="12"/>
      <c r="U103" s="14">
        <v>27.5</v>
      </c>
      <c r="V103" s="12"/>
      <c r="W103" s="12"/>
      <c r="X103" s="1"/>
      <c r="Y103" s="1"/>
      <c r="Z103" s="1"/>
      <c r="AA103" s="1"/>
      <c r="AB103" s="1">
        <f t="shared" si="0"/>
        <v>34.516799999999996</v>
      </c>
      <c r="AC103" s="1">
        <f t="shared" si="1"/>
        <v>0</v>
      </c>
      <c r="AD103" s="1">
        <f t="shared" si="2"/>
        <v>10.619333333333334</v>
      </c>
      <c r="AE103" s="1">
        <f t="shared" si="3"/>
        <v>19.876106194690266</v>
      </c>
      <c r="AF103" s="1">
        <f t="shared" si="4"/>
        <v>0</v>
      </c>
      <c r="AG103" s="1">
        <f t="shared" si="5"/>
        <v>0</v>
      </c>
      <c r="AH103" s="1">
        <f t="shared" si="6"/>
        <v>65.012239528023599</v>
      </c>
    </row>
    <row r="104" spans="1:34" x14ac:dyDescent="0.25">
      <c r="A104" s="7">
        <f t="shared" si="10"/>
        <v>103</v>
      </c>
      <c r="B104" s="8">
        <v>0.42</v>
      </c>
      <c r="C104" s="8">
        <v>85.6</v>
      </c>
      <c r="D104" s="8">
        <v>204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859</v>
      </c>
      <c r="L104" s="8">
        <v>1202</v>
      </c>
      <c r="M104" s="8">
        <v>0</v>
      </c>
      <c r="N104" s="8">
        <v>0</v>
      </c>
      <c r="O104" s="8">
        <v>0</v>
      </c>
      <c r="P104" s="9">
        <v>0</v>
      </c>
      <c r="Q104" s="12">
        <v>0</v>
      </c>
      <c r="R104" s="12"/>
      <c r="S104" s="12"/>
      <c r="T104" s="12"/>
      <c r="U104" s="14">
        <v>29</v>
      </c>
      <c r="V104" s="12"/>
      <c r="W104" s="12"/>
      <c r="X104" s="1"/>
      <c r="Y104" s="1"/>
      <c r="Z104" s="1"/>
      <c r="AA104" s="1"/>
      <c r="AB104" s="1">
        <f t="shared" si="0"/>
        <v>34.516799999999996</v>
      </c>
      <c r="AC104" s="1">
        <f t="shared" si="1"/>
        <v>0</v>
      </c>
      <c r="AD104" s="1">
        <f t="shared" si="2"/>
        <v>9.7353333333333332</v>
      </c>
      <c r="AE104" s="1">
        <f t="shared" si="3"/>
        <v>21.274336283185839</v>
      </c>
      <c r="AF104" s="1">
        <f t="shared" si="4"/>
        <v>0</v>
      </c>
      <c r="AG104" s="1">
        <f t="shared" si="5"/>
        <v>0</v>
      </c>
      <c r="AH104" s="1">
        <f t="shared" si="6"/>
        <v>65.526469616519165</v>
      </c>
    </row>
    <row r="105" spans="1:34" x14ac:dyDescent="0.25">
      <c r="A105" s="7">
        <f t="shared" si="10"/>
        <v>104</v>
      </c>
      <c r="B105" s="8">
        <v>0.42</v>
      </c>
      <c r="C105" s="8">
        <v>85.6</v>
      </c>
      <c r="D105" s="8">
        <v>204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793</v>
      </c>
      <c r="L105" s="8">
        <v>1268</v>
      </c>
      <c r="M105" s="8">
        <v>0</v>
      </c>
      <c r="N105" s="8">
        <v>0</v>
      </c>
      <c r="O105" s="8">
        <v>0</v>
      </c>
      <c r="P105" s="9">
        <v>0</v>
      </c>
      <c r="Q105" s="12">
        <v>0</v>
      </c>
      <c r="R105" s="12"/>
      <c r="S105" s="12"/>
      <c r="T105" s="12"/>
      <c r="U105" s="14">
        <v>29.5</v>
      </c>
      <c r="V105" s="12"/>
      <c r="W105" s="12"/>
      <c r="X105" s="1"/>
      <c r="Y105" s="1"/>
      <c r="Z105" s="1"/>
      <c r="AA105" s="1"/>
      <c r="AB105" s="1">
        <f t="shared" si="0"/>
        <v>34.516799999999996</v>
      </c>
      <c r="AC105" s="1">
        <f t="shared" si="1"/>
        <v>0</v>
      </c>
      <c r="AD105" s="1">
        <f t="shared" si="2"/>
        <v>8.9873333333333338</v>
      </c>
      <c r="AE105" s="1">
        <f t="shared" si="3"/>
        <v>22.442477876106196</v>
      </c>
      <c r="AF105" s="1">
        <f t="shared" si="4"/>
        <v>0</v>
      </c>
      <c r="AG105" s="1">
        <f t="shared" si="5"/>
        <v>0</v>
      </c>
      <c r="AH105" s="1">
        <f t="shared" si="6"/>
        <v>65.946611209439524</v>
      </c>
    </row>
    <row r="106" spans="1:34" x14ac:dyDescent="0.25">
      <c r="A106" s="7">
        <f t="shared" si="10"/>
        <v>105</v>
      </c>
      <c r="B106" s="8">
        <v>0.42</v>
      </c>
      <c r="C106" s="8">
        <v>85.6</v>
      </c>
      <c r="D106" s="8">
        <v>204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736</v>
      </c>
      <c r="L106" s="8">
        <v>1325</v>
      </c>
      <c r="M106" s="8">
        <v>0</v>
      </c>
      <c r="N106" s="8">
        <v>0</v>
      </c>
      <c r="O106" s="8">
        <v>0</v>
      </c>
      <c r="P106" s="9">
        <v>0</v>
      </c>
      <c r="Q106" s="12">
        <v>0</v>
      </c>
      <c r="R106" s="12"/>
      <c r="S106" s="12"/>
      <c r="T106" s="12"/>
      <c r="U106" s="14">
        <v>30</v>
      </c>
      <c r="V106" s="12"/>
      <c r="W106" s="12"/>
      <c r="X106" s="1"/>
      <c r="Y106" s="1"/>
      <c r="Z106" s="1"/>
      <c r="AA106" s="1"/>
      <c r="AB106" s="1">
        <f t="shared" si="0"/>
        <v>34.516799999999996</v>
      </c>
      <c r="AC106" s="1">
        <f t="shared" si="1"/>
        <v>0</v>
      </c>
      <c r="AD106" s="1">
        <f t="shared" si="2"/>
        <v>8.341333333333333</v>
      </c>
      <c r="AE106" s="1">
        <f t="shared" si="3"/>
        <v>23.451327433628318</v>
      </c>
      <c r="AF106" s="1">
        <f t="shared" si="4"/>
        <v>0</v>
      </c>
      <c r="AG106" s="1">
        <f t="shared" si="5"/>
        <v>0</v>
      </c>
      <c r="AH106" s="1">
        <f t="shared" si="6"/>
        <v>66.309460766961649</v>
      </c>
    </row>
    <row r="107" spans="1:34" x14ac:dyDescent="0.25">
      <c r="A107" s="7">
        <f t="shared" si="10"/>
        <v>106</v>
      </c>
      <c r="B107" s="8">
        <v>0.42</v>
      </c>
      <c r="C107" s="8">
        <v>112.8</v>
      </c>
      <c r="D107" s="8">
        <v>268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1230</v>
      </c>
      <c r="L107" s="8">
        <v>738</v>
      </c>
      <c r="M107" s="8">
        <v>0</v>
      </c>
      <c r="N107" s="8">
        <v>0</v>
      </c>
      <c r="O107" s="8">
        <v>0</v>
      </c>
      <c r="P107" s="9">
        <v>0</v>
      </c>
      <c r="Q107" s="12">
        <v>0</v>
      </c>
      <c r="R107" s="12"/>
      <c r="S107" s="12"/>
      <c r="T107" s="12"/>
      <c r="U107" s="14">
        <v>30</v>
      </c>
      <c r="V107" s="12"/>
      <c r="W107" s="12"/>
      <c r="X107" s="1"/>
      <c r="Y107" s="1"/>
      <c r="Z107" s="1"/>
      <c r="AA107" s="1"/>
      <c r="AB107" s="1">
        <f t="shared" si="0"/>
        <v>45.345599999999997</v>
      </c>
      <c r="AC107" s="1">
        <f t="shared" si="1"/>
        <v>0</v>
      </c>
      <c r="AD107" s="1">
        <f t="shared" si="2"/>
        <v>13.94</v>
      </c>
      <c r="AE107" s="1">
        <f t="shared" si="3"/>
        <v>13.061946902654867</v>
      </c>
      <c r="AF107" s="1">
        <f t="shared" si="4"/>
        <v>0</v>
      </c>
      <c r="AG107" s="1">
        <f t="shared" si="5"/>
        <v>0</v>
      </c>
      <c r="AH107" s="1">
        <f t="shared" si="6"/>
        <v>72.347546902654869</v>
      </c>
    </row>
    <row r="108" spans="1:34" x14ac:dyDescent="0.25">
      <c r="A108" s="7">
        <f t="shared" si="10"/>
        <v>107</v>
      </c>
      <c r="B108" s="8">
        <v>0.42</v>
      </c>
      <c r="C108" s="8">
        <v>112.8</v>
      </c>
      <c r="D108" s="8">
        <v>268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1094</v>
      </c>
      <c r="L108" s="8">
        <v>875</v>
      </c>
      <c r="M108" s="8">
        <v>0</v>
      </c>
      <c r="N108" s="8">
        <v>0</v>
      </c>
      <c r="O108" s="8">
        <v>0</v>
      </c>
      <c r="P108" s="9">
        <v>0</v>
      </c>
      <c r="Q108" s="12">
        <v>0</v>
      </c>
      <c r="R108" s="12"/>
      <c r="S108" s="12"/>
      <c r="T108" s="12"/>
      <c r="U108" s="14">
        <v>31</v>
      </c>
      <c r="V108" s="12"/>
      <c r="W108" s="12"/>
      <c r="X108" s="1"/>
      <c r="Y108" s="1"/>
      <c r="Z108" s="1"/>
      <c r="AA108" s="1"/>
      <c r="AB108" s="1">
        <f t="shared" si="0"/>
        <v>45.345599999999997</v>
      </c>
      <c r="AC108" s="1">
        <f t="shared" si="1"/>
        <v>0</v>
      </c>
      <c r="AD108" s="1">
        <f t="shared" si="2"/>
        <v>12.398666666666667</v>
      </c>
      <c r="AE108" s="1">
        <f t="shared" si="3"/>
        <v>15.486725663716815</v>
      </c>
      <c r="AF108" s="1">
        <f t="shared" si="4"/>
        <v>0</v>
      </c>
      <c r="AG108" s="1">
        <f t="shared" si="5"/>
        <v>0</v>
      </c>
      <c r="AH108" s="1">
        <f t="shared" si="6"/>
        <v>73.230992330383472</v>
      </c>
    </row>
    <row r="109" spans="1:34" x14ac:dyDescent="0.25">
      <c r="A109" s="7">
        <f t="shared" si="10"/>
        <v>108</v>
      </c>
      <c r="B109" s="8">
        <v>0.42</v>
      </c>
      <c r="C109" s="8">
        <v>112.8</v>
      </c>
      <c r="D109" s="8">
        <v>268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984</v>
      </c>
      <c r="L109" s="8">
        <v>984</v>
      </c>
      <c r="M109" s="8">
        <v>0</v>
      </c>
      <c r="N109" s="8">
        <v>0</v>
      </c>
      <c r="O109" s="8">
        <v>0</v>
      </c>
      <c r="P109" s="9">
        <v>0</v>
      </c>
      <c r="Q109" s="12">
        <v>0</v>
      </c>
      <c r="R109" s="12"/>
      <c r="S109" s="12"/>
      <c r="T109" s="12"/>
      <c r="U109" s="14">
        <v>32.5</v>
      </c>
      <c r="V109" s="12"/>
      <c r="W109" s="12"/>
      <c r="X109" s="1"/>
      <c r="Y109" s="1"/>
      <c r="Z109" s="1"/>
      <c r="AA109" s="1"/>
      <c r="AB109" s="1">
        <f t="shared" si="0"/>
        <v>45.345599999999997</v>
      </c>
      <c r="AC109" s="1">
        <f t="shared" si="1"/>
        <v>0</v>
      </c>
      <c r="AD109" s="1">
        <f t="shared" si="2"/>
        <v>11.151999999999999</v>
      </c>
      <c r="AE109" s="1">
        <f t="shared" si="3"/>
        <v>17.415929203539822</v>
      </c>
      <c r="AF109" s="1">
        <f t="shared" si="4"/>
        <v>0</v>
      </c>
      <c r="AG109" s="1">
        <f t="shared" si="5"/>
        <v>0</v>
      </c>
      <c r="AH109" s="1">
        <f t="shared" si="6"/>
        <v>73.913529203539824</v>
      </c>
    </row>
    <row r="110" spans="1:34" x14ac:dyDescent="0.25">
      <c r="A110" s="7">
        <f t="shared" si="10"/>
        <v>109</v>
      </c>
      <c r="B110" s="8">
        <v>0.42</v>
      </c>
      <c r="C110" s="8">
        <v>112.8</v>
      </c>
      <c r="D110" s="8">
        <v>268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895</v>
      </c>
      <c r="L110" s="8">
        <v>1074</v>
      </c>
      <c r="M110" s="8">
        <v>0</v>
      </c>
      <c r="N110" s="8">
        <v>0</v>
      </c>
      <c r="O110" s="8">
        <v>0</v>
      </c>
      <c r="P110" s="9">
        <v>0</v>
      </c>
      <c r="Q110" s="12">
        <v>0</v>
      </c>
      <c r="R110" s="12"/>
      <c r="S110" s="12"/>
      <c r="T110" s="12"/>
      <c r="U110" s="14">
        <v>36</v>
      </c>
      <c r="V110" s="12"/>
      <c r="W110" s="12"/>
      <c r="X110" s="1"/>
      <c r="Y110" s="1"/>
      <c r="Z110" s="1"/>
      <c r="AA110" s="1"/>
      <c r="AB110" s="1">
        <f t="shared" si="0"/>
        <v>45.345599999999997</v>
      </c>
      <c r="AC110" s="1">
        <f t="shared" si="1"/>
        <v>0</v>
      </c>
      <c r="AD110" s="1">
        <f t="shared" si="2"/>
        <v>10.143333333333333</v>
      </c>
      <c r="AE110" s="1">
        <f t="shared" si="3"/>
        <v>19.008849557522122</v>
      </c>
      <c r="AF110" s="1">
        <f t="shared" si="4"/>
        <v>0</v>
      </c>
      <c r="AG110" s="1">
        <f t="shared" si="5"/>
        <v>0</v>
      </c>
      <c r="AH110" s="1">
        <f t="shared" si="6"/>
        <v>74.497782890855447</v>
      </c>
    </row>
    <row r="111" spans="1:34" x14ac:dyDescent="0.25">
      <c r="A111" s="7">
        <f t="shared" si="10"/>
        <v>110</v>
      </c>
      <c r="B111" s="8">
        <v>0.42</v>
      </c>
      <c r="C111" s="8">
        <v>112.8</v>
      </c>
      <c r="D111" s="8">
        <v>268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820</v>
      </c>
      <c r="L111" s="8">
        <v>1158</v>
      </c>
      <c r="M111" s="8">
        <v>0</v>
      </c>
      <c r="N111" s="8">
        <v>0</v>
      </c>
      <c r="O111" s="8">
        <v>0</v>
      </c>
      <c r="P111" s="9">
        <v>0</v>
      </c>
      <c r="Q111" s="12">
        <v>0</v>
      </c>
      <c r="R111" s="12"/>
      <c r="S111" s="12"/>
      <c r="T111" s="12"/>
      <c r="U111" s="14">
        <v>37.5</v>
      </c>
      <c r="V111" s="12"/>
      <c r="W111" s="12"/>
      <c r="X111" s="1"/>
      <c r="Y111" s="1"/>
      <c r="Z111" s="1"/>
      <c r="AA111" s="1"/>
      <c r="AB111" s="1">
        <f t="shared" si="0"/>
        <v>45.345599999999997</v>
      </c>
      <c r="AC111" s="1">
        <f t="shared" si="1"/>
        <v>0</v>
      </c>
      <c r="AD111" s="1">
        <f t="shared" si="2"/>
        <v>9.293333333333333</v>
      </c>
      <c r="AE111" s="1">
        <f t="shared" si="3"/>
        <v>20.495575221238937</v>
      </c>
      <c r="AF111" s="1">
        <f t="shared" si="4"/>
        <v>0</v>
      </c>
      <c r="AG111" s="1">
        <f t="shared" si="5"/>
        <v>0</v>
      </c>
      <c r="AH111" s="1">
        <f t="shared" si="6"/>
        <v>75.134508554572264</v>
      </c>
    </row>
    <row r="112" spans="1:34" x14ac:dyDescent="0.25">
      <c r="A112" s="7">
        <f t="shared" si="10"/>
        <v>111</v>
      </c>
      <c r="B112" s="8">
        <v>0.42</v>
      </c>
      <c r="C112" s="8">
        <v>112.8</v>
      </c>
      <c r="D112" s="8">
        <v>268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757</v>
      </c>
      <c r="L112" s="8">
        <v>1211.5</v>
      </c>
      <c r="M112" s="8">
        <v>0</v>
      </c>
      <c r="N112" s="8">
        <v>0</v>
      </c>
      <c r="O112" s="8">
        <v>0</v>
      </c>
      <c r="P112" s="9">
        <v>0</v>
      </c>
      <c r="Q112" s="12">
        <v>0</v>
      </c>
      <c r="R112" s="12"/>
      <c r="S112" s="12"/>
      <c r="T112" s="12"/>
      <c r="U112" s="14">
        <v>38.5</v>
      </c>
      <c r="V112" s="12"/>
      <c r="W112" s="12"/>
      <c r="X112" s="1"/>
      <c r="Y112" s="1"/>
      <c r="Z112" s="1"/>
      <c r="AA112" s="1"/>
      <c r="AB112" s="1">
        <f t="shared" si="0"/>
        <v>45.345599999999997</v>
      </c>
      <c r="AC112" s="1">
        <f t="shared" si="1"/>
        <v>0</v>
      </c>
      <c r="AD112" s="1">
        <f t="shared" si="2"/>
        <v>8.5793333333333326</v>
      </c>
      <c r="AE112" s="1">
        <f t="shared" si="3"/>
        <v>21.442477876106196</v>
      </c>
      <c r="AF112" s="1">
        <f t="shared" si="4"/>
        <v>0</v>
      </c>
      <c r="AG112" s="1">
        <f t="shared" si="5"/>
        <v>0</v>
      </c>
      <c r="AH112" s="1">
        <f t="shared" si="6"/>
        <v>75.367411209439524</v>
      </c>
    </row>
    <row r="113" spans="1:34" x14ac:dyDescent="0.25">
      <c r="A113" s="7">
        <f t="shared" si="10"/>
        <v>112</v>
      </c>
      <c r="B113" s="8">
        <v>0.42</v>
      </c>
      <c r="C113" s="8">
        <v>112.8</v>
      </c>
      <c r="D113" s="8">
        <v>268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703</v>
      </c>
      <c r="L113" s="8">
        <v>1266</v>
      </c>
      <c r="M113" s="8">
        <v>0</v>
      </c>
      <c r="N113" s="8">
        <v>0</v>
      </c>
      <c r="O113" s="8">
        <v>0</v>
      </c>
      <c r="P113" s="9">
        <v>0</v>
      </c>
      <c r="Q113" s="12">
        <v>0</v>
      </c>
      <c r="R113" s="12"/>
      <c r="S113" s="12"/>
      <c r="T113" s="12"/>
      <c r="U113" s="14">
        <v>40.5</v>
      </c>
      <c r="V113" s="12"/>
      <c r="W113" s="12"/>
      <c r="X113" s="1"/>
      <c r="Y113" s="1"/>
      <c r="Z113" s="1"/>
      <c r="AA113" s="1"/>
      <c r="AB113" s="1">
        <f t="shared" si="0"/>
        <v>45.345599999999997</v>
      </c>
      <c r="AC113" s="1">
        <f t="shared" si="1"/>
        <v>0</v>
      </c>
      <c r="AD113" s="1">
        <f t="shared" si="2"/>
        <v>7.9673333333333334</v>
      </c>
      <c r="AE113" s="1">
        <f t="shared" si="3"/>
        <v>22.407079646017699</v>
      </c>
      <c r="AF113" s="1">
        <f t="shared" si="4"/>
        <v>0</v>
      </c>
      <c r="AG113" s="1">
        <f t="shared" si="5"/>
        <v>0</v>
      </c>
      <c r="AH113" s="1">
        <f t="shared" si="6"/>
        <v>75.720012979351026</v>
      </c>
    </row>
    <row r="114" spans="1:34" x14ac:dyDescent="0.25">
      <c r="A114" s="7">
        <f t="shared" si="10"/>
        <v>113</v>
      </c>
      <c r="B114" s="8">
        <v>0.25</v>
      </c>
      <c r="C114" s="8">
        <v>93</v>
      </c>
      <c r="D114" s="8">
        <v>374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1767</v>
      </c>
      <c r="L114" s="8">
        <v>190</v>
      </c>
      <c r="M114" s="8">
        <v>0</v>
      </c>
      <c r="N114" s="8">
        <v>0</v>
      </c>
      <c r="O114" s="8">
        <v>0</v>
      </c>
      <c r="P114" s="9">
        <v>0</v>
      </c>
      <c r="Q114" s="12">
        <v>0</v>
      </c>
      <c r="R114" s="12"/>
      <c r="S114" s="12"/>
      <c r="T114" s="12">
        <v>21.2</v>
      </c>
      <c r="U114" s="14"/>
      <c r="V114" s="12"/>
      <c r="W114" s="12"/>
      <c r="X114" s="1"/>
      <c r="Y114" s="1"/>
      <c r="Z114" s="1"/>
      <c r="AA114" s="1"/>
      <c r="AB114" s="1">
        <f t="shared" si="0"/>
        <v>63.280799999999999</v>
      </c>
      <c r="AC114" s="1">
        <f t="shared" si="1"/>
        <v>0</v>
      </c>
      <c r="AD114" s="1">
        <f t="shared" si="2"/>
        <v>20.026</v>
      </c>
      <c r="AE114" s="1">
        <f t="shared" si="3"/>
        <v>3.3628318584070795</v>
      </c>
      <c r="AF114" s="1">
        <f t="shared" si="4"/>
        <v>0</v>
      </c>
      <c r="AG114" s="1">
        <f t="shared" si="5"/>
        <v>0</v>
      </c>
      <c r="AH114" s="1">
        <f t="shared" si="6"/>
        <v>86.669631858407072</v>
      </c>
    </row>
    <row r="115" spans="1:34" x14ac:dyDescent="0.25">
      <c r="A115" s="7">
        <f t="shared" si="10"/>
        <v>114</v>
      </c>
      <c r="B115" s="8">
        <v>0.28000000000000003</v>
      </c>
      <c r="C115" s="8">
        <v>100</v>
      </c>
      <c r="D115" s="8">
        <v>357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1926</v>
      </c>
      <c r="L115" s="8">
        <v>0</v>
      </c>
      <c r="M115" s="8">
        <v>0</v>
      </c>
      <c r="N115" s="8">
        <v>0</v>
      </c>
      <c r="O115" s="8">
        <v>0</v>
      </c>
      <c r="P115" s="9">
        <v>0</v>
      </c>
      <c r="Q115" s="12">
        <v>0</v>
      </c>
      <c r="R115" s="12"/>
      <c r="S115" s="12"/>
      <c r="T115" s="12">
        <v>26.4</v>
      </c>
      <c r="U115" s="14"/>
      <c r="V115" s="12"/>
      <c r="W115" s="12"/>
      <c r="X115" s="1"/>
      <c r="Y115" s="1"/>
      <c r="Z115" s="1"/>
      <c r="AA115" s="1"/>
      <c r="AB115" s="1">
        <f t="shared" si="0"/>
        <v>60.404399999999995</v>
      </c>
      <c r="AC115" s="1">
        <f t="shared" si="1"/>
        <v>0</v>
      </c>
      <c r="AD115" s="1">
        <f t="shared" si="2"/>
        <v>21.827999999999999</v>
      </c>
      <c r="AE115" s="1">
        <f t="shared" si="3"/>
        <v>0</v>
      </c>
      <c r="AF115" s="1">
        <f t="shared" si="4"/>
        <v>0</v>
      </c>
      <c r="AG115" s="1">
        <f t="shared" si="5"/>
        <v>0</v>
      </c>
      <c r="AH115" s="1">
        <f t="shared" si="6"/>
        <v>82.232399999999998</v>
      </c>
    </row>
    <row r="116" spans="1:34" x14ac:dyDescent="0.25">
      <c r="A116" s="7">
        <f t="shared" si="10"/>
        <v>115</v>
      </c>
      <c r="B116" s="8">
        <v>0.3</v>
      </c>
      <c r="C116" s="8">
        <v>100</v>
      </c>
      <c r="D116" s="8">
        <v>333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1945</v>
      </c>
      <c r="L116" s="8">
        <v>0</v>
      </c>
      <c r="M116" s="8">
        <v>0</v>
      </c>
      <c r="N116" s="8">
        <v>0</v>
      </c>
      <c r="O116" s="8">
        <v>0</v>
      </c>
      <c r="P116" s="9">
        <v>0</v>
      </c>
      <c r="Q116" s="12">
        <v>0</v>
      </c>
      <c r="R116" s="12"/>
      <c r="S116" s="12"/>
      <c r="T116" s="12">
        <v>20.7</v>
      </c>
      <c r="U116" s="14"/>
      <c r="V116" s="12"/>
      <c r="W116" s="12"/>
      <c r="X116" s="1"/>
      <c r="Y116" s="1"/>
      <c r="Z116" s="1"/>
      <c r="AA116" s="1"/>
      <c r="AB116" s="1">
        <f t="shared" si="0"/>
        <v>56.343599999999995</v>
      </c>
      <c r="AC116" s="1">
        <f t="shared" si="1"/>
        <v>0</v>
      </c>
      <c r="AD116" s="1">
        <f t="shared" si="2"/>
        <v>22.043333333333333</v>
      </c>
      <c r="AE116" s="1">
        <f t="shared" si="3"/>
        <v>0</v>
      </c>
      <c r="AF116" s="1">
        <f t="shared" si="4"/>
        <v>0</v>
      </c>
      <c r="AG116" s="1">
        <f t="shared" si="5"/>
        <v>0</v>
      </c>
      <c r="AH116" s="1">
        <f t="shared" si="6"/>
        <v>78.386933333333332</v>
      </c>
    </row>
    <row r="117" spans="1:34" x14ac:dyDescent="0.25">
      <c r="A117" s="7">
        <f t="shared" si="10"/>
        <v>116</v>
      </c>
      <c r="B117" s="8">
        <v>0.27</v>
      </c>
      <c r="C117" s="8">
        <v>107</v>
      </c>
      <c r="D117" s="8">
        <v>395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1712</v>
      </c>
      <c r="L117" s="8">
        <v>0</v>
      </c>
      <c r="M117" s="8">
        <v>0</v>
      </c>
      <c r="N117" s="8">
        <v>0</v>
      </c>
      <c r="O117" s="8">
        <v>0</v>
      </c>
      <c r="P117" s="9">
        <v>0</v>
      </c>
      <c r="Q117" s="12">
        <v>0</v>
      </c>
      <c r="R117" s="12"/>
      <c r="S117" s="12"/>
      <c r="T117" s="12">
        <v>24.6</v>
      </c>
      <c r="U117" s="14">
        <v>34.1</v>
      </c>
      <c r="V117" s="12"/>
      <c r="W117" s="12"/>
      <c r="X117" s="1"/>
      <c r="Y117" s="1"/>
      <c r="Z117" s="1"/>
      <c r="AA117" s="1"/>
      <c r="AB117" s="1">
        <f t="shared" si="0"/>
        <v>66.833999999999989</v>
      </c>
      <c r="AC117" s="1">
        <f t="shared" si="1"/>
        <v>0</v>
      </c>
      <c r="AD117" s="1">
        <f t="shared" si="2"/>
        <v>19.402666666666665</v>
      </c>
      <c r="AE117" s="1">
        <f t="shared" si="3"/>
        <v>0</v>
      </c>
      <c r="AF117" s="1">
        <f t="shared" si="4"/>
        <v>0</v>
      </c>
      <c r="AG117" s="1">
        <f t="shared" si="5"/>
        <v>0</v>
      </c>
      <c r="AH117" s="1">
        <f t="shared" si="6"/>
        <v>86.23666666666665</v>
      </c>
    </row>
    <row r="118" spans="1:34" x14ac:dyDescent="0.25">
      <c r="A118" s="7">
        <f t="shared" si="10"/>
        <v>117</v>
      </c>
      <c r="B118" s="8">
        <v>0.3</v>
      </c>
      <c r="C118" s="15">
        <f t="shared" ref="C118:C126" si="11">B118*D118</f>
        <v>106.38000000000001</v>
      </c>
      <c r="D118" s="8">
        <v>354.6</v>
      </c>
      <c r="E118" s="8">
        <v>0</v>
      </c>
      <c r="F118" s="8">
        <v>5.4</v>
      </c>
      <c r="G118" s="8">
        <v>0</v>
      </c>
      <c r="H118" s="8">
        <v>0</v>
      </c>
      <c r="I118" s="8">
        <v>0</v>
      </c>
      <c r="J118" s="8">
        <v>0</v>
      </c>
      <c r="K118" s="8">
        <v>684.5</v>
      </c>
      <c r="L118" s="8">
        <v>765.5</v>
      </c>
      <c r="M118" s="8">
        <v>0</v>
      </c>
      <c r="N118" s="8">
        <v>0</v>
      </c>
      <c r="O118" s="8">
        <v>0</v>
      </c>
      <c r="P118" s="9">
        <v>0</v>
      </c>
      <c r="Q118" s="12">
        <v>0</v>
      </c>
      <c r="R118" s="12"/>
      <c r="S118" s="12"/>
      <c r="T118" s="12"/>
      <c r="U118" s="14">
        <v>11</v>
      </c>
      <c r="V118" s="12"/>
      <c r="W118" s="12"/>
      <c r="X118" s="1"/>
      <c r="Y118" s="1"/>
      <c r="Z118" s="1"/>
      <c r="AA118" s="1"/>
      <c r="AB118" s="1">
        <f t="shared" si="0"/>
        <v>59.99832</v>
      </c>
      <c r="AC118" s="1">
        <f t="shared" si="1"/>
        <v>0</v>
      </c>
      <c r="AD118" s="1">
        <f t="shared" si="2"/>
        <v>7.7576666666666663</v>
      </c>
      <c r="AE118" s="1">
        <f t="shared" si="3"/>
        <v>13.548672566371682</v>
      </c>
      <c r="AF118" s="1">
        <f t="shared" si="4"/>
        <v>0</v>
      </c>
      <c r="AG118" s="1">
        <f t="shared" si="5"/>
        <v>0</v>
      </c>
      <c r="AH118" s="1">
        <f t="shared" si="6"/>
        <v>81.30465923303835</v>
      </c>
    </row>
    <row r="119" spans="1:34" x14ac:dyDescent="0.25">
      <c r="A119" s="7">
        <f t="shared" si="10"/>
        <v>118</v>
      </c>
      <c r="B119" s="8">
        <v>0.4</v>
      </c>
      <c r="C119" s="15">
        <f t="shared" si="11"/>
        <v>141.84</v>
      </c>
      <c r="D119" s="8">
        <v>354.6</v>
      </c>
      <c r="E119" s="8">
        <v>0</v>
      </c>
      <c r="F119" s="8">
        <v>5.4</v>
      </c>
      <c r="G119" s="8">
        <v>0</v>
      </c>
      <c r="H119" s="8">
        <v>0</v>
      </c>
      <c r="I119" s="8">
        <v>0</v>
      </c>
      <c r="J119" s="8">
        <v>0</v>
      </c>
      <c r="K119" s="8">
        <v>684.5</v>
      </c>
      <c r="L119" s="8">
        <v>765.5</v>
      </c>
      <c r="M119" s="8">
        <v>0</v>
      </c>
      <c r="N119" s="8">
        <v>0</v>
      </c>
      <c r="O119" s="8">
        <v>0</v>
      </c>
      <c r="P119" s="9">
        <v>0</v>
      </c>
      <c r="Q119" s="12">
        <v>0</v>
      </c>
      <c r="R119" s="12"/>
      <c r="S119" s="12"/>
      <c r="T119" s="12"/>
      <c r="U119" s="14">
        <v>47.6</v>
      </c>
      <c r="V119" s="12"/>
      <c r="W119" s="12"/>
      <c r="X119" s="1"/>
      <c r="Y119" s="1"/>
      <c r="Z119" s="1"/>
      <c r="AA119" s="1"/>
      <c r="AB119" s="1">
        <f t="shared" si="0"/>
        <v>59.99832</v>
      </c>
      <c r="AC119" s="1">
        <f t="shared" si="1"/>
        <v>0</v>
      </c>
      <c r="AD119" s="1">
        <f t="shared" si="2"/>
        <v>7.7576666666666663</v>
      </c>
      <c r="AE119" s="1">
        <f t="shared" si="3"/>
        <v>13.548672566371682</v>
      </c>
      <c r="AF119" s="1">
        <f t="shared" si="4"/>
        <v>0</v>
      </c>
      <c r="AG119" s="1">
        <f t="shared" si="5"/>
        <v>0</v>
      </c>
      <c r="AH119" s="1">
        <f t="shared" si="6"/>
        <v>81.30465923303835</v>
      </c>
    </row>
    <row r="120" spans="1:34" x14ac:dyDescent="0.25">
      <c r="A120" s="7">
        <f t="shared" si="10"/>
        <v>119</v>
      </c>
      <c r="B120" s="8">
        <v>0.45</v>
      </c>
      <c r="C120" s="15">
        <f t="shared" si="11"/>
        <v>159.57000000000002</v>
      </c>
      <c r="D120" s="8">
        <v>354.6</v>
      </c>
      <c r="E120" s="8">
        <v>0</v>
      </c>
      <c r="F120" s="8">
        <v>5.4</v>
      </c>
      <c r="G120" s="8">
        <v>0</v>
      </c>
      <c r="H120" s="8">
        <v>0</v>
      </c>
      <c r="I120" s="8">
        <v>0</v>
      </c>
      <c r="J120" s="8">
        <v>0</v>
      </c>
      <c r="K120" s="8">
        <v>684.5</v>
      </c>
      <c r="L120" s="8">
        <v>765.5</v>
      </c>
      <c r="M120" s="8">
        <v>0</v>
      </c>
      <c r="N120" s="8">
        <v>0</v>
      </c>
      <c r="O120" s="8">
        <v>0</v>
      </c>
      <c r="P120" s="9">
        <v>0</v>
      </c>
      <c r="Q120" s="12">
        <v>0</v>
      </c>
      <c r="R120" s="12"/>
      <c r="S120" s="12"/>
      <c r="T120" s="12"/>
      <c r="U120" s="14">
        <v>45.6</v>
      </c>
      <c r="V120" s="12"/>
      <c r="W120" s="12"/>
      <c r="X120" s="1"/>
      <c r="Y120" s="1"/>
      <c r="Z120" s="1"/>
      <c r="AA120" s="1"/>
      <c r="AB120" s="1">
        <f t="shared" si="0"/>
        <v>59.99832</v>
      </c>
      <c r="AC120" s="1">
        <f t="shared" si="1"/>
        <v>0</v>
      </c>
      <c r="AD120" s="1">
        <f t="shared" si="2"/>
        <v>7.7576666666666663</v>
      </c>
      <c r="AE120" s="1">
        <f t="shared" si="3"/>
        <v>13.548672566371682</v>
      </c>
      <c r="AF120" s="1">
        <f t="shared" si="4"/>
        <v>0</v>
      </c>
      <c r="AG120" s="1">
        <f t="shared" si="5"/>
        <v>0</v>
      </c>
      <c r="AH120" s="1">
        <f t="shared" si="6"/>
        <v>81.30465923303835</v>
      </c>
    </row>
    <row r="121" spans="1:34" x14ac:dyDescent="0.25">
      <c r="A121" s="7">
        <f t="shared" si="10"/>
        <v>120</v>
      </c>
      <c r="B121" s="8">
        <v>0.45</v>
      </c>
      <c r="C121" s="15">
        <f t="shared" si="11"/>
        <v>160.38</v>
      </c>
      <c r="D121" s="8">
        <v>356.4</v>
      </c>
      <c r="E121" s="8">
        <v>0</v>
      </c>
      <c r="F121" s="8">
        <v>3.6</v>
      </c>
      <c r="G121" s="8">
        <v>0</v>
      </c>
      <c r="H121" s="8">
        <v>0</v>
      </c>
      <c r="I121" s="8">
        <v>0</v>
      </c>
      <c r="J121" s="8">
        <v>0</v>
      </c>
      <c r="K121" s="8">
        <v>684.5</v>
      </c>
      <c r="L121" s="8">
        <v>765.5</v>
      </c>
      <c r="M121" s="8">
        <v>0</v>
      </c>
      <c r="N121" s="8">
        <v>0</v>
      </c>
      <c r="O121" s="8">
        <v>0</v>
      </c>
      <c r="P121" s="9">
        <v>0</v>
      </c>
      <c r="Q121" s="12">
        <v>0</v>
      </c>
      <c r="R121" s="12"/>
      <c r="S121" s="12"/>
      <c r="T121" s="12"/>
      <c r="U121" s="14">
        <v>31.7</v>
      </c>
      <c r="V121" s="12"/>
      <c r="W121" s="12"/>
      <c r="X121" s="1"/>
      <c r="Y121" s="1"/>
      <c r="Z121" s="1"/>
      <c r="AA121" s="1"/>
      <c r="AB121" s="1">
        <f t="shared" si="0"/>
        <v>60.302879999999995</v>
      </c>
      <c r="AC121" s="1">
        <f t="shared" si="1"/>
        <v>0</v>
      </c>
      <c r="AD121" s="1">
        <f t="shared" si="2"/>
        <v>7.7576666666666663</v>
      </c>
      <c r="AE121" s="1">
        <f t="shared" si="3"/>
        <v>13.548672566371682</v>
      </c>
      <c r="AF121" s="1">
        <f t="shared" si="4"/>
        <v>0</v>
      </c>
      <c r="AG121" s="1">
        <f t="shared" si="5"/>
        <v>0</v>
      </c>
      <c r="AH121" s="1">
        <f t="shared" si="6"/>
        <v>81.609219233038345</v>
      </c>
    </row>
    <row r="122" spans="1:34" x14ac:dyDescent="0.25">
      <c r="A122" s="7">
        <f t="shared" si="10"/>
        <v>121</v>
      </c>
      <c r="B122" s="8">
        <v>0.35</v>
      </c>
      <c r="C122" s="15">
        <f t="shared" si="11"/>
        <v>124.11</v>
      </c>
      <c r="D122" s="8">
        <v>354.6</v>
      </c>
      <c r="E122" s="8">
        <v>0</v>
      </c>
      <c r="F122" s="8">
        <v>0</v>
      </c>
      <c r="G122" s="8">
        <v>5.4</v>
      </c>
      <c r="H122" s="8">
        <v>0</v>
      </c>
      <c r="I122" s="8">
        <v>0</v>
      </c>
      <c r="J122" s="8">
        <v>0</v>
      </c>
      <c r="K122" s="8">
        <v>684.5</v>
      </c>
      <c r="L122" s="8">
        <v>765.5</v>
      </c>
      <c r="M122" s="8">
        <v>0</v>
      </c>
      <c r="N122" s="8">
        <v>0</v>
      </c>
      <c r="O122" s="8">
        <v>0</v>
      </c>
      <c r="P122" s="9">
        <v>0</v>
      </c>
      <c r="Q122" s="12">
        <v>0</v>
      </c>
      <c r="R122" s="12"/>
      <c r="S122" s="12"/>
      <c r="T122" s="12"/>
      <c r="U122" s="14">
        <v>48</v>
      </c>
      <c r="V122" s="12"/>
      <c r="W122" s="12"/>
      <c r="X122" s="1"/>
      <c r="Y122" s="1"/>
      <c r="Z122" s="1"/>
      <c r="AA122" s="1"/>
      <c r="AB122" s="1">
        <f t="shared" si="0"/>
        <v>59.99832</v>
      </c>
      <c r="AC122" s="1">
        <f t="shared" si="1"/>
        <v>0</v>
      </c>
      <c r="AD122" s="1">
        <f t="shared" si="2"/>
        <v>7.7576666666666663</v>
      </c>
      <c r="AE122" s="1">
        <f t="shared" si="3"/>
        <v>13.548672566371682</v>
      </c>
      <c r="AF122" s="1">
        <f t="shared" si="4"/>
        <v>0</v>
      </c>
      <c r="AG122" s="1">
        <f t="shared" si="5"/>
        <v>0</v>
      </c>
      <c r="AH122" s="1">
        <f t="shared" si="6"/>
        <v>81.30465923303835</v>
      </c>
    </row>
    <row r="123" spans="1:34" x14ac:dyDescent="0.25">
      <c r="A123" s="7">
        <f t="shared" si="10"/>
        <v>122</v>
      </c>
      <c r="B123" s="8">
        <v>0.45</v>
      </c>
      <c r="C123" s="15">
        <f t="shared" si="11"/>
        <v>159.57000000000002</v>
      </c>
      <c r="D123" s="8">
        <v>354.6</v>
      </c>
      <c r="E123" s="8">
        <v>0</v>
      </c>
      <c r="F123" s="8">
        <v>0</v>
      </c>
      <c r="G123" s="8">
        <v>5.4</v>
      </c>
      <c r="H123" s="8">
        <v>0</v>
      </c>
      <c r="I123" s="8">
        <v>0</v>
      </c>
      <c r="J123" s="8">
        <v>0</v>
      </c>
      <c r="K123" s="8">
        <v>684.5</v>
      </c>
      <c r="L123" s="8">
        <v>765.5</v>
      </c>
      <c r="M123" s="8">
        <v>0</v>
      </c>
      <c r="N123" s="8">
        <v>0</v>
      </c>
      <c r="O123" s="8">
        <v>0</v>
      </c>
      <c r="P123" s="9">
        <v>0</v>
      </c>
      <c r="Q123" s="12">
        <v>0</v>
      </c>
      <c r="R123" s="12"/>
      <c r="S123" s="12"/>
      <c r="T123" s="12"/>
      <c r="U123" s="14">
        <v>52</v>
      </c>
      <c r="V123" s="12"/>
      <c r="W123" s="12"/>
      <c r="X123" s="1"/>
      <c r="Y123" s="1"/>
      <c r="Z123" s="1"/>
      <c r="AA123" s="1"/>
      <c r="AB123" s="1">
        <f t="shared" si="0"/>
        <v>59.99832</v>
      </c>
      <c r="AC123" s="1">
        <f t="shared" si="1"/>
        <v>0</v>
      </c>
      <c r="AD123" s="1">
        <f t="shared" si="2"/>
        <v>7.7576666666666663</v>
      </c>
      <c r="AE123" s="1">
        <f t="shared" si="3"/>
        <v>13.548672566371682</v>
      </c>
      <c r="AF123" s="1">
        <f t="shared" si="4"/>
        <v>0</v>
      </c>
      <c r="AG123" s="1">
        <f t="shared" si="5"/>
        <v>0</v>
      </c>
      <c r="AH123" s="1">
        <f t="shared" si="6"/>
        <v>81.30465923303835</v>
      </c>
    </row>
    <row r="124" spans="1:34" x14ac:dyDescent="0.25">
      <c r="A124" s="7">
        <f t="shared" si="10"/>
        <v>123</v>
      </c>
      <c r="B124" s="8">
        <v>0.3</v>
      </c>
      <c r="C124" s="15">
        <f t="shared" si="11"/>
        <v>106.91999999999999</v>
      </c>
      <c r="D124" s="8">
        <v>356.4</v>
      </c>
      <c r="E124" s="8">
        <v>0</v>
      </c>
      <c r="F124" s="8">
        <v>0</v>
      </c>
      <c r="G124" s="8">
        <v>0</v>
      </c>
      <c r="H124" s="8">
        <v>3.6</v>
      </c>
      <c r="I124" s="8">
        <v>0</v>
      </c>
      <c r="J124" s="8">
        <v>0</v>
      </c>
      <c r="K124" s="8">
        <v>684.5</v>
      </c>
      <c r="L124" s="8">
        <v>765.5</v>
      </c>
      <c r="M124" s="8">
        <v>0</v>
      </c>
      <c r="N124" s="8">
        <v>0</v>
      </c>
      <c r="O124" s="8">
        <v>0</v>
      </c>
      <c r="P124" s="9">
        <v>0</v>
      </c>
      <c r="Q124" s="12">
        <v>0</v>
      </c>
      <c r="R124" s="12"/>
      <c r="S124" s="12"/>
      <c r="T124" s="12"/>
      <c r="U124" s="14">
        <v>58.5</v>
      </c>
      <c r="V124" s="12"/>
      <c r="W124" s="12"/>
      <c r="X124" s="1"/>
      <c r="Y124" s="1"/>
      <c r="Z124" s="1"/>
      <c r="AA124" s="1"/>
      <c r="AB124" s="1">
        <f t="shared" si="0"/>
        <v>60.302879999999995</v>
      </c>
      <c r="AC124" s="1">
        <f t="shared" si="1"/>
        <v>0</v>
      </c>
      <c r="AD124" s="1">
        <f t="shared" si="2"/>
        <v>7.7576666666666663</v>
      </c>
      <c r="AE124" s="1">
        <f t="shared" si="3"/>
        <v>13.548672566371682</v>
      </c>
      <c r="AF124" s="1">
        <f t="shared" si="4"/>
        <v>0</v>
      </c>
      <c r="AG124" s="1">
        <f t="shared" si="5"/>
        <v>0</v>
      </c>
      <c r="AH124" s="1">
        <f t="shared" si="6"/>
        <v>81.609219233038345</v>
      </c>
    </row>
    <row r="125" spans="1:34" x14ac:dyDescent="0.25">
      <c r="A125" s="7">
        <f t="shared" si="10"/>
        <v>124</v>
      </c>
      <c r="B125" s="8">
        <v>0.35</v>
      </c>
      <c r="C125" s="15">
        <f t="shared" si="11"/>
        <v>124.73999999999998</v>
      </c>
      <c r="D125" s="8">
        <v>356.4</v>
      </c>
      <c r="E125" s="8">
        <v>0</v>
      </c>
      <c r="F125" s="8">
        <v>0</v>
      </c>
      <c r="G125" s="8">
        <v>0</v>
      </c>
      <c r="H125" s="8">
        <v>3.6</v>
      </c>
      <c r="I125" s="8">
        <v>0</v>
      </c>
      <c r="J125" s="8">
        <v>0</v>
      </c>
      <c r="K125" s="8">
        <v>684.5</v>
      </c>
      <c r="L125" s="8">
        <v>765.5</v>
      </c>
      <c r="M125" s="8">
        <v>0</v>
      </c>
      <c r="N125" s="8">
        <v>0</v>
      </c>
      <c r="O125" s="8">
        <v>0</v>
      </c>
      <c r="P125" s="9">
        <v>0</v>
      </c>
      <c r="Q125" s="12">
        <v>0</v>
      </c>
      <c r="R125" s="12"/>
      <c r="S125" s="12"/>
      <c r="T125" s="12"/>
      <c r="U125" s="14">
        <v>63.5</v>
      </c>
      <c r="V125" s="12"/>
      <c r="W125" s="12"/>
      <c r="X125" s="1"/>
      <c r="Y125" s="1"/>
      <c r="Z125" s="1"/>
      <c r="AA125" s="1"/>
      <c r="AB125" s="1">
        <f t="shared" si="0"/>
        <v>60.302879999999995</v>
      </c>
      <c r="AC125" s="1">
        <f t="shared" si="1"/>
        <v>0</v>
      </c>
      <c r="AD125" s="1">
        <f t="shared" si="2"/>
        <v>7.7576666666666663</v>
      </c>
      <c r="AE125" s="1">
        <f t="shared" si="3"/>
        <v>13.548672566371682</v>
      </c>
      <c r="AF125" s="1">
        <f t="shared" si="4"/>
        <v>0</v>
      </c>
      <c r="AG125" s="1">
        <f t="shared" si="5"/>
        <v>0</v>
      </c>
      <c r="AH125" s="1">
        <f t="shared" si="6"/>
        <v>81.609219233038345</v>
      </c>
    </row>
    <row r="126" spans="1:34" x14ac:dyDescent="0.25">
      <c r="A126" s="7">
        <f t="shared" si="10"/>
        <v>125</v>
      </c>
      <c r="B126" s="8">
        <v>0.45</v>
      </c>
      <c r="C126" s="15">
        <f t="shared" si="11"/>
        <v>160.38</v>
      </c>
      <c r="D126" s="8">
        <v>356.4</v>
      </c>
      <c r="E126" s="8">
        <v>0</v>
      </c>
      <c r="F126" s="8">
        <v>0</v>
      </c>
      <c r="G126" s="8">
        <v>0</v>
      </c>
      <c r="H126" s="8">
        <v>3.6</v>
      </c>
      <c r="I126" s="8">
        <v>0</v>
      </c>
      <c r="J126" s="8">
        <v>0</v>
      </c>
      <c r="K126" s="8">
        <v>684.5</v>
      </c>
      <c r="L126" s="8">
        <v>765.5</v>
      </c>
      <c r="M126" s="8">
        <v>0</v>
      </c>
      <c r="N126" s="8">
        <v>0</v>
      </c>
      <c r="O126" s="8">
        <v>0</v>
      </c>
      <c r="P126" s="9">
        <v>0</v>
      </c>
      <c r="Q126" s="12">
        <v>0</v>
      </c>
      <c r="R126" s="12"/>
      <c r="S126" s="12"/>
      <c r="T126" s="12"/>
      <c r="U126" s="14">
        <v>56</v>
      </c>
      <c r="V126" s="12"/>
      <c r="W126" s="12"/>
      <c r="X126" s="1"/>
      <c r="Y126" s="1"/>
      <c r="Z126" s="1"/>
      <c r="AA126" s="1"/>
      <c r="AB126" s="1">
        <f t="shared" si="0"/>
        <v>60.302879999999995</v>
      </c>
      <c r="AC126" s="1">
        <f t="shared" si="1"/>
        <v>0</v>
      </c>
      <c r="AD126" s="1">
        <f t="shared" si="2"/>
        <v>7.7576666666666663</v>
      </c>
      <c r="AE126" s="1">
        <f t="shared" si="3"/>
        <v>13.548672566371682</v>
      </c>
      <c r="AF126" s="1">
        <f t="shared" si="4"/>
        <v>0</v>
      </c>
      <c r="AG126" s="1">
        <f t="shared" si="5"/>
        <v>0</v>
      </c>
      <c r="AH126" s="1">
        <f t="shared" si="6"/>
        <v>81.609219233038345</v>
      </c>
    </row>
    <row r="127" spans="1:34" x14ac:dyDescent="0.25">
      <c r="A127" s="7">
        <f t="shared" si="10"/>
        <v>126</v>
      </c>
      <c r="B127" s="8">
        <v>0.35</v>
      </c>
      <c r="C127" s="8">
        <f t="shared" ref="C127:C130" si="12">0.35*(D127+E127)</f>
        <v>140</v>
      </c>
      <c r="D127" s="8">
        <v>240</v>
      </c>
      <c r="E127" s="8">
        <v>160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637</v>
      </c>
      <c r="L127" s="8">
        <f t="shared" ref="L127:L130" si="13">695+463</f>
        <v>1158</v>
      </c>
      <c r="M127" s="8">
        <v>0</v>
      </c>
      <c r="N127" s="8">
        <v>0</v>
      </c>
      <c r="O127" s="8">
        <v>0</v>
      </c>
      <c r="P127" s="9">
        <v>0</v>
      </c>
      <c r="Q127" s="12">
        <v>0</v>
      </c>
      <c r="R127" s="12"/>
      <c r="S127" s="12"/>
      <c r="T127" s="12"/>
      <c r="U127" s="14">
        <v>54.78</v>
      </c>
      <c r="V127" s="12"/>
      <c r="W127" s="12"/>
      <c r="X127" s="1"/>
      <c r="Y127" s="1"/>
      <c r="Z127" s="1"/>
      <c r="AA127" s="1">
        <v>16</v>
      </c>
      <c r="AB127" s="1">
        <f t="shared" si="0"/>
        <v>40.607999999999997</v>
      </c>
      <c r="AC127" s="1">
        <f t="shared" si="1"/>
        <v>15.828800000000001</v>
      </c>
      <c r="AD127" s="1">
        <f t="shared" si="2"/>
        <v>7.2193333333333332</v>
      </c>
      <c r="AE127" s="1">
        <f t="shared" si="3"/>
        <v>20.495575221238937</v>
      </c>
      <c r="AF127" s="1">
        <f t="shared" si="4"/>
        <v>0</v>
      </c>
      <c r="AG127" s="1">
        <f t="shared" si="5"/>
        <v>0</v>
      </c>
      <c r="AH127" s="1">
        <f t="shared" si="6"/>
        <v>84.151708554572267</v>
      </c>
    </row>
    <row r="128" spans="1:34" x14ac:dyDescent="0.25">
      <c r="A128" s="7">
        <f t="shared" si="10"/>
        <v>127</v>
      </c>
      <c r="B128" s="8">
        <v>0.35</v>
      </c>
      <c r="C128" s="8">
        <f t="shared" si="12"/>
        <v>140</v>
      </c>
      <c r="D128" s="8">
        <v>200</v>
      </c>
      <c r="E128" s="8">
        <v>200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637</v>
      </c>
      <c r="L128" s="8">
        <f t="shared" si="13"/>
        <v>1158</v>
      </c>
      <c r="M128" s="8">
        <v>0</v>
      </c>
      <c r="N128" s="8">
        <v>0</v>
      </c>
      <c r="O128" s="8">
        <v>0</v>
      </c>
      <c r="P128" s="9">
        <v>0</v>
      </c>
      <c r="Q128" s="12">
        <v>0</v>
      </c>
      <c r="R128" s="12"/>
      <c r="S128" s="12"/>
      <c r="T128" s="12"/>
      <c r="U128" s="14">
        <v>41.07</v>
      </c>
      <c r="V128" s="12"/>
      <c r="W128" s="12"/>
      <c r="X128" s="1"/>
      <c r="Y128" s="1"/>
      <c r="Z128" s="1"/>
      <c r="AA128" s="1">
        <v>16</v>
      </c>
      <c r="AB128" s="1">
        <f t="shared" si="0"/>
        <v>33.839999999999996</v>
      </c>
      <c r="AC128" s="1">
        <f t="shared" si="1"/>
        <v>19.786000000000001</v>
      </c>
      <c r="AD128" s="1">
        <f t="shared" si="2"/>
        <v>7.2193333333333332</v>
      </c>
      <c r="AE128" s="1">
        <f t="shared" si="3"/>
        <v>20.495575221238937</v>
      </c>
      <c r="AF128" s="1">
        <f t="shared" si="4"/>
        <v>0</v>
      </c>
      <c r="AG128" s="1">
        <f t="shared" si="5"/>
        <v>0</v>
      </c>
      <c r="AH128" s="1">
        <f t="shared" si="6"/>
        <v>81.340908554572266</v>
      </c>
    </row>
    <row r="129" spans="1:34" x14ac:dyDescent="0.25">
      <c r="A129" s="7">
        <f t="shared" si="10"/>
        <v>128</v>
      </c>
      <c r="B129" s="8">
        <v>0.35</v>
      </c>
      <c r="C129" s="8">
        <f t="shared" si="12"/>
        <v>140</v>
      </c>
      <c r="D129" s="8">
        <v>160</v>
      </c>
      <c r="E129" s="8">
        <v>240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637</v>
      </c>
      <c r="L129" s="8">
        <f t="shared" si="13"/>
        <v>1158</v>
      </c>
      <c r="M129" s="8">
        <v>0</v>
      </c>
      <c r="N129" s="8">
        <v>0</v>
      </c>
      <c r="O129" s="8">
        <v>0</v>
      </c>
      <c r="P129" s="9">
        <v>0</v>
      </c>
      <c r="Q129" s="12">
        <v>0</v>
      </c>
      <c r="R129" s="12"/>
      <c r="S129" s="12"/>
      <c r="T129" s="12"/>
      <c r="U129" s="14">
        <v>50.31</v>
      </c>
      <c r="V129" s="12"/>
      <c r="W129" s="12"/>
      <c r="X129" s="1"/>
      <c r="Y129" s="1"/>
      <c r="Z129" s="1"/>
      <c r="AA129" s="1">
        <v>16</v>
      </c>
      <c r="AB129" s="1">
        <f t="shared" si="0"/>
        <v>27.071999999999999</v>
      </c>
      <c r="AC129" s="1">
        <f t="shared" si="1"/>
        <v>23.743200000000002</v>
      </c>
      <c r="AD129" s="1">
        <f t="shared" si="2"/>
        <v>7.2193333333333332</v>
      </c>
      <c r="AE129" s="1">
        <f t="shared" si="3"/>
        <v>20.495575221238937</v>
      </c>
      <c r="AF129" s="1">
        <f t="shared" si="4"/>
        <v>0</v>
      </c>
      <c r="AG129" s="1">
        <f t="shared" si="5"/>
        <v>0</v>
      </c>
      <c r="AH129" s="1">
        <f t="shared" si="6"/>
        <v>78.53010855457228</v>
      </c>
    </row>
    <row r="130" spans="1:34" x14ac:dyDescent="0.25">
      <c r="A130" s="7">
        <f t="shared" si="10"/>
        <v>129</v>
      </c>
      <c r="B130" s="8">
        <v>0.35</v>
      </c>
      <c r="C130" s="8">
        <f t="shared" si="12"/>
        <v>140</v>
      </c>
      <c r="D130" s="20">
        <v>120</v>
      </c>
      <c r="E130" s="8">
        <v>280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637</v>
      </c>
      <c r="L130" s="8">
        <f t="shared" si="13"/>
        <v>1158</v>
      </c>
      <c r="M130" s="8">
        <v>0</v>
      </c>
      <c r="N130" s="8">
        <v>0</v>
      </c>
      <c r="O130" s="8">
        <v>0</v>
      </c>
      <c r="P130" s="9">
        <v>0</v>
      </c>
      <c r="Q130" s="12">
        <v>0</v>
      </c>
      <c r="R130" s="12"/>
      <c r="S130" s="12"/>
      <c r="T130" s="12"/>
      <c r="U130" s="14">
        <v>95.13</v>
      </c>
      <c r="V130" s="12"/>
      <c r="W130" s="12"/>
      <c r="X130" s="1"/>
      <c r="Y130" s="1"/>
      <c r="Z130" s="1"/>
      <c r="AA130" s="1">
        <v>16</v>
      </c>
      <c r="AB130" s="1">
        <f t="shared" si="0"/>
        <v>20.303999999999998</v>
      </c>
      <c r="AC130" s="1">
        <f t="shared" si="1"/>
        <v>27.700400000000002</v>
      </c>
      <c r="AD130" s="1">
        <f t="shared" si="2"/>
        <v>7.2193333333333332</v>
      </c>
      <c r="AE130" s="1">
        <f t="shared" si="3"/>
        <v>20.495575221238937</v>
      </c>
      <c r="AF130" s="1">
        <f t="shared" si="4"/>
        <v>0</v>
      </c>
      <c r="AG130" s="1">
        <f t="shared" si="5"/>
        <v>0</v>
      </c>
      <c r="AH130" s="1">
        <f t="shared" si="6"/>
        <v>75.719308554572279</v>
      </c>
    </row>
    <row r="131" spans="1:34" x14ac:dyDescent="0.25">
      <c r="A131" s="7">
        <f t="shared" ref="A131" si="14">A130+1</f>
        <v>130</v>
      </c>
      <c r="B131" s="8">
        <v>0.3</v>
      </c>
      <c r="C131" s="21">
        <f>B131*D131</f>
        <v>92.7</v>
      </c>
      <c r="D131" s="10">
        <v>309</v>
      </c>
      <c r="E131" s="11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72.599999999999994</v>
      </c>
      <c r="L131" s="8">
        <v>1452.3</v>
      </c>
      <c r="M131" s="8">
        <v>0</v>
      </c>
      <c r="N131" s="8">
        <v>0</v>
      </c>
      <c r="O131" s="8">
        <v>0</v>
      </c>
      <c r="P131" s="9">
        <v>0</v>
      </c>
      <c r="Q131" s="12">
        <v>0</v>
      </c>
      <c r="R131" s="12" t="s">
        <v>30</v>
      </c>
      <c r="S131" s="12" t="s">
        <v>30</v>
      </c>
      <c r="T131" s="12" t="s">
        <v>30</v>
      </c>
      <c r="U131" s="14">
        <v>16.5</v>
      </c>
      <c r="V131" s="12" t="s">
        <v>30</v>
      </c>
      <c r="W131" s="12"/>
      <c r="X131" s="1"/>
      <c r="Y131" s="1"/>
      <c r="Z131" s="1"/>
      <c r="AA131" s="1"/>
      <c r="AB131" s="1">
        <f t="shared" si="0"/>
        <v>52.282799999999995</v>
      </c>
      <c r="AC131" s="1">
        <f t="shared" si="1"/>
        <v>0</v>
      </c>
      <c r="AD131" s="1">
        <f t="shared" si="2"/>
        <v>0.82279999999999986</v>
      </c>
      <c r="AE131" s="1">
        <f t="shared" si="3"/>
        <v>25.704424778761062</v>
      </c>
      <c r="AF131" s="1">
        <f t="shared" si="4"/>
        <v>0</v>
      </c>
      <c r="AG131" s="1">
        <f t="shared" si="5"/>
        <v>0</v>
      </c>
      <c r="AH131" s="1">
        <f t="shared" si="6"/>
        <v>78.810024778761061</v>
      </c>
    </row>
  </sheetData>
  <hyperlinks>
    <hyperlink ref="AB1" r:id="rId1" location=":~:text=This%20statistic%20represents%20the%20price,U.S.%20dollars%20per%20metric%20ton." xr:uid="{DA7CDCCB-FCF3-4D82-BB17-5242AFD2E17F}"/>
    <hyperlink ref="AC1" r:id="rId2" xr:uid="{519D576A-A5DB-4B67-B64C-F99B82FB328D}"/>
    <hyperlink ref="AD1" r:id="rId3" xr:uid="{776F4EA4-CA7A-4F9D-B088-8DB4EDD3B608}"/>
    <hyperlink ref="AE1" r:id="rId4" xr:uid="{33D996DB-8346-400C-9EB6-0E176C561ECC}"/>
    <hyperlink ref="AF1" r:id="rId5" xr:uid="{9718B1A6-08BD-4C25-B320-F24E679D409F}"/>
    <hyperlink ref="AG1" r:id="rId6" location="limestone" xr:uid="{2068CB63-6E74-4D1C-82CE-E70622A634E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Shahriyar</dc:creator>
  <cp:lastModifiedBy>Ahmed Shahriyar</cp:lastModifiedBy>
  <dcterms:created xsi:type="dcterms:W3CDTF">2020-11-12T04:31:06Z</dcterms:created>
  <dcterms:modified xsi:type="dcterms:W3CDTF">2020-11-12T04:33:50Z</dcterms:modified>
</cp:coreProperties>
</file>