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vieklaassen/classes/CAFWD/job_quality_index/data/cost_of_living/"/>
    </mc:Choice>
  </mc:AlternateContent>
  <xr:revisionPtr revIDLastSave="0" documentId="13_ncr:1_{FFDA55FF-9156-BD4C-946D-1794E4AA00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flation-rates" sheetId="13" r:id="rId1"/>
    <sheet name="2019-calculations" sheetId="1" r:id="rId2"/>
    <sheet name="united-way-col-1A1PS1C2019" sheetId="2" r:id="rId3"/>
    <sheet name="2018-calculations" sheetId="3" r:id="rId4"/>
    <sheet name="united-way-col-1A1PS1C2018" sheetId="4" r:id="rId5"/>
    <sheet name="2017-calculations" sheetId="5" r:id="rId6"/>
    <sheet name="united-way-col-1A1PS1C2017" sheetId="6" r:id="rId7"/>
    <sheet name="2016-calculations" sheetId="7" r:id="rId8"/>
    <sheet name="united-way-col-1A1PS1C2016" sheetId="8" r:id="rId9"/>
    <sheet name="2015-calculations" sheetId="9" r:id="rId10"/>
    <sheet name="united-way-col-1A1PS1C2015" sheetId="10" r:id="rId11"/>
    <sheet name="2014-calculations" sheetId="11" r:id="rId12"/>
    <sheet name="united-way-col-1A1PS1C2014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9" i="11" l="1"/>
  <c r="E58" i="11"/>
  <c r="E57" i="11"/>
  <c r="E56" i="11"/>
  <c r="E55" i="11"/>
  <c r="E54" i="11"/>
  <c r="E53" i="11"/>
  <c r="J13" i="11" s="1"/>
  <c r="H13" i="11" s="1"/>
  <c r="E52" i="11"/>
  <c r="E51" i="11"/>
  <c r="E50" i="11"/>
  <c r="E49" i="11"/>
  <c r="E48" i="11"/>
  <c r="E47" i="11"/>
  <c r="J12" i="11" s="1"/>
  <c r="H12" i="11" s="1"/>
  <c r="E46" i="11"/>
  <c r="E45" i="11"/>
  <c r="E44" i="11"/>
  <c r="J10" i="11" s="1"/>
  <c r="H10" i="11" s="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J7" i="11" s="1"/>
  <c r="H7" i="11" s="1"/>
  <c r="E29" i="11"/>
  <c r="E28" i="11"/>
  <c r="E27" i="11"/>
  <c r="E26" i="11"/>
  <c r="E25" i="11"/>
  <c r="E24" i="11"/>
  <c r="E23" i="11"/>
  <c r="E22" i="11"/>
  <c r="E21" i="11"/>
  <c r="J5" i="11" s="1"/>
  <c r="H5" i="11" s="1"/>
  <c r="E20" i="11"/>
  <c r="E19" i="11"/>
  <c r="E18" i="11"/>
  <c r="E17" i="11"/>
  <c r="E16" i="11"/>
  <c r="E15" i="11"/>
  <c r="J14" i="11"/>
  <c r="H14" i="11" s="1"/>
  <c r="I14" i="11"/>
  <c r="G14" i="11"/>
  <c r="E14" i="11"/>
  <c r="I13" i="11"/>
  <c r="G13" i="11"/>
  <c r="E13" i="11"/>
  <c r="I12" i="11"/>
  <c r="G12" i="11"/>
  <c r="E12" i="11"/>
  <c r="J11" i="11"/>
  <c r="I11" i="11"/>
  <c r="H11" i="11" s="1"/>
  <c r="G11" i="11"/>
  <c r="E11" i="11"/>
  <c r="I10" i="11"/>
  <c r="G10" i="11"/>
  <c r="E10" i="11"/>
  <c r="J9" i="11"/>
  <c r="H9" i="11" s="1"/>
  <c r="I9" i="11"/>
  <c r="G9" i="11"/>
  <c r="E9" i="11"/>
  <c r="J8" i="11"/>
  <c r="I8" i="11"/>
  <c r="H8" i="11"/>
  <c r="G8" i="11"/>
  <c r="E8" i="11"/>
  <c r="I7" i="11"/>
  <c r="G7" i="11"/>
  <c r="E7" i="11"/>
  <c r="J6" i="11"/>
  <c r="H6" i="11" s="1"/>
  <c r="I6" i="11"/>
  <c r="G6" i="11"/>
  <c r="E6" i="11"/>
  <c r="I5" i="11"/>
  <c r="G5" i="11"/>
  <c r="E5" i="11"/>
  <c r="J4" i="11"/>
  <c r="H4" i="11" s="1"/>
  <c r="I4" i="11"/>
  <c r="G4" i="11"/>
  <c r="E4" i="11"/>
  <c r="J3" i="11"/>
  <c r="H3" i="11" s="1"/>
  <c r="I3" i="11"/>
  <c r="G3" i="11"/>
  <c r="E3" i="11"/>
  <c r="J2" i="11"/>
  <c r="I2" i="11"/>
  <c r="N2" i="11" s="1"/>
  <c r="G2" i="11"/>
  <c r="E2" i="11"/>
  <c r="E59" i="9"/>
  <c r="E58" i="9"/>
  <c r="E57" i="9"/>
  <c r="E56" i="9"/>
  <c r="E55" i="9"/>
  <c r="E54" i="9"/>
  <c r="J13" i="9" s="1"/>
  <c r="H13" i="9" s="1"/>
  <c r="E53" i="9"/>
  <c r="E52" i="9"/>
  <c r="E51" i="9"/>
  <c r="E50" i="9"/>
  <c r="E49" i="9"/>
  <c r="E48" i="9"/>
  <c r="E47" i="9"/>
  <c r="J12" i="9" s="1"/>
  <c r="H12" i="9" s="1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J9" i="9" s="1"/>
  <c r="H9" i="9" s="1"/>
  <c r="E31" i="9"/>
  <c r="E30" i="9"/>
  <c r="J7" i="9" s="1"/>
  <c r="H7" i="9" s="1"/>
  <c r="E29" i="9"/>
  <c r="E28" i="9"/>
  <c r="E27" i="9"/>
  <c r="E26" i="9"/>
  <c r="E25" i="9"/>
  <c r="E24" i="9"/>
  <c r="E23" i="9"/>
  <c r="E22" i="9"/>
  <c r="J5" i="9" s="1"/>
  <c r="H5" i="9" s="1"/>
  <c r="E21" i="9"/>
  <c r="E20" i="9"/>
  <c r="E19" i="9"/>
  <c r="E18" i="9"/>
  <c r="E17" i="9"/>
  <c r="J4" i="9" s="1"/>
  <c r="H4" i="9" s="1"/>
  <c r="E16" i="9"/>
  <c r="E15" i="9"/>
  <c r="J14" i="9"/>
  <c r="H14" i="9" s="1"/>
  <c r="I14" i="9"/>
  <c r="G14" i="9"/>
  <c r="E14" i="9"/>
  <c r="I13" i="9"/>
  <c r="G13" i="9"/>
  <c r="E13" i="9"/>
  <c r="I12" i="9"/>
  <c r="G12" i="9"/>
  <c r="E12" i="9"/>
  <c r="J11" i="9"/>
  <c r="H11" i="9" s="1"/>
  <c r="I11" i="9"/>
  <c r="G11" i="9"/>
  <c r="E11" i="9"/>
  <c r="J10" i="9"/>
  <c r="I10" i="9"/>
  <c r="H10" i="9"/>
  <c r="G10" i="9"/>
  <c r="E10" i="9"/>
  <c r="I9" i="9"/>
  <c r="G9" i="9"/>
  <c r="E9" i="9"/>
  <c r="J8" i="9"/>
  <c r="I8" i="9"/>
  <c r="H8" i="9" s="1"/>
  <c r="G8" i="9"/>
  <c r="E8" i="9"/>
  <c r="I7" i="9"/>
  <c r="G7" i="9"/>
  <c r="E7" i="9"/>
  <c r="J6" i="9"/>
  <c r="H6" i="9" s="1"/>
  <c r="I6" i="9"/>
  <c r="G6" i="9"/>
  <c r="E6" i="9"/>
  <c r="I5" i="9"/>
  <c r="G5" i="9"/>
  <c r="E5" i="9"/>
  <c r="I4" i="9"/>
  <c r="G4" i="9"/>
  <c r="E4" i="9"/>
  <c r="J3" i="9"/>
  <c r="H3" i="9" s="1"/>
  <c r="I3" i="9"/>
  <c r="G3" i="9"/>
  <c r="E3" i="9"/>
  <c r="J2" i="9"/>
  <c r="I2" i="9"/>
  <c r="N2" i="9" s="1"/>
  <c r="G2" i="9"/>
  <c r="E2" i="9"/>
  <c r="E59" i="7"/>
  <c r="E58" i="7"/>
  <c r="J14" i="7" s="1"/>
  <c r="H14" i="7" s="1"/>
  <c r="E57" i="7"/>
  <c r="E56" i="7"/>
  <c r="E55" i="7"/>
  <c r="J13" i="7" s="1"/>
  <c r="H13" i="7" s="1"/>
  <c r="E54" i="7"/>
  <c r="E53" i="7"/>
  <c r="E52" i="7"/>
  <c r="E51" i="7"/>
  <c r="E50" i="7"/>
  <c r="E49" i="7"/>
  <c r="E48" i="7"/>
  <c r="E47" i="7"/>
  <c r="J12" i="7" s="1"/>
  <c r="H12" i="7" s="1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J9" i="7" s="1"/>
  <c r="H9" i="7" s="1"/>
  <c r="E31" i="7"/>
  <c r="E30" i="7"/>
  <c r="E29" i="7"/>
  <c r="E28" i="7"/>
  <c r="E27" i="7"/>
  <c r="E26" i="7"/>
  <c r="E25" i="7"/>
  <c r="E24" i="7"/>
  <c r="E23" i="7"/>
  <c r="J5" i="7" s="1"/>
  <c r="H5" i="7" s="1"/>
  <c r="E22" i="7"/>
  <c r="E21" i="7"/>
  <c r="E20" i="7"/>
  <c r="E19" i="7"/>
  <c r="E18" i="7"/>
  <c r="E17" i="7"/>
  <c r="J4" i="7" s="1"/>
  <c r="H4" i="7" s="1"/>
  <c r="E16" i="7"/>
  <c r="E15" i="7"/>
  <c r="I14" i="7"/>
  <c r="G14" i="7"/>
  <c r="E14" i="7"/>
  <c r="I13" i="7"/>
  <c r="G13" i="7"/>
  <c r="E13" i="7"/>
  <c r="I12" i="7"/>
  <c r="G12" i="7"/>
  <c r="E12" i="7"/>
  <c r="J11" i="7"/>
  <c r="H11" i="7" s="1"/>
  <c r="I11" i="7"/>
  <c r="G11" i="7"/>
  <c r="E11" i="7"/>
  <c r="J10" i="7"/>
  <c r="I10" i="7"/>
  <c r="H10" i="7"/>
  <c r="G10" i="7"/>
  <c r="E10" i="7"/>
  <c r="I9" i="7"/>
  <c r="G9" i="7"/>
  <c r="E9" i="7"/>
  <c r="J8" i="7"/>
  <c r="H8" i="7" s="1"/>
  <c r="I8" i="7"/>
  <c r="G8" i="7"/>
  <c r="E8" i="7"/>
  <c r="J7" i="7"/>
  <c r="I7" i="7"/>
  <c r="H7" i="7"/>
  <c r="G7" i="7"/>
  <c r="E7" i="7"/>
  <c r="J6" i="7"/>
  <c r="H6" i="7" s="1"/>
  <c r="I6" i="7"/>
  <c r="G6" i="7"/>
  <c r="E6" i="7"/>
  <c r="I5" i="7"/>
  <c r="N2" i="7" s="1"/>
  <c r="G5" i="7"/>
  <c r="E5" i="7"/>
  <c r="I4" i="7"/>
  <c r="G4" i="7"/>
  <c r="E4" i="7"/>
  <c r="J3" i="7"/>
  <c r="H3" i="7" s="1"/>
  <c r="I3" i="7"/>
  <c r="G3" i="7"/>
  <c r="E3" i="7"/>
  <c r="J2" i="7"/>
  <c r="H2" i="7" s="1"/>
  <c r="I2" i="7"/>
  <c r="G2" i="7"/>
  <c r="E2" i="7"/>
  <c r="E59" i="5"/>
  <c r="E58" i="5"/>
  <c r="J14" i="5" s="1"/>
  <c r="H14" i="5" s="1"/>
  <c r="E57" i="5"/>
  <c r="E56" i="5"/>
  <c r="J13" i="5" s="1"/>
  <c r="H13" i="5" s="1"/>
  <c r="E55" i="5"/>
  <c r="E54" i="5"/>
  <c r="E53" i="5"/>
  <c r="E52" i="5"/>
  <c r="E51" i="5"/>
  <c r="E50" i="5"/>
  <c r="E49" i="5"/>
  <c r="E48" i="5"/>
  <c r="E47" i="5"/>
  <c r="J12" i="5" s="1"/>
  <c r="H12" i="5" s="1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J9" i="5" s="1"/>
  <c r="H9" i="5" s="1"/>
  <c r="E31" i="5"/>
  <c r="E30" i="5"/>
  <c r="E29" i="5"/>
  <c r="E28" i="5"/>
  <c r="J6" i="5" s="1"/>
  <c r="H6" i="5" s="1"/>
  <c r="E27" i="5"/>
  <c r="E26" i="5"/>
  <c r="E25" i="5"/>
  <c r="E24" i="5"/>
  <c r="J5" i="5" s="1"/>
  <c r="H5" i="5" s="1"/>
  <c r="E23" i="5"/>
  <c r="E22" i="5"/>
  <c r="E21" i="5"/>
  <c r="E20" i="5"/>
  <c r="E19" i="5"/>
  <c r="E18" i="5"/>
  <c r="E17" i="5"/>
  <c r="J4" i="5" s="1"/>
  <c r="H4" i="5" s="1"/>
  <c r="E16" i="5"/>
  <c r="E15" i="5"/>
  <c r="I14" i="5"/>
  <c r="G14" i="5"/>
  <c r="E14" i="5"/>
  <c r="I13" i="5"/>
  <c r="G13" i="5"/>
  <c r="E13" i="5"/>
  <c r="I12" i="5"/>
  <c r="G12" i="5"/>
  <c r="E12" i="5"/>
  <c r="J11" i="5"/>
  <c r="H11" i="5" s="1"/>
  <c r="I11" i="5"/>
  <c r="G11" i="5"/>
  <c r="E11" i="5"/>
  <c r="J3" i="5" s="1"/>
  <c r="H3" i="5" s="1"/>
  <c r="J10" i="5"/>
  <c r="I10" i="5"/>
  <c r="H10" i="5"/>
  <c r="G10" i="5"/>
  <c r="E10" i="5"/>
  <c r="I9" i="5"/>
  <c r="G9" i="5"/>
  <c r="E9" i="5"/>
  <c r="J8" i="5"/>
  <c r="H8" i="5" s="1"/>
  <c r="I8" i="5"/>
  <c r="G8" i="5"/>
  <c r="E8" i="5"/>
  <c r="J7" i="5"/>
  <c r="I7" i="5"/>
  <c r="H7" i="5"/>
  <c r="G7" i="5"/>
  <c r="E7" i="5"/>
  <c r="I6" i="5"/>
  <c r="G6" i="5"/>
  <c r="E6" i="5"/>
  <c r="I5" i="5"/>
  <c r="N2" i="5" s="1"/>
  <c r="G5" i="5"/>
  <c r="E5" i="5"/>
  <c r="I4" i="5"/>
  <c r="G4" i="5"/>
  <c r="E4" i="5"/>
  <c r="I3" i="5"/>
  <c r="G3" i="5"/>
  <c r="E3" i="5"/>
  <c r="I2" i="5"/>
  <c r="G2" i="5"/>
  <c r="E2" i="5"/>
  <c r="J2" i="5" s="1"/>
  <c r="E59" i="3"/>
  <c r="E58" i="3"/>
  <c r="J14" i="3" s="1"/>
  <c r="H14" i="3" s="1"/>
  <c r="E57" i="3"/>
  <c r="E56" i="3"/>
  <c r="E55" i="3"/>
  <c r="E54" i="3"/>
  <c r="E53" i="3"/>
  <c r="E52" i="3"/>
  <c r="E51" i="3"/>
  <c r="E50" i="3"/>
  <c r="E49" i="3"/>
  <c r="J12" i="3" s="1"/>
  <c r="H12" i="3" s="1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J9" i="3" s="1"/>
  <c r="H9" i="3" s="1"/>
  <c r="E31" i="3"/>
  <c r="E30" i="3"/>
  <c r="E29" i="3"/>
  <c r="E28" i="3"/>
  <c r="J6" i="3" s="1"/>
  <c r="H6" i="3" s="1"/>
  <c r="E27" i="3"/>
  <c r="E26" i="3"/>
  <c r="E25" i="3"/>
  <c r="E24" i="3"/>
  <c r="E23" i="3"/>
  <c r="E22" i="3"/>
  <c r="E21" i="3"/>
  <c r="E20" i="3"/>
  <c r="E19" i="3"/>
  <c r="E18" i="3"/>
  <c r="E17" i="3"/>
  <c r="J4" i="3" s="1"/>
  <c r="H4" i="3" s="1"/>
  <c r="E16" i="3"/>
  <c r="E15" i="3"/>
  <c r="I14" i="3"/>
  <c r="G14" i="3"/>
  <c r="E14" i="3"/>
  <c r="J13" i="3"/>
  <c r="H13" i="3" s="1"/>
  <c r="I13" i="3"/>
  <c r="G13" i="3"/>
  <c r="E13" i="3"/>
  <c r="I12" i="3"/>
  <c r="G12" i="3"/>
  <c r="E12" i="3"/>
  <c r="J11" i="3"/>
  <c r="I11" i="3"/>
  <c r="H11" i="3"/>
  <c r="G11" i="3"/>
  <c r="E11" i="3"/>
  <c r="J3" i="3" s="1"/>
  <c r="H3" i="3" s="1"/>
  <c r="J10" i="3"/>
  <c r="H10" i="3" s="1"/>
  <c r="I10" i="3"/>
  <c r="N2" i="3" s="1"/>
  <c r="G10" i="3"/>
  <c r="E10" i="3"/>
  <c r="I9" i="3"/>
  <c r="G9" i="3"/>
  <c r="E9" i="3"/>
  <c r="J8" i="3"/>
  <c r="H8" i="3" s="1"/>
  <c r="I8" i="3"/>
  <c r="G8" i="3"/>
  <c r="E8" i="3"/>
  <c r="J7" i="3"/>
  <c r="I7" i="3"/>
  <c r="H7" i="3"/>
  <c r="G7" i="3"/>
  <c r="E7" i="3"/>
  <c r="I6" i="3"/>
  <c r="G6" i="3"/>
  <c r="E6" i="3"/>
  <c r="J5" i="3"/>
  <c r="H5" i="3" s="1"/>
  <c r="I5" i="3"/>
  <c r="G5" i="3"/>
  <c r="E5" i="3"/>
  <c r="I4" i="3"/>
  <c r="G4" i="3"/>
  <c r="E4" i="3"/>
  <c r="I3" i="3"/>
  <c r="G3" i="3"/>
  <c r="E3" i="3"/>
  <c r="I2" i="3"/>
  <c r="G2" i="3"/>
  <c r="E2" i="3"/>
  <c r="J2" i="3" s="1"/>
  <c r="E59" i="1"/>
  <c r="E58" i="1"/>
  <c r="J14" i="1" s="1"/>
  <c r="H14" i="1" s="1"/>
  <c r="E57" i="1"/>
  <c r="E56" i="1"/>
  <c r="E55" i="1"/>
  <c r="E54" i="1"/>
  <c r="E53" i="1"/>
  <c r="E52" i="1"/>
  <c r="E51" i="1"/>
  <c r="J13" i="1" s="1"/>
  <c r="H13" i="1" s="1"/>
  <c r="E50" i="1"/>
  <c r="J12" i="1" s="1"/>
  <c r="H12" i="1" s="1"/>
  <c r="E49" i="1"/>
  <c r="E48" i="1"/>
  <c r="E47" i="1"/>
  <c r="E46" i="1"/>
  <c r="J11" i="1" s="1"/>
  <c r="H11" i="1" s="1"/>
  <c r="E45" i="1"/>
  <c r="E44" i="1"/>
  <c r="E43" i="1"/>
  <c r="E42" i="1"/>
  <c r="E41" i="1"/>
  <c r="E40" i="1"/>
  <c r="E39" i="1"/>
  <c r="E38" i="1"/>
  <c r="E37" i="1"/>
  <c r="E36" i="1"/>
  <c r="E35" i="1"/>
  <c r="E34" i="1"/>
  <c r="J9" i="1" s="1"/>
  <c r="H9" i="1" s="1"/>
  <c r="E33" i="1"/>
  <c r="E32" i="1"/>
  <c r="E31" i="1"/>
  <c r="E30" i="1"/>
  <c r="E29" i="1"/>
  <c r="E28" i="1"/>
  <c r="J6" i="1" s="1"/>
  <c r="H6" i="1" s="1"/>
  <c r="E27" i="1"/>
  <c r="E26" i="1"/>
  <c r="E25" i="1"/>
  <c r="E24" i="1"/>
  <c r="E23" i="1"/>
  <c r="E22" i="1"/>
  <c r="E21" i="1"/>
  <c r="J5" i="1" s="1"/>
  <c r="H5" i="1" s="1"/>
  <c r="E20" i="1"/>
  <c r="E19" i="1"/>
  <c r="E18" i="1"/>
  <c r="J4" i="1" s="1"/>
  <c r="H4" i="1" s="1"/>
  <c r="E17" i="1"/>
  <c r="E16" i="1"/>
  <c r="E15" i="1"/>
  <c r="I14" i="1"/>
  <c r="G14" i="1"/>
  <c r="E14" i="1"/>
  <c r="I13" i="1"/>
  <c r="G13" i="1"/>
  <c r="E13" i="1"/>
  <c r="I12" i="1"/>
  <c r="G12" i="1"/>
  <c r="E12" i="1"/>
  <c r="I11" i="1"/>
  <c r="G11" i="1"/>
  <c r="E11" i="1"/>
  <c r="J3" i="1" s="1"/>
  <c r="H3" i="1" s="1"/>
  <c r="J10" i="1"/>
  <c r="H10" i="1" s="1"/>
  <c r="I10" i="1"/>
  <c r="G10" i="1"/>
  <c r="E10" i="1"/>
  <c r="I9" i="1"/>
  <c r="G9" i="1"/>
  <c r="E9" i="1"/>
  <c r="J8" i="1"/>
  <c r="I8" i="1"/>
  <c r="H8" i="1"/>
  <c r="G8" i="1"/>
  <c r="E8" i="1"/>
  <c r="J7" i="1"/>
  <c r="H7" i="1" s="1"/>
  <c r="I7" i="1"/>
  <c r="G7" i="1"/>
  <c r="E7" i="1"/>
  <c r="I6" i="1"/>
  <c r="G6" i="1"/>
  <c r="E6" i="1"/>
  <c r="I5" i="1"/>
  <c r="G5" i="1"/>
  <c r="E5" i="1"/>
  <c r="I4" i="1"/>
  <c r="G4" i="1"/>
  <c r="E4" i="1"/>
  <c r="I3" i="1"/>
  <c r="G3" i="1"/>
  <c r="E3" i="1"/>
  <c r="N2" i="1"/>
  <c r="I2" i="1"/>
  <c r="G2" i="1"/>
  <c r="E2" i="1"/>
  <c r="J2" i="1" s="1"/>
  <c r="H2" i="5" l="1"/>
  <c r="M2" i="5"/>
  <c r="L2" i="5" s="1"/>
  <c r="M2" i="9"/>
  <c r="L2" i="9" s="1"/>
  <c r="H2" i="3"/>
  <c r="M2" i="3"/>
  <c r="L2" i="3" s="1"/>
  <c r="H2" i="1"/>
  <c r="M2" i="1"/>
  <c r="L2" i="1" s="1"/>
  <c r="M2" i="11"/>
  <c r="L2" i="11" s="1"/>
  <c r="H2" i="9"/>
  <c r="H2" i="11"/>
  <c r="M2" i="7"/>
  <c r="L2" i="7" s="1"/>
</calcChain>
</file>

<file path=xl/sharedStrings.xml><?xml version="1.0" encoding="utf-8"?>
<sst xmlns="http://schemas.openxmlformats.org/spreadsheetml/2006/main" count="866" uniqueCount="79">
  <si>
    <t>County</t>
  </si>
  <si>
    <t>Cost of Living</t>
  </si>
  <si>
    <t>CERF Regions</t>
  </si>
  <si>
    <t>Population</t>
  </si>
  <si>
    <t>Weights</t>
  </si>
  <si>
    <t>Regions</t>
  </si>
  <si>
    <t>Total Population</t>
  </si>
  <si>
    <t>Total Weights</t>
  </si>
  <si>
    <t>California</t>
  </si>
  <si>
    <t>Total Weighted</t>
  </si>
  <si>
    <t>Alameda</t>
  </si>
  <si>
    <t>Bay Area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</si>
  <si>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</si>
  <si>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</si>
  <si>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</si>
  <si>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</si>
  <si>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</si>
  <si>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</si>
  <si>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</si>
  <si>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</si>
  <si>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Monterey</t>
  </si>
  <si>
    <t>Central Coast</t>
  </si>
  <si>
    <t>San Benito</t>
  </si>
  <si>
    <t>San Luis Obispo</t>
  </si>
  <si>
    <t>Santa Barbara</t>
  </si>
  <si>
    <t>Santa Cruz</t>
  </si>
  <si>
    <t>Ventura</t>
  </si>
  <si>
    <t>Fresno</t>
  </si>
  <si>
    <t>Central San Joaquin</t>
  </si>
  <si>
    <t>Kings</t>
  </si>
  <si>
    <t>Madera</t>
  </si>
  <si>
    <t>Tulare</t>
  </si>
  <si>
    <t>Alpine</t>
  </si>
  <si>
    <t>Eastern Sierra</t>
  </si>
  <si>
    <t>Amador</t>
  </si>
  <si>
    <t>Calaveras</t>
  </si>
  <si>
    <t>Inyo</t>
  </si>
  <si>
    <t>Mariposa</t>
  </si>
  <si>
    <t>Mono</t>
  </si>
  <si>
    <t>Tuolumne</t>
  </si>
  <si>
    <t>Riverside</t>
  </si>
  <si>
    <t>Inland Empire</t>
  </si>
  <si>
    <t>San Bernardino</t>
  </si>
  <si>
    <t>Kern</t>
  </si>
  <si>
    <t>Los Angeles</t>
  </si>
  <si>
    <t>Butte</t>
  </si>
  <si>
    <t>North State</t>
  </si>
  <si>
    <t>Glenn</t>
  </si>
  <si>
    <t>Lassen</t>
  </si>
  <si>
    <t>Modoc</t>
  </si>
  <si>
    <t>Nevada</t>
  </si>
  <si>
    <t>Plumas</t>
  </si>
  <si>
    <t>Shasta</t>
  </si>
  <si>
    <t>Sierra</t>
  </si>
  <si>
    <t>Siskiyou</t>
  </si>
  <si>
    <t>Tehama</t>
  </si>
  <si>
    <t>Trinity</t>
  </si>
  <si>
    <t>Merced</t>
  </si>
  <si>
    <t>Northern San Joaquin</t>
  </si>
  <si>
    <t>San Joaquin</t>
  </si>
  <si>
    <t>Stanislaus</t>
  </si>
  <si>
    <t>Orange</t>
  </si>
  <si>
    <t>Del Norte</t>
  </si>
  <si>
    <t>Redwood Coast</t>
  </si>
  <si>
    <t>Humboldt</t>
  </si>
  <si>
    <t>Lake</t>
  </si>
  <si>
    <t>Mendocino</t>
  </si>
  <si>
    <t>Colusa</t>
  </si>
  <si>
    <t>Sacramento</t>
  </si>
  <si>
    <t>El Dorado</t>
  </si>
  <si>
    <t>Placer</t>
  </si>
  <si>
    <t>Sutter</t>
  </si>
  <si>
    <t>Yolo</t>
  </si>
  <si>
    <t>Yuba</t>
  </si>
  <si>
    <t>Imperial</t>
  </si>
  <si>
    <t>San Diego-Imperial</t>
  </si>
  <si>
    <t>San Diego</t>
  </si>
  <si>
    <t>Year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</si>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</sst>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3" fontId="4" fillId="0" borderId="0" xfId="0" applyNumberFormat="1" applyFont="1" applyAlignment="1">
      <alignment horizontal="right"/>
    </xf>
    <xf numFmtId="3" fontId="1" fillId="0" borderId="0" xfId="0" applyNumberFormat="1" applyFont="1" applyAlignment="1"/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/>
    <xf numFmtId="1" fontId="5" fillId="0" borderId="0" xfId="0" applyNumberFormat="1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1C70-AF68-D34D-8A40-37FC0B55703A}">
  <dimension ref="A1:X1005"/>
  <sheetViews>
    <sheetView tabSelected="1" workbookViewId="0">
      <selection activeCell="D7" sqref="D7"/>
    </sheetView>
  </sheetViews>
  <sheetFormatPr baseColWidth="10" defaultRowHeight="13" x14ac:dyDescent="0.15"/>
  <sheetData>
    <row r="1" spans="1:24" x14ac:dyDescent="0.15">
      <c r="A1" s="16" t="s">
        <v>77</v>
      </c>
      <c r="B1" s="16" t="s">
        <v>78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15">
      <c r="A2" s="16">
        <v>2010</v>
      </c>
      <c r="B2" s="16">
        <v>1.6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15">
      <c r="A3" s="16">
        <v>2011</v>
      </c>
      <c r="B3" s="16">
        <v>3.2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15">
      <c r="A4" s="16">
        <v>2012</v>
      </c>
      <c r="B4" s="16">
        <v>2.1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15">
      <c r="A5" s="16">
        <v>2013</v>
      </c>
      <c r="B5" s="16">
        <v>1.5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x14ac:dyDescent="0.15">
      <c r="A6" s="16">
        <v>2014</v>
      </c>
      <c r="B6" s="16">
        <v>1.6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15">
      <c r="A7" s="16">
        <v>2015</v>
      </c>
      <c r="B7" s="16">
        <v>0.1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15">
      <c r="A8" s="16">
        <v>2016</v>
      </c>
      <c r="B8" s="16">
        <v>1.3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15">
      <c r="A9" s="16">
        <v>2017</v>
      </c>
      <c r="B9" s="16">
        <v>2.1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x14ac:dyDescent="0.15">
      <c r="A10" s="16">
        <v>2018</v>
      </c>
      <c r="B10" s="16">
        <v>2.4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15">
      <c r="A11" s="16">
        <v>2019</v>
      </c>
      <c r="B11" s="16">
        <v>1.8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15">
      <c r="A12" s="16">
        <v>2020</v>
      </c>
      <c r="B12" s="16">
        <v>1.2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15">
      <c r="A13" s="16">
        <v>2021</v>
      </c>
      <c r="B13" s="16">
        <v>4.7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x14ac:dyDescent="0.15">
      <c r="A14" s="16">
        <v>2022</v>
      </c>
      <c r="B14" s="16">
        <v>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1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x14ac:dyDescent="0.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 x14ac:dyDescent="0.1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 x14ac:dyDescent="0.1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 x14ac:dyDescent="0.1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 x14ac:dyDescent="0.1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 x14ac:dyDescent="0.1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x14ac:dyDescent="0.1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 x14ac:dyDescent="0.1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x14ac:dyDescent="0.1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x14ac:dyDescent="0.1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 x14ac:dyDescent="0.1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 x14ac:dyDescent="0.1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 x14ac:dyDescent="0.1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x14ac:dyDescent="0.1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 x14ac:dyDescent="0.1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 x14ac:dyDescent="0.1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 x14ac:dyDescent="0.1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 x14ac:dyDescent="0.1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x14ac:dyDescent="0.1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x14ac:dyDescent="0.1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 x14ac:dyDescent="0.1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 x14ac:dyDescent="0.1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x14ac:dyDescent="0.1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x14ac:dyDescent="0.1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 x14ac:dyDescent="0.1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x14ac:dyDescent="0.1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x14ac:dyDescent="0.1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 x14ac:dyDescent="0.1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x14ac:dyDescent="0.1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 x14ac:dyDescent="0.1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 x14ac:dyDescent="0.1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 x14ac:dyDescent="0.1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x14ac:dyDescent="0.1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 x14ac:dyDescent="0.1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 x14ac:dyDescent="0.1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 x14ac:dyDescent="0.1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 x14ac:dyDescent="0.1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 x14ac:dyDescent="0.1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 x14ac:dyDescent="0.1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x14ac:dyDescent="0.1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 x14ac:dyDescent="0.1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spans="1:24" x14ac:dyDescent="0.1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spans="1:24" x14ac:dyDescent="0.1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1:24" x14ac:dyDescent="0.1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 spans="1:24" x14ac:dyDescent="0.1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spans="1:24" x14ac:dyDescent="0.1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</row>
    <row r="1002" spans="1:24" x14ac:dyDescent="0.1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</row>
    <row r="1003" spans="1:24" x14ac:dyDescent="0.1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  <row r="1004" spans="1:24" x14ac:dyDescent="0.1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</row>
    <row r="1005" spans="1:24" x14ac:dyDescent="0.1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1</v>
      </c>
      <c r="I1" s="2" t="s">
        <v>6</v>
      </c>
      <c r="J1" s="2" t="s">
        <v>7</v>
      </c>
      <c r="K1" s="3"/>
      <c r="L1" s="1" t="s">
        <v>8</v>
      </c>
      <c r="M1" s="1" t="s">
        <v>9</v>
      </c>
      <c r="N1" s="1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10</v>
      </c>
      <c r="B2" s="5">
        <v>88296</v>
      </c>
      <c r="C2" s="6" t="s">
        <v>11</v>
      </c>
      <c r="D2" s="7">
        <v>1656754</v>
      </c>
      <c r="E2" s="8">
        <f t="shared" ref="E2:E59" si="0">D2*B2</f>
        <v>146284751184</v>
      </c>
      <c r="F2" s="9"/>
      <c r="G2" s="8" t="str">
        <f ca="1">IFERROR(__xludf.DUMMYFUNCTION("UNIQUE(C2:C59)"),"Bay Area")</f>
        <v>Bay Area</v>
      </c>
      <c r="H2" s="4">
        <f t="shared" ref="H2:H14" si="1">J2/I2</f>
        <v>97248.968258602501</v>
      </c>
      <c r="I2" s="8">
        <f t="shared" ref="I2:J2" si="2">SUM(D2:D10)</f>
        <v>7710026</v>
      </c>
      <c r="J2" s="8">
        <f t="shared" si="2"/>
        <v>749792073747</v>
      </c>
      <c r="K2" s="4"/>
      <c r="L2" s="9">
        <f>M2/N2</f>
        <v>77554.812013400951</v>
      </c>
      <c r="M2" s="8">
        <f>SUM(J2:J14)</f>
        <v>3046624225064</v>
      </c>
      <c r="N2" s="8">
        <f>SUM(I2:I14)</f>
        <v>39283497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12</v>
      </c>
      <c r="B3" s="5">
        <v>86284</v>
      </c>
      <c r="C3" s="6" t="s">
        <v>11</v>
      </c>
      <c r="D3" s="7">
        <v>1142251</v>
      </c>
      <c r="E3" s="8">
        <f t="shared" si="0"/>
        <v>98557985284</v>
      </c>
      <c r="F3" s="9"/>
      <c r="G3" s="8" t="str">
        <f ca="1">IFERROR(__xludf.DUMMYFUNCTION("""COMPUTED_VALUE"""),"Central Coast")</f>
        <v>Central Coast</v>
      </c>
      <c r="H3" s="4">
        <f t="shared" si="1"/>
        <v>78200.408557624774</v>
      </c>
      <c r="I3" s="8">
        <f t="shared" ref="I3:J3" si="3">SUM(D11:D16)</f>
        <v>2342005</v>
      </c>
      <c r="J3" s="8">
        <f t="shared" si="3"/>
        <v>183145747844</v>
      </c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13</v>
      </c>
      <c r="B4" s="5">
        <v>114139</v>
      </c>
      <c r="C4" s="6" t="s">
        <v>11</v>
      </c>
      <c r="D4" s="7">
        <v>259943</v>
      </c>
      <c r="E4" s="8">
        <f t="shared" si="0"/>
        <v>29669634077</v>
      </c>
      <c r="F4" s="9"/>
      <c r="G4" s="8" t="str">
        <f ca="1">IFERROR(__xludf.DUMMYFUNCTION("""COMPUTED_VALUE"""),"Central San Joaquin")</f>
        <v>Central San Joaquin</v>
      </c>
      <c r="H4" s="4">
        <f t="shared" si="1"/>
        <v>55999.540061499203</v>
      </c>
      <c r="I4" s="8">
        <f t="shared" ref="I4:J4" si="4">SUM(D17:D20)</f>
        <v>1752543</v>
      </c>
      <c r="J4" s="8">
        <f t="shared" si="4"/>
        <v>98141601938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14</v>
      </c>
      <c r="B5" s="5">
        <v>79277</v>
      </c>
      <c r="C5" s="6" t="s">
        <v>11</v>
      </c>
      <c r="D5" s="7">
        <v>139623</v>
      </c>
      <c r="E5" s="8">
        <f t="shared" si="0"/>
        <v>11068892571</v>
      </c>
      <c r="F5" s="9"/>
      <c r="G5" s="8" t="str">
        <f ca="1">IFERROR(__xludf.DUMMYFUNCTION("""COMPUTED_VALUE"""),"Eastern Sierra")</f>
        <v>Eastern Sierra</v>
      </c>
      <c r="H5" s="4">
        <f t="shared" si="1"/>
        <v>61261</v>
      </c>
      <c r="I5" s="8">
        <f t="shared" ref="I5:J5" si="5">SUM(D21:D27)</f>
        <v>188734</v>
      </c>
      <c r="J5" s="8">
        <f t="shared" si="5"/>
        <v>11562033574</v>
      </c>
      <c r="K5" s="4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15</v>
      </c>
      <c r="B6" s="5">
        <v>114808</v>
      </c>
      <c r="C6" s="6" t="s">
        <v>11</v>
      </c>
      <c r="D6" s="7">
        <v>874961</v>
      </c>
      <c r="E6" s="8">
        <f t="shared" si="0"/>
        <v>100452522488</v>
      </c>
      <c r="F6" s="9"/>
      <c r="G6" s="8" t="str">
        <f ca="1">IFERROR(__xludf.DUMMYFUNCTION("""COMPUTED_VALUE"""),"Inland Empire")</f>
        <v>Inland Empire</v>
      </c>
      <c r="H6" s="4">
        <f t="shared" si="1"/>
        <v>63149.344245878165</v>
      </c>
      <c r="I6" s="8">
        <f t="shared" ref="I6:J6" si="6">SUM(D28:D29)</f>
        <v>4560470</v>
      </c>
      <c r="J6" s="8">
        <f t="shared" si="6"/>
        <v>287990689953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16</v>
      </c>
      <c r="B7" s="5">
        <v>112606</v>
      </c>
      <c r="C7" s="6" t="s">
        <v>11</v>
      </c>
      <c r="D7" s="7">
        <v>767423</v>
      </c>
      <c r="E7" s="8">
        <f t="shared" si="0"/>
        <v>86416434338</v>
      </c>
      <c r="F7" s="9"/>
      <c r="G7" s="8" t="str">
        <f ca="1">IFERROR(__xludf.DUMMYFUNCTION("""COMPUTED_VALUE"""),"Kern")</f>
        <v>Kern</v>
      </c>
      <c r="H7" s="4">
        <f t="shared" si="1"/>
        <v>54862</v>
      </c>
      <c r="I7" s="10">
        <f t="shared" ref="I7:J7" si="7">D30</f>
        <v>887641</v>
      </c>
      <c r="J7" s="10">
        <f t="shared" si="7"/>
        <v>48697760542</v>
      </c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17</v>
      </c>
      <c r="B8" s="5">
        <v>107879</v>
      </c>
      <c r="C8" s="6" t="s">
        <v>11</v>
      </c>
      <c r="D8" s="7">
        <v>1927470</v>
      </c>
      <c r="E8" s="8">
        <f t="shared" si="0"/>
        <v>207933536130</v>
      </c>
      <c r="F8" s="9"/>
      <c r="G8" s="8" t="str">
        <f ca="1">IFERROR(__xludf.DUMMYFUNCTION("""COMPUTED_VALUE"""),"Los Angeles")</f>
        <v>Los Angeles</v>
      </c>
      <c r="H8" s="4">
        <f t="shared" si="1"/>
        <v>80216</v>
      </c>
      <c r="I8" s="8">
        <f t="shared" ref="I8:J8" si="8">D31</f>
        <v>10081570</v>
      </c>
      <c r="J8" s="8">
        <f t="shared" si="8"/>
        <v>808703219120</v>
      </c>
      <c r="K8" s="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18</v>
      </c>
      <c r="B9" s="5">
        <v>66751</v>
      </c>
      <c r="C9" s="6" t="s">
        <v>11</v>
      </c>
      <c r="D9" s="7">
        <v>441829</v>
      </c>
      <c r="E9" s="8">
        <f t="shared" si="0"/>
        <v>29492527579</v>
      </c>
      <c r="F9" s="9"/>
      <c r="G9" s="8" t="str">
        <f ca="1">IFERROR(__xludf.DUMMYFUNCTION("""COMPUTED_VALUE"""),"North State")</f>
        <v>North State</v>
      </c>
      <c r="H9" s="4">
        <f t="shared" si="1"/>
        <v>58127.643756812569</v>
      </c>
      <c r="I9" s="8">
        <f t="shared" ref="I9:J9" si="9">SUM(D32:D42)</f>
        <v>713754</v>
      </c>
      <c r="J9" s="8">
        <f t="shared" si="9"/>
        <v>41488838242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19</v>
      </c>
      <c r="B10" s="5">
        <v>79868</v>
      </c>
      <c r="C10" s="6" t="s">
        <v>11</v>
      </c>
      <c r="D10" s="7">
        <v>499772</v>
      </c>
      <c r="E10" s="8">
        <f t="shared" si="0"/>
        <v>39915790096</v>
      </c>
      <c r="F10" s="9"/>
      <c r="G10" s="8" t="str">
        <f ca="1">IFERROR(__xludf.DUMMYFUNCTION("""COMPUTED_VALUE"""),"Northern San Joaquin")</f>
        <v>Northern San Joaquin</v>
      </c>
      <c r="H10" s="4">
        <f t="shared" si="1"/>
        <v>57804.784776188222</v>
      </c>
      <c r="I10" s="8">
        <f t="shared" ref="I10:J10" si="10">SUM(D43:D45)</f>
        <v>1557179</v>
      </c>
      <c r="J10" s="8">
        <f t="shared" si="10"/>
        <v>90012396953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20</v>
      </c>
      <c r="B11" s="5">
        <v>71583</v>
      </c>
      <c r="C11" s="6" t="s">
        <v>21</v>
      </c>
      <c r="D11" s="7">
        <v>433410</v>
      </c>
      <c r="E11" s="8">
        <f t="shared" si="0"/>
        <v>31024788030</v>
      </c>
      <c r="F11" s="9"/>
      <c r="G11" s="8" t="str">
        <f ca="1">IFERROR(__xludf.DUMMYFUNCTION("""COMPUTED_VALUE"""),"Orange")</f>
        <v>Orange</v>
      </c>
      <c r="H11" s="4">
        <f t="shared" si="1"/>
        <v>87648</v>
      </c>
      <c r="I11" s="8">
        <f t="shared" ref="I11:J11" si="11">D46</f>
        <v>3168044</v>
      </c>
      <c r="J11" s="8">
        <f t="shared" si="11"/>
        <v>277672720512</v>
      </c>
      <c r="K11" s="4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22</v>
      </c>
      <c r="B12" s="5">
        <v>71583</v>
      </c>
      <c r="C12" s="6" t="s">
        <v>21</v>
      </c>
      <c r="D12" s="7">
        <v>60376</v>
      </c>
      <c r="E12" s="8">
        <f t="shared" si="0"/>
        <v>4321895208</v>
      </c>
      <c r="F12" s="9"/>
      <c r="G12" s="8" t="str">
        <f ca="1">IFERROR(__xludf.DUMMYFUNCTION("""COMPUTED_VALUE"""),"Redwood Coast")</f>
        <v>Redwood Coast</v>
      </c>
      <c r="H12" s="4">
        <f t="shared" si="1"/>
        <v>58613.40425085913</v>
      </c>
      <c r="I12" s="8">
        <f t="shared" ref="I12:J12" si="12">SUM(D47:D50)</f>
        <v>314854</v>
      </c>
      <c r="J12" s="8">
        <f t="shared" si="12"/>
        <v>18454664782</v>
      </c>
      <c r="K12" s="4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23</v>
      </c>
      <c r="B13" s="5">
        <v>72151</v>
      </c>
      <c r="C13" s="6" t="s">
        <v>21</v>
      </c>
      <c r="D13" s="7">
        <v>282165</v>
      </c>
      <c r="E13" s="8">
        <f t="shared" si="0"/>
        <v>20358486915</v>
      </c>
      <c r="F13" s="9"/>
      <c r="G13" s="8" t="str">
        <f ca="1">IFERROR(__xludf.DUMMYFUNCTION("""COMPUTED_VALUE"""),"Sacramento")</f>
        <v>Sacramento</v>
      </c>
      <c r="H13" s="4">
        <f t="shared" si="1"/>
        <v>63097.218922404572</v>
      </c>
      <c r="I13" s="8">
        <f t="shared" ref="I13:J13" si="13">SUM(D51:D57)</f>
        <v>2509903</v>
      </c>
      <c r="J13" s="8">
        <f t="shared" si="13"/>
        <v>158367899065</v>
      </c>
      <c r="K13" s="4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24</v>
      </c>
      <c r="B14" s="5">
        <v>82225</v>
      </c>
      <c r="C14" s="6" t="s">
        <v>21</v>
      </c>
      <c r="D14" s="7">
        <v>444829</v>
      </c>
      <c r="E14" s="8">
        <f t="shared" si="0"/>
        <v>36576064525</v>
      </c>
      <c r="F14" s="9"/>
      <c r="G14" s="8" t="str">
        <f ca="1">IFERROR(__xludf.DUMMYFUNCTION("""COMPUTED_VALUE"""),"San Diego-Imperial")</f>
        <v>San Diego-Imperial</v>
      </c>
      <c r="H14" s="4">
        <f t="shared" si="1"/>
        <v>77956.018545093277</v>
      </c>
      <c r="I14" s="8">
        <f t="shared" ref="I14:J14" si="14">SUM(D58:D59)</f>
        <v>3496774</v>
      </c>
      <c r="J14" s="8">
        <f t="shared" si="14"/>
        <v>272594578792</v>
      </c>
      <c r="K14" s="4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25</v>
      </c>
      <c r="B15" s="5">
        <v>92540</v>
      </c>
      <c r="C15" s="6" t="s">
        <v>21</v>
      </c>
      <c r="D15" s="7">
        <v>273962</v>
      </c>
      <c r="E15" s="8">
        <f t="shared" si="0"/>
        <v>25352443480</v>
      </c>
      <c r="F15" s="9"/>
      <c r="G15" s="4"/>
      <c r="H15" s="4"/>
      <c r="I15" s="4"/>
      <c r="J15" s="4"/>
      <c r="K15" s="4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26</v>
      </c>
      <c r="B16" s="5">
        <v>77322</v>
      </c>
      <c r="C16" s="6" t="s">
        <v>21</v>
      </c>
      <c r="D16" s="7">
        <v>847263</v>
      </c>
      <c r="E16" s="8">
        <f t="shared" si="0"/>
        <v>65512069686</v>
      </c>
      <c r="F16" s="9"/>
      <c r="G16" s="4"/>
      <c r="H16" s="4"/>
      <c r="I16" s="4"/>
      <c r="J16" s="4"/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27</v>
      </c>
      <c r="B17" s="5">
        <v>56327</v>
      </c>
      <c r="C17" s="6" t="s">
        <v>28</v>
      </c>
      <c r="D17" s="7">
        <v>984521</v>
      </c>
      <c r="E17" s="8">
        <f t="shared" si="0"/>
        <v>55455114367</v>
      </c>
      <c r="F17" s="9"/>
      <c r="G17" s="4"/>
      <c r="H17" s="4"/>
      <c r="I17" s="4"/>
      <c r="J17" s="4"/>
      <c r="K17" s="4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29</v>
      </c>
      <c r="B18" s="5">
        <v>56569</v>
      </c>
      <c r="C18" s="6" t="s">
        <v>28</v>
      </c>
      <c r="D18" s="7">
        <v>150691</v>
      </c>
      <c r="E18" s="8">
        <f t="shared" si="0"/>
        <v>8524439179</v>
      </c>
      <c r="F18" s="9"/>
      <c r="G18" s="4"/>
      <c r="H18" s="4"/>
      <c r="I18" s="4"/>
      <c r="J18" s="4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58718</v>
      </c>
      <c r="C19" s="6" t="s">
        <v>28</v>
      </c>
      <c r="D19" s="7">
        <v>155433</v>
      </c>
      <c r="E19" s="8">
        <f t="shared" si="0"/>
        <v>9126714894</v>
      </c>
      <c r="F19" s="9"/>
      <c r="G19" s="4"/>
      <c r="H19" s="4"/>
      <c r="I19" s="4"/>
      <c r="J19" s="4"/>
      <c r="K19" s="4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31</v>
      </c>
      <c r="B20" s="5">
        <v>54201</v>
      </c>
      <c r="C20" s="6" t="s">
        <v>28</v>
      </c>
      <c r="D20" s="7">
        <v>461898</v>
      </c>
      <c r="E20" s="8">
        <f t="shared" si="0"/>
        <v>25035333498</v>
      </c>
      <c r="F20" s="9"/>
      <c r="G20" s="4"/>
      <c r="H20" s="4"/>
      <c r="I20" s="4"/>
      <c r="J20" s="4"/>
      <c r="K20" s="4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32</v>
      </c>
      <c r="B21" s="5">
        <v>61261</v>
      </c>
      <c r="C21" s="6" t="s">
        <v>33</v>
      </c>
      <c r="D21" s="7">
        <v>1039</v>
      </c>
      <c r="E21" s="8">
        <f t="shared" si="0"/>
        <v>63650179</v>
      </c>
      <c r="F21" s="11"/>
      <c r="G21" s="4"/>
      <c r="H21" s="4"/>
      <c r="I21" s="4"/>
      <c r="J21" s="4"/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34</v>
      </c>
      <c r="B22" s="5">
        <v>61261</v>
      </c>
      <c r="C22" s="6" t="s">
        <v>33</v>
      </c>
      <c r="D22" s="7">
        <v>38429</v>
      </c>
      <c r="E22" s="8">
        <f t="shared" si="0"/>
        <v>2354198969</v>
      </c>
      <c r="F22" s="9"/>
      <c r="G22" s="4"/>
      <c r="H22" s="4"/>
      <c r="I22" s="4"/>
      <c r="J22" s="4"/>
      <c r="K22" s="4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35</v>
      </c>
      <c r="B23" s="5">
        <v>61261</v>
      </c>
      <c r="C23" s="6" t="s">
        <v>33</v>
      </c>
      <c r="D23" s="7">
        <v>45514</v>
      </c>
      <c r="E23" s="8">
        <f t="shared" si="0"/>
        <v>2788233154</v>
      </c>
      <c r="F23" s="9"/>
      <c r="G23" s="4"/>
      <c r="H23" s="4"/>
      <c r="I23" s="4"/>
      <c r="J23" s="4"/>
      <c r="K23" s="4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36</v>
      </c>
      <c r="B24" s="5">
        <v>61261</v>
      </c>
      <c r="C24" s="6" t="s">
        <v>33</v>
      </c>
      <c r="D24" s="7">
        <v>17977</v>
      </c>
      <c r="E24" s="8">
        <f t="shared" si="0"/>
        <v>1101288997</v>
      </c>
      <c r="F24" s="9"/>
      <c r="G24" s="4"/>
      <c r="H24" s="4"/>
      <c r="I24" s="4"/>
      <c r="J24" s="4"/>
      <c r="K24" s="4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37</v>
      </c>
      <c r="B25" s="5">
        <v>61261</v>
      </c>
      <c r="C25" s="6" t="s">
        <v>33</v>
      </c>
      <c r="D25" s="7">
        <v>17420</v>
      </c>
      <c r="E25" s="8">
        <f t="shared" si="0"/>
        <v>1067166620</v>
      </c>
      <c r="F25" s="9"/>
      <c r="G25" s="4"/>
      <c r="H25" s="4"/>
      <c r="I25" s="4"/>
      <c r="J25" s="4"/>
      <c r="K25" s="4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38</v>
      </c>
      <c r="B26" s="5">
        <v>61261</v>
      </c>
      <c r="C26" s="6" t="s">
        <v>33</v>
      </c>
      <c r="D26" s="7">
        <v>14310</v>
      </c>
      <c r="E26" s="8">
        <f t="shared" si="0"/>
        <v>876644910</v>
      </c>
      <c r="F26" s="9"/>
      <c r="G26" s="4"/>
      <c r="H26" s="4"/>
      <c r="I26" s="4"/>
      <c r="J26" s="4"/>
      <c r="K26" s="4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39</v>
      </c>
      <c r="B27" s="5">
        <v>61261</v>
      </c>
      <c r="C27" s="6" t="s">
        <v>33</v>
      </c>
      <c r="D27" s="7">
        <v>54045</v>
      </c>
      <c r="E27" s="8">
        <f t="shared" si="0"/>
        <v>3310850745</v>
      </c>
      <c r="F27" s="9"/>
      <c r="G27" s="4"/>
      <c r="H27" s="4"/>
      <c r="I27" s="4"/>
      <c r="J27" s="4"/>
      <c r="K27" s="4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40</v>
      </c>
      <c r="B28" s="5">
        <v>62983</v>
      </c>
      <c r="C28" s="6" t="s">
        <v>41</v>
      </c>
      <c r="D28" s="7">
        <v>2411439</v>
      </c>
      <c r="E28" s="8">
        <f t="shared" si="0"/>
        <v>151879662537</v>
      </c>
      <c r="F28" s="9"/>
      <c r="G28" s="4"/>
      <c r="H28" s="4"/>
      <c r="I28" s="4"/>
      <c r="J28" s="4"/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42</v>
      </c>
      <c r="B29" s="5">
        <v>63336</v>
      </c>
      <c r="C29" s="6" t="s">
        <v>41</v>
      </c>
      <c r="D29" s="7">
        <v>2149031</v>
      </c>
      <c r="E29" s="8">
        <f t="shared" si="0"/>
        <v>136111027416</v>
      </c>
      <c r="F29" s="9"/>
      <c r="G29" s="4"/>
      <c r="H29" s="4"/>
      <c r="I29" s="4"/>
      <c r="J29" s="4"/>
      <c r="K29" s="4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43</v>
      </c>
      <c r="B30" s="5">
        <v>54862</v>
      </c>
      <c r="C30" s="6" t="s">
        <v>43</v>
      </c>
      <c r="D30" s="7">
        <v>887641</v>
      </c>
      <c r="E30" s="8">
        <f t="shared" si="0"/>
        <v>48697760542</v>
      </c>
      <c r="F30" s="9"/>
      <c r="G30" s="4"/>
      <c r="H30" s="4"/>
      <c r="I30" s="4"/>
      <c r="J30" s="4"/>
      <c r="K30" s="4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44</v>
      </c>
      <c r="B31" s="5">
        <v>80216</v>
      </c>
      <c r="C31" s="6" t="s">
        <v>44</v>
      </c>
      <c r="D31" s="7">
        <v>10081570</v>
      </c>
      <c r="E31" s="8">
        <f t="shared" si="0"/>
        <v>808703219120</v>
      </c>
      <c r="F31" s="9"/>
      <c r="G31" s="4"/>
      <c r="H31" s="4"/>
      <c r="I31" s="4"/>
      <c r="J31" s="4"/>
      <c r="K31" s="4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45</v>
      </c>
      <c r="B32" s="5">
        <v>60360</v>
      </c>
      <c r="C32" s="6" t="s">
        <v>46</v>
      </c>
      <c r="D32" s="7">
        <v>225817</v>
      </c>
      <c r="E32" s="8">
        <f t="shared" si="0"/>
        <v>13630314120</v>
      </c>
      <c r="F32" s="9"/>
      <c r="G32" s="4"/>
      <c r="H32" s="4"/>
      <c r="I32" s="4"/>
      <c r="J32" s="4"/>
      <c r="K32" s="4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47</v>
      </c>
      <c r="B33" s="5">
        <v>53769</v>
      </c>
      <c r="C33" s="6" t="s">
        <v>46</v>
      </c>
      <c r="D33" s="7">
        <v>27976</v>
      </c>
      <c r="E33" s="8">
        <f t="shared" si="0"/>
        <v>1504241544</v>
      </c>
      <c r="F33" s="9"/>
      <c r="G33" s="4"/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48</v>
      </c>
      <c r="B34" s="5">
        <v>53946</v>
      </c>
      <c r="C34" s="6" t="s">
        <v>46</v>
      </c>
      <c r="D34" s="7">
        <v>30818</v>
      </c>
      <c r="E34" s="8">
        <f t="shared" si="0"/>
        <v>1662507828</v>
      </c>
      <c r="F34" s="9"/>
      <c r="G34" s="4"/>
      <c r="H34" s="4"/>
      <c r="I34" s="4"/>
      <c r="J34" s="4"/>
      <c r="K34" s="4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49</v>
      </c>
      <c r="B35" s="5">
        <v>53946</v>
      </c>
      <c r="C35" s="6" t="s">
        <v>46</v>
      </c>
      <c r="D35" s="7">
        <v>8907</v>
      </c>
      <c r="E35" s="8">
        <f t="shared" si="0"/>
        <v>480497022</v>
      </c>
      <c r="F35" s="9"/>
      <c r="G35" s="4"/>
      <c r="H35" s="4"/>
      <c r="I35" s="4"/>
      <c r="J35" s="4"/>
      <c r="K35" s="4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50</v>
      </c>
      <c r="B36" s="5">
        <v>63575</v>
      </c>
      <c r="C36" s="6" t="s">
        <v>46</v>
      </c>
      <c r="D36" s="7">
        <v>99244</v>
      </c>
      <c r="E36" s="8">
        <f t="shared" si="0"/>
        <v>6309437300</v>
      </c>
      <c r="F36" s="9"/>
      <c r="G36" s="4"/>
      <c r="H36" s="4"/>
      <c r="I36" s="4"/>
      <c r="J36" s="4"/>
      <c r="K36" s="4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51</v>
      </c>
      <c r="B37" s="5">
        <v>53946</v>
      </c>
      <c r="C37" s="6" t="s">
        <v>46</v>
      </c>
      <c r="D37" s="7">
        <v>18660</v>
      </c>
      <c r="E37" s="8">
        <f t="shared" si="0"/>
        <v>1006632360</v>
      </c>
      <c r="F37" s="9"/>
      <c r="G37" s="4"/>
      <c r="H37" s="4"/>
      <c r="I37" s="4"/>
      <c r="J37" s="4"/>
      <c r="K37" s="4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52</v>
      </c>
      <c r="B38" s="5">
        <v>57126</v>
      </c>
      <c r="C38" s="6" t="s">
        <v>46</v>
      </c>
      <c r="D38" s="7">
        <v>179212</v>
      </c>
      <c r="E38" s="8">
        <f t="shared" si="0"/>
        <v>10237664712</v>
      </c>
      <c r="F38" s="9"/>
      <c r="G38" s="4"/>
      <c r="H38" s="4"/>
      <c r="I38" s="4"/>
      <c r="J38" s="4"/>
      <c r="K38" s="4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53</v>
      </c>
      <c r="B39" s="5">
        <v>63575</v>
      </c>
      <c r="C39" s="6" t="s">
        <v>46</v>
      </c>
      <c r="D39" s="7">
        <v>3040</v>
      </c>
      <c r="E39" s="8">
        <f t="shared" si="0"/>
        <v>193268000</v>
      </c>
      <c r="F39" s="11"/>
      <c r="G39" s="4"/>
      <c r="H39" s="4"/>
      <c r="I39" s="4"/>
      <c r="J39" s="4"/>
      <c r="K39" s="4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54</v>
      </c>
      <c r="B40" s="5">
        <v>53946</v>
      </c>
      <c r="C40" s="6" t="s">
        <v>46</v>
      </c>
      <c r="D40" s="7">
        <v>43468</v>
      </c>
      <c r="E40" s="8">
        <f t="shared" si="0"/>
        <v>2344924728</v>
      </c>
      <c r="F40" s="9"/>
      <c r="G40" s="4"/>
      <c r="H40" s="4"/>
      <c r="I40" s="4"/>
      <c r="J40" s="4"/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55</v>
      </c>
      <c r="B41" s="5">
        <v>53769</v>
      </c>
      <c r="C41" s="6" t="s">
        <v>46</v>
      </c>
      <c r="D41" s="7">
        <v>63912</v>
      </c>
      <c r="E41" s="8">
        <f t="shared" si="0"/>
        <v>3436484328</v>
      </c>
      <c r="F41" s="9"/>
      <c r="G41" s="4"/>
      <c r="H41" s="4"/>
      <c r="I41" s="4"/>
      <c r="J41" s="4"/>
      <c r="K41" s="4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56</v>
      </c>
      <c r="B42" s="5">
        <v>53769</v>
      </c>
      <c r="C42" s="6" t="s">
        <v>46</v>
      </c>
      <c r="D42" s="7">
        <v>12700</v>
      </c>
      <c r="E42" s="8">
        <f t="shared" si="0"/>
        <v>682866300</v>
      </c>
      <c r="F42" s="9"/>
      <c r="G42" s="4"/>
      <c r="H42" s="4"/>
      <c r="I42" s="4"/>
      <c r="J42" s="4"/>
      <c r="K42" s="4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57</v>
      </c>
      <c r="B43" s="5">
        <v>53463</v>
      </c>
      <c r="C43" s="6" t="s">
        <v>58</v>
      </c>
      <c r="D43" s="7">
        <v>271382</v>
      </c>
      <c r="E43" s="8">
        <f t="shared" si="0"/>
        <v>14508895866</v>
      </c>
      <c r="F43" s="9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59</v>
      </c>
      <c r="B44" s="5">
        <v>59779</v>
      </c>
      <c r="C44" s="6" t="s">
        <v>58</v>
      </c>
      <c r="D44" s="7">
        <v>742603</v>
      </c>
      <c r="E44" s="8">
        <f t="shared" si="0"/>
        <v>44392064737</v>
      </c>
      <c r="F44" s="9"/>
      <c r="G44" s="4"/>
      <c r="H44" s="4"/>
      <c r="I44" s="4"/>
      <c r="J44" s="4"/>
      <c r="K44" s="4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60</v>
      </c>
      <c r="B45" s="5">
        <v>57275</v>
      </c>
      <c r="C45" s="6" t="s">
        <v>58</v>
      </c>
      <c r="D45" s="7">
        <v>543194</v>
      </c>
      <c r="E45" s="8">
        <f t="shared" si="0"/>
        <v>31111436350</v>
      </c>
      <c r="F45" s="9"/>
      <c r="G45" s="4"/>
      <c r="H45" s="4"/>
      <c r="I45" s="4"/>
      <c r="J45" s="4"/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61</v>
      </c>
      <c r="B46" s="5">
        <v>87648</v>
      </c>
      <c r="C46" s="6" t="s">
        <v>61</v>
      </c>
      <c r="D46" s="7">
        <v>3168044</v>
      </c>
      <c r="E46" s="8">
        <f t="shared" si="0"/>
        <v>277672720512</v>
      </c>
      <c r="F46" s="9"/>
      <c r="G46" s="4"/>
      <c r="H46" s="4"/>
      <c r="I46" s="4"/>
      <c r="J46" s="4"/>
      <c r="K46" s="4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62</v>
      </c>
      <c r="B47" s="5">
        <v>53946</v>
      </c>
      <c r="C47" s="6" t="s">
        <v>63</v>
      </c>
      <c r="D47" s="7">
        <v>27495</v>
      </c>
      <c r="E47" s="8">
        <f t="shared" si="0"/>
        <v>1483245270</v>
      </c>
      <c r="F47" s="9"/>
      <c r="G47" s="4"/>
      <c r="H47" s="4"/>
      <c r="I47" s="4"/>
      <c r="J47" s="4"/>
      <c r="K47" s="4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64</v>
      </c>
      <c r="B48" s="5">
        <v>59608</v>
      </c>
      <c r="C48" s="6" t="s">
        <v>63</v>
      </c>
      <c r="D48" s="7">
        <v>135940</v>
      </c>
      <c r="E48" s="8">
        <f t="shared" si="0"/>
        <v>8103111520</v>
      </c>
      <c r="F48" s="9"/>
      <c r="G48" s="4"/>
      <c r="H48" s="4"/>
      <c r="I48" s="4"/>
      <c r="J48" s="4"/>
      <c r="K48" s="4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65</v>
      </c>
      <c r="B49" s="5">
        <v>58568</v>
      </c>
      <c r="C49" s="6" t="s">
        <v>63</v>
      </c>
      <c r="D49" s="7">
        <v>64195</v>
      </c>
      <c r="E49" s="8">
        <f t="shared" si="0"/>
        <v>3759772760</v>
      </c>
      <c r="F49" s="9"/>
      <c r="G49" s="4"/>
      <c r="H49" s="4"/>
      <c r="I49" s="4"/>
      <c r="J49" s="4"/>
      <c r="K49" s="4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66</v>
      </c>
      <c r="B50" s="5">
        <v>58568</v>
      </c>
      <c r="C50" s="6" t="s">
        <v>63</v>
      </c>
      <c r="D50" s="7">
        <v>87224</v>
      </c>
      <c r="E50" s="8">
        <f t="shared" si="0"/>
        <v>5108535232</v>
      </c>
      <c r="F50" s="9"/>
      <c r="G50" s="4"/>
      <c r="H50" s="4"/>
      <c r="I50" s="4"/>
      <c r="J50" s="4"/>
      <c r="K50" s="4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67</v>
      </c>
      <c r="B51" s="5">
        <v>53769</v>
      </c>
      <c r="C51" s="6" t="s">
        <v>68</v>
      </c>
      <c r="D51" s="7">
        <v>21454</v>
      </c>
      <c r="E51" s="8">
        <f t="shared" si="0"/>
        <v>1153560126</v>
      </c>
      <c r="F51" s="9"/>
      <c r="G51" s="4"/>
      <c r="H51" s="4"/>
      <c r="I51" s="4"/>
      <c r="J51" s="4"/>
      <c r="K51" s="4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69</v>
      </c>
      <c r="B52" s="5">
        <v>65348</v>
      </c>
      <c r="C52" s="6" t="s">
        <v>68</v>
      </c>
      <c r="D52" s="7">
        <v>188563</v>
      </c>
      <c r="E52" s="8">
        <f t="shared" si="0"/>
        <v>12322214924</v>
      </c>
      <c r="F52" s="9"/>
      <c r="G52" s="4"/>
      <c r="H52" s="4"/>
      <c r="I52" s="4"/>
      <c r="J52" s="4"/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70</v>
      </c>
      <c r="B53" s="5">
        <v>63983</v>
      </c>
      <c r="C53" s="6" t="s">
        <v>68</v>
      </c>
      <c r="D53" s="7">
        <v>385512</v>
      </c>
      <c r="E53" s="8">
        <f t="shared" si="0"/>
        <v>24666214296</v>
      </c>
      <c r="F53" s="9"/>
      <c r="G53" s="4"/>
      <c r="H53" s="4"/>
      <c r="I53" s="4"/>
      <c r="J53" s="4"/>
      <c r="K53" s="4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68</v>
      </c>
      <c r="B54" s="5">
        <v>63126</v>
      </c>
      <c r="C54" s="6" t="s">
        <v>68</v>
      </c>
      <c r="D54" s="7">
        <v>1524553</v>
      </c>
      <c r="E54" s="8">
        <f t="shared" si="0"/>
        <v>96238932678</v>
      </c>
      <c r="F54" s="9"/>
      <c r="G54" s="4"/>
      <c r="H54" s="4"/>
      <c r="I54" s="4"/>
      <c r="J54" s="4"/>
      <c r="K54" s="4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71</v>
      </c>
      <c r="B55" s="5">
        <v>55477</v>
      </c>
      <c r="C55" s="6" t="s">
        <v>68</v>
      </c>
      <c r="D55" s="7">
        <v>96109</v>
      </c>
      <c r="E55" s="8">
        <f t="shared" si="0"/>
        <v>5331838993</v>
      </c>
      <c r="F55" s="9"/>
      <c r="G55" s="4"/>
      <c r="H55" s="4"/>
      <c r="I55" s="4"/>
      <c r="J55" s="4"/>
      <c r="K55" s="4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72</v>
      </c>
      <c r="B56" s="5">
        <v>66339</v>
      </c>
      <c r="C56" s="6" t="s">
        <v>68</v>
      </c>
      <c r="D56" s="7">
        <v>217352</v>
      </c>
      <c r="E56" s="8">
        <f t="shared" si="0"/>
        <v>14418914328</v>
      </c>
      <c r="F56" s="9"/>
      <c r="G56" s="4"/>
      <c r="H56" s="4"/>
      <c r="I56" s="4"/>
      <c r="J56" s="4"/>
      <c r="K56" s="4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73</v>
      </c>
      <c r="B57" s="5">
        <v>55477</v>
      </c>
      <c r="C57" s="6" t="s">
        <v>68</v>
      </c>
      <c r="D57" s="7">
        <v>76360</v>
      </c>
      <c r="E57" s="8">
        <f t="shared" si="0"/>
        <v>4236223720</v>
      </c>
      <c r="F57" s="9"/>
      <c r="G57" s="4"/>
      <c r="H57" s="4"/>
      <c r="I57" s="4"/>
      <c r="J57" s="4"/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74</v>
      </c>
      <c r="B58" s="5">
        <v>50136</v>
      </c>
      <c r="C58" s="6" t="s">
        <v>75</v>
      </c>
      <c r="D58" s="7">
        <v>180701</v>
      </c>
      <c r="E58" s="8">
        <f t="shared" si="0"/>
        <v>9059625336</v>
      </c>
      <c r="F58" s="9"/>
      <c r="G58" s="4"/>
      <c r="H58" s="4"/>
      <c r="I58" s="4"/>
      <c r="J58" s="4"/>
      <c r="K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76</v>
      </c>
      <c r="B59" s="5">
        <v>79472</v>
      </c>
      <c r="C59" s="6" t="s">
        <v>75</v>
      </c>
      <c r="D59" s="7">
        <v>3316073</v>
      </c>
      <c r="E59" s="8">
        <f t="shared" si="0"/>
        <v>263534953456</v>
      </c>
      <c r="F59" s="9"/>
      <c r="G59" s="4"/>
      <c r="H59" s="4"/>
      <c r="I59" s="4"/>
      <c r="J59" s="4"/>
      <c r="K59" s="4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2" t="s">
        <v>5</v>
      </c>
      <c r="B1" s="12" t="s">
        <v>1</v>
      </c>
    </row>
    <row r="2" spans="1:2" ht="15.75" customHeight="1" x14ac:dyDescent="0.15">
      <c r="A2" s="13" t="s">
        <v>11</v>
      </c>
      <c r="B2" s="14">
        <v>97248.968258602501</v>
      </c>
    </row>
    <row r="3" spans="1:2" ht="15.75" customHeight="1" x14ac:dyDescent="0.15">
      <c r="A3" s="13" t="s">
        <v>21</v>
      </c>
      <c r="B3" s="14">
        <v>78200.408557624774</v>
      </c>
    </row>
    <row r="4" spans="1:2" ht="15.75" customHeight="1" x14ac:dyDescent="0.15">
      <c r="A4" s="13" t="s">
        <v>28</v>
      </c>
      <c r="B4" s="14">
        <v>55999.540061499203</v>
      </c>
    </row>
    <row r="5" spans="1:2" ht="15.75" customHeight="1" x14ac:dyDescent="0.15">
      <c r="A5" s="13" t="s">
        <v>33</v>
      </c>
      <c r="B5" s="14">
        <v>61261</v>
      </c>
    </row>
    <row r="6" spans="1:2" ht="15.75" customHeight="1" x14ac:dyDescent="0.15">
      <c r="A6" s="13" t="s">
        <v>41</v>
      </c>
      <c r="B6" s="14">
        <v>63149.344245878165</v>
      </c>
    </row>
    <row r="7" spans="1:2" ht="15.75" customHeight="1" x14ac:dyDescent="0.15">
      <c r="A7" s="13" t="s">
        <v>43</v>
      </c>
      <c r="B7" s="14">
        <v>54862</v>
      </c>
    </row>
    <row r="8" spans="1:2" ht="15.75" customHeight="1" x14ac:dyDescent="0.15">
      <c r="A8" s="13" t="s">
        <v>44</v>
      </c>
      <c r="B8" s="14">
        <v>80216</v>
      </c>
    </row>
    <row r="9" spans="1:2" ht="15.75" customHeight="1" x14ac:dyDescent="0.15">
      <c r="A9" s="13" t="s">
        <v>46</v>
      </c>
      <c r="B9" s="14">
        <v>58127.643756812569</v>
      </c>
    </row>
    <row r="10" spans="1:2" ht="15.75" customHeight="1" x14ac:dyDescent="0.15">
      <c r="A10" s="13" t="s">
        <v>58</v>
      </c>
      <c r="B10" s="14">
        <v>57804.784776188222</v>
      </c>
    </row>
    <row r="11" spans="1:2" ht="15.75" customHeight="1" x14ac:dyDescent="0.15">
      <c r="A11" s="13" t="s">
        <v>61</v>
      </c>
      <c r="B11" s="14">
        <v>87648</v>
      </c>
    </row>
    <row r="12" spans="1:2" ht="15.75" customHeight="1" x14ac:dyDescent="0.15">
      <c r="A12" s="13" t="s">
        <v>63</v>
      </c>
      <c r="B12" s="14">
        <v>58613.40425085913</v>
      </c>
    </row>
    <row r="13" spans="1:2" ht="15.75" customHeight="1" x14ac:dyDescent="0.15">
      <c r="A13" s="13" t="s">
        <v>68</v>
      </c>
      <c r="B13" s="14">
        <v>63097.218922404572</v>
      </c>
    </row>
    <row r="14" spans="1:2" ht="15.75" customHeight="1" x14ac:dyDescent="0.15">
      <c r="A14" s="13" t="s">
        <v>75</v>
      </c>
      <c r="B14" s="14">
        <v>77956.018545093277</v>
      </c>
    </row>
    <row r="15" spans="1:2" ht="15.75" customHeight="1" x14ac:dyDescent="0.15">
      <c r="A15" s="15" t="s">
        <v>8</v>
      </c>
      <c r="B15" s="15">
        <v>77555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1</v>
      </c>
      <c r="I1" s="2" t="s">
        <v>6</v>
      </c>
      <c r="J1" s="2" t="s">
        <v>7</v>
      </c>
      <c r="K1" s="3"/>
      <c r="L1" s="1" t="s">
        <v>8</v>
      </c>
      <c r="M1" s="1" t="s">
        <v>9</v>
      </c>
      <c r="N1" s="1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10</v>
      </c>
      <c r="B2" s="5">
        <v>94427</v>
      </c>
      <c r="C2" s="6" t="s">
        <v>11</v>
      </c>
      <c r="D2" s="7">
        <v>1656754</v>
      </c>
      <c r="E2" s="8">
        <f t="shared" ref="E2:E59" si="0">D2*B2</f>
        <v>156442309958</v>
      </c>
      <c r="F2" s="9"/>
      <c r="G2" s="8" t="str">
        <f ca="1">IFERROR(__xludf.DUMMYFUNCTION("UNIQUE(C2:C59)"),"Bay Area")</f>
        <v>Bay Area</v>
      </c>
      <c r="H2" s="4">
        <f t="shared" ref="H2:H14" si="1">J2/I2</f>
        <v>98543.430439923293</v>
      </c>
      <c r="I2" s="8">
        <f t="shared" ref="I2:J2" si="2">SUM(D2:D10)</f>
        <v>7710026</v>
      </c>
      <c r="J2" s="8">
        <f t="shared" si="2"/>
        <v>759772410821</v>
      </c>
      <c r="K2" s="4"/>
      <c r="L2" s="9">
        <f>M2/N2</f>
        <v>76410.027064163864</v>
      </c>
      <c r="M2" s="8">
        <f>SUM(J2:J14)</f>
        <v>3001653068945</v>
      </c>
      <c r="N2" s="8">
        <f>SUM(I2:I14)</f>
        <v>39283497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12</v>
      </c>
      <c r="B3" s="5">
        <v>90526</v>
      </c>
      <c r="C3" s="6" t="s">
        <v>11</v>
      </c>
      <c r="D3" s="7">
        <v>1142251</v>
      </c>
      <c r="E3" s="8">
        <f t="shared" si="0"/>
        <v>103403414026</v>
      </c>
      <c r="F3" s="9"/>
      <c r="G3" s="8" t="str">
        <f ca="1">IFERROR(__xludf.DUMMYFUNCTION("""COMPUTED_VALUE"""),"Central Coast")</f>
        <v>Central Coast</v>
      </c>
      <c r="H3" s="4">
        <f t="shared" si="1"/>
        <v>74939.093617221137</v>
      </c>
      <c r="I3" s="8">
        <f t="shared" ref="I3:J3" si="3">SUM(D11:D16)</f>
        <v>2342005</v>
      </c>
      <c r="J3" s="8">
        <f t="shared" si="3"/>
        <v>175507731947</v>
      </c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13</v>
      </c>
      <c r="B4" s="5">
        <v>117692</v>
      </c>
      <c r="C4" s="6" t="s">
        <v>11</v>
      </c>
      <c r="D4" s="7">
        <v>259943</v>
      </c>
      <c r="E4" s="8">
        <f t="shared" si="0"/>
        <v>30593211556</v>
      </c>
      <c r="F4" s="9"/>
      <c r="G4" s="8" t="str">
        <f ca="1">IFERROR(__xludf.DUMMYFUNCTION("""COMPUTED_VALUE"""),"Central San Joaquin")</f>
        <v>Central San Joaquin</v>
      </c>
      <c r="H4" s="4">
        <f t="shared" si="1"/>
        <v>56810.358090500493</v>
      </c>
      <c r="I4" s="8">
        <f t="shared" ref="I4:J4" si="4">SUM(D17:D20)</f>
        <v>1752543</v>
      </c>
      <c r="J4" s="8">
        <f t="shared" si="4"/>
        <v>99562595399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14</v>
      </c>
      <c r="B5" s="5">
        <v>76173</v>
      </c>
      <c r="C5" s="6" t="s">
        <v>11</v>
      </c>
      <c r="D5" s="7">
        <v>139623</v>
      </c>
      <c r="E5" s="8">
        <f t="shared" si="0"/>
        <v>10635502779</v>
      </c>
      <c r="F5" s="9"/>
      <c r="G5" s="8" t="str">
        <f ca="1">IFERROR(__xludf.DUMMYFUNCTION("""COMPUTED_VALUE"""),"Eastern Sierra")</f>
        <v>Eastern Sierra</v>
      </c>
      <c r="H5" s="4">
        <f t="shared" si="1"/>
        <v>60044</v>
      </c>
      <c r="I5" s="8">
        <f t="shared" ref="I5:J5" si="5">SUM(D21:D27)</f>
        <v>188734</v>
      </c>
      <c r="J5" s="8">
        <f t="shared" si="5"/>
        <v>11332344296</v>
      </c>
      <c r="K5" s="4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15</v>
      </c>
      <c r="B6" s="5">
        <v>117749</v>
      </c>
      <c r="C6" s="6" t="s">
        <v>11</v>
      </c>
      <c r="D6" s="7">
        <v>874961</v>
      </c>
      <c r="E6" s="8">
        <f t="shared" si="0"/>
        <v>103025782789</v>
      </c>
      <c r="F6" s="9"/>
      <c r="G6" s="8" t="str">
        <f ca="1">IFERROR(__xludf.DUMMYFUNCTION("""COMPUTED_VALUE"""),"Inland Empire")</f>
        <v>Inland Empire</v>
      </c>
      <c r="H6" s="4">
        <f t="shared" si="1"/>
        <v>62623.27083326938</v>
      </c>
      <c r="I6" s="8">
        <f t="shared" ref="I6:J6" si="6">SUM(D28:D29)</f>
        <v>4560470</v>
      </c>
      <c r="J6" s="8">
        <f t="shared" si="6"/>
        <v>285591547937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16</v>
      </c>
      <c r="B7" s="5">
        <v>116807</v>
      </c>
      <c r="C7" s="6" t="s">
        <v>11</v>
      </c>
      <c r="D7" s="7">
        <v>767423</v>
      </c>
      <c r="E7" s="8">
        <f t="shared" si="0"/>
        <v>89640378361</v>
      </c>
      <c r="F7" s="9"/>
      <c r="G7" s="8" t="str">
        <f ca="1">IFERROR(__xludf.DUMMYFUNCTION("""COMPUTED_VALUE"""),"Kern")</f>
        <v>Kern</v>
      </c>
      <c r="H7" s="4">
        <f t="shared" si="1"/>
        <v>56288</v>
      </c>
      <c r="I7" s="10">
        <f t="shared" ref="I7:J7" si="7">D30</f>
        <v>887641</v>
      </c>
      <c r="J7" s="10">
        <f t="shared" si="7"/>
        <v>49963536608</v>
      </c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17</v>
      </c>
      <c r="B8" s="5">
        <v>102410</v>
      </c>
      <c r="C8" s="6" t="s">
        <v>11</v>
      </c>
      <c r="D8" s="7">
        <v>1927470</v>
      </c>
      <c r="E8" s="8">
        <f t="shared" si="0"/>
        <v>197392202700</v>
      </c>
      <c r="F8" s="9"/>
      <c r="G8" s="8" t="str">
        <f ca="1">IFERROR(__xludf.DUMMYFUNCTION("""COMPUTED_VALUE"""),"Los Angeles")</f>
        <v>Los Angeles</v>
      </c>
      <c r="H8" s="4">
        <f t="shared" si="1"/>
        <v>77533</v>
      </c>
      <c r="I8" s="8">
        <f t="shared" ref="I8:J8" si="8">D31</f>
        <v>10081570</v>
      </c>
      <c r="J8" s="8">
        <f t="shared" si="8"/>
        <v>781654366810</v>
      </c>
      <c r="K8" s="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18</v>
      </c>
      <c r="B9" s="5">
        <v>65648</v>
      </c>
      <c r="C9" s="6" t="s">
        <v>11</v>
      </c>
      <c r="D9" s="7">
        <v>441829</v>
      </c>
      <c r="E9" s="8">
        <f t="shared" si="0"/>
        <v>29005190192</v>
      </c>
      <c r="F9" s="9"/>
      <c r="G9" s="8" t="str">
        <f ca="1">IFERROR(__xludf.DUMMYFUNCTION("""COMPUTED_VALUE"""),"North State")</f>
        <v>North State</v>
      </c>
      <c r="H9" s="4">
        <f t="shared" si="1"/>
        <v>56941.859255429743</v>
      </c>
      <c r="I9" s="8">
        <f t="shared" ref="I9:J9" si="9">SUM(D32:D42)</f>
        <v>713754</v>
      </c>
      <c r="J9" s="8">
        <f t="shared" si="9"/>
        <v>40642479811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19</v>
      </c>
      <c r="B10" s="5">
        <v>79305</v>
      </c>
      <c r="C10" s="6" t="s">
        <v>11</v>
      </c>
      <c r="D10" s="7">
        <v>499772</v>
      </c>
      <c r="E10" s="8">
        <f t="shared" si="0"/>
        <v>39634418460</v>
      </c>
      <c r="F10" s="9"/>
      <c r="G10" s="8" t="str">
        <f ca="1">IFERROR(__xludf.DUMMYFUNCTION("""COMPUTED_VALUE"""),"Northern San Joaquin")</f>
        <v>Northern San Joaquin</v>
      </c>
      <c r="H10" s="4">
        <f t="shared" si="1"/>
        <v>58018.351254415837</v>
      </c>
      <c r="I10" s="8">
        <f t="shared" ref="I10:J10" si="10">SUM(D43:D45)</f>
        <v>1557179</v>
      </c>
      <c r="J10" s="8">
        <f t="shared" si="10"/>
        <v>90344958188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20</v>
      </c>
      <c r="B11" s="5">
        <v>71103</v>
      </c>
      <c r="C11" s="6" t="s">
        <v>21</v>
      </c>
      <c r="D11" s="7">
        <v>433410</v>
      </c>
      <c r="E11" s="8">
        <f t="shared" si="0"/>
        <v>30816751230</v>
      </c>
      <c r="F11" s="9"/>
      <c r="G11" s="8" t="str">
        <f ca="1">IFERROR(__xludf.DUMMYFUNCTION("""COMPUTED_VALUE"""),"Orange")</f>
        <v>Orange</v>
      </c>
      <c r="H11" s="4">
        <f t="shared" si="1"/>
        <v>84269</v>
      </c>
      <c r="I11" s="8">
        <f t="shared" ref="I11:J11" si="11">D46</f>
        <v>3168044</v>
      </c>
      <c r="J11" s="8">
        <f t="shared" si="11"/>
        <v>266967899836</v>
      </c>
      <c r="K11" s="4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22</v>
      </c>
      <c r="B12" s="5">
        <v>71103</v>
      </c>
      <c r="C12" s="6" t="s">
        <v>21</v>
      </c>
      <c r="D12" s="7">
        <v>60376</v>
      </c>
      <c r="E12" s="8">
        <f t="shared" si="0"/>
        <v>4292914728</v>
      </c>
      <c r="F12" s="9"/>
      <c r="G12" s="8" t="str">
        <f ca="1">IFERROR(__xludf.DUMMYFUNCTION("""COMPUTED_VALUE"""),"Redwood Coast")</f>
        <v>Redwood Coast</v>
      </c>
      <c r="H12" s="4">
        <f t="shared" si="1"/>
        <v>57946.419692937045</v>
      </c>
      <c r="I12" s="8">
        <f t="shared" ref="I12:J12" si="12">SUM(D47:D50)</f>
        <v>314854</v>
      </c>
      <c r="J12" s="8">
        <f t="shared" si="12"/>
        <v>18244662026</v>
      </c>
      <c r="K12" s="4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23</v>
      </c>
      <c r="B13" s="5">
        <v>70745</v>
      </c>
      <c r="C13" s="6" t="s">
        <v>21</v>
      </c>
      <c r="D13" s="7">
        <v>282165</v>
      </c>
      <c r="E13" s="8">
        <f t="shared" si="0"/>
        <v>19961762925</v>
      </c>
      <c r="F13" s="9"/>
      <c r="G13" s="8" t="str">
        <f ca="1">IFERROR(__xludf.DUMMYFUNCTION("""COMPUTED_VALUE"""),"Sacramento")</f>
        <v>Sacramento</v>
      </c>
      <c r="H13" s="4">
        <f t="shared" si="1"/>
        <v>61634.433307582003</v>
      </c>
      <c r="I13" s="8">
        <f t="shared" ref="I13:J13" si="13">SUM(D51:D57)</f>
        <v>2509903</v>
      </c>
      <c r="J13" s="8">
        <f t="shared" si="13"/>
        <v>154696449062</v>
      </c>
      <c r="K13" s="4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24</v>
      </c>
      <c r="B14" s="5">
        <v>75339</v>
      </c>
      <c r="C14" s="6" t="s">
        <v>21</v>
      </c>
      <c r="D14" s="7">
        <v>444829</v>
      </c>
      <c r="E14" s="8">
        <f t="shared" si="0"/>
        <v>33512972031</v>
      </c>
      <c r="F14" s="9"/>
      <c r="G14" s="8" t="str">
        <f ca="1">IFERROR(__xludf.DUMMYFUNCTION("""COMPUTED_VALUE"""),"San Diego-Imperial")</f>
        <v>San Diego-Imperial</v>
      </c>
      <c r="H14" s="4">
        <f t="shared" si="1"/>
        <v>76462.501209400434</v>
      </c>
      <c r="I14" s="8">
        <f t="shared" ref="I14:J14" si="14">SUM(D58:D59)</f>
        <v>3496774</v>
      </c>
      <c r="J14" s="8">
        <f t="shared" si="14"/>
        <v>267372086204</v>
      </c>
      <c r="K14" s="4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25</v>
      </c>
      <c r="B15" s="5">
        <v>78250</v>
      </c>
      <c r="C15" s="6" t="s">
        <v>21</v>
      </c>
      <c r="D15" s="7">
        <v>273962</v>
      </c>
      <c r="E15" s="8">
        <f t="shared" si="0"/>
        <v>21437526500</v>
      </c>
      <c r="F15" s="9"/>
      <c r="G15" s="4"/>
      <c r="H15" s="4"/>
      <c r="I15" s="4"/>
      <c r="J15" s="4"/>
      <c r="K15" s="4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26</v>
      </c>
      <c r="B16" s="5">
        <v>77291</v>
      </c>
      <c r="C16" s="6" t="s">
        <v>21</v>
      </c>
      <c r="D16" s="7">
        <v>847263</v>
      </c>
      <c r="E16" s="8">
        <f t="shared" si="0"/>
        <v>65485804533</v>
      </c>
      <c r="F16" s="9"/>
      <c r="G16" s="4"/>
      <c r="H16" s="4"/>
      <c r="I16" s="4"/>
      <c r="J16" s="4"/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27</v>
      </c>
      <c r="B17" s="5">
        <v>57671</v>
      </c>
      <c r="C17" s="6" t="s">
        <v>28</v>
      </c>
      <c r="D17" s="7">
        <v>984521</v>
      </c>
      <c r="E17" s="8">
        <f t="shared" si="0"/>
        <v>56778310591</v>
      </c>
      <c r="F17" s="9"/>
      <c r="G17" s="4"/>
      <c r="H17" s="4"/>
      <c r="I17" s="4"/>
      <c r="J17" s="4"/>
      <c r="K17" s="4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29</v>
      </c>
      <c r="B18" s="5">
        <v>56347</v>
      </c>
      <c r="C18" s="6" t="s">
        <v>28</v>
      </c>
      <c r="D18" s="7">
        <v>150691</v>
      </c>
      <c r="E18" s="8">
        <f t="shared" si="0"/>
        <v>8490985777</v>
      </c>
      <c r="F18" s="9"/>
      <c r="G18" s="4"/>
      <c r="H18" s="4"/>
      <c r="I18" s="4"/>
      <c r="J18" s="4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58347</v>
      </c>
      <c r="C19" s="6" t="s">
        <v>28</v>
      </c>
      <c r="D19" s="7">
        <v>155433</v>
      </c>
      <c r="E19" s="8">
        <f t="shared" si="0"/>
        <v>9069049251</v>
      </c>
      <c r="F19" s="9"/>
      <c r="G19" s="4"/>
      <c r="H19" s="4"/>
      <c r="I19" s="4"/>
      <c r="J19" s="4"/>
      <c r="K19" s="4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31</v>
      </c>
      <c r="B20" s="5">
        <v>54610</v>
      </c>
      <c r="C20" s="6" t="s">
        <v>28</v>
      </c>
      <c r="D20" s="7">
        <v>461898</v>
      </c>
      <c r="E20" s="8">
        <f t="shared" si="0"/>
        <v>25224249780</v>
      </c>
      <c r="F20" s="9"/>
      <c r="G20" s="4"/>
      <c r="H20" s="4"/>
      <c r="I20" s="4"/>
      <c r="J20" s="4"/>
      <c r="K20" s="4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32</v>
      </c>
      <c r="B21" s="5">
        <v>60044</v>
      </c>
      <c r="C21" s="6" t="s">
        <v>33</v>
      </c>
      <c r="D21" s="7">
        <v>1039</v>
      </c>
      <c r="E21" s="8">
        <f t="shared" si="0"/>
        <v>62385716</v>
      </c>
      <c r="F21" s="11"/>
      <c r="G21" s="4"/>
      <c r="H21" s="4"/>
      <c r="I21" s="4"/>
      <c r="J21" s="4"/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34</v>
      </c>
      <c r="B22" s="5">
        <v>60044</v>
      </c>
      <c r="C22" s="6" t="s">
        <v>33</v>
      </c>
      <c r="D22" s="7">
        <v>38429</v>
      </c>
      <c r="E22" s="8">
        <f t="shared" si="0"/>
        <v>2307430876</v>
      </c>
      <c r="F22" s="9"/>
      <c r="G22" s="4"/>
      <c r="H22" s="4"/>
      <c r="I22" s="4"/>
      <c r="J22" s="4"/>
      <c r="K22" s="4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35</v>
      </c>
      <c r="B23" s="5">
        <v>60044</v>
      </c>
      <c r="C23" s="6" t="s">
        <v>33</v>
      </c>
      <c r="D23" s="7">
        <v>45514</v>
      </c>
      <c r="E23" s="8">
        <f t="shared" si="0"/>
        <v>2732842616</v>
      </c>
      <c r="F23" s="9"/>
      <c r="G23" s="4"/>
      <c r="H23" s="4"/>
      <c r="I23" s="4"/>
      <c r="J23" s="4"/>
      <c r="K23" s="4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36</v>
      </c>
      <c r="B24" s="5">
        <v>60044</v>
      </c>
      <c r="C24" s="6" t="s">
        <v>33</v>
      </c>
      <c r="D24" s="7">
        <v>17977</v>
      </c>
      <c r="E24" s="8">
        <f t="shared" si="0"/>
        <v>1079410988</v>
      </c>
      <c r="F24" s="9"/>
      <c r="G24" s="4"/>
      <c r="H24" s="4"/>
      <c r="I24" s="4"/>
      <c r="J24" s="4"/>
      <c r="K24" s="4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37</v>
      </c>
      <c r="B25" s="5">
        <v>60044</v>
      </c>
      <c r="C25" s="6" t="s">
        <v>33</v>
      </c>
      <c r="D25" s="7">
        <v>17420</v>
      </c>
      <c r="E25" s="8">
        <f t="shared" si="0"/>
        <v>1045966480</v>
      </c>
      <c r="F25" s="9"/>
      <c r="G25" s="4"/>
      <c r="H25" s="4"/>
      <c r="I25" s="4"/>
      <c r="J25" s="4"/>
      <c r="K25" s="4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38</v>
      </c>
      <c r="B26" s="5">
        <v>60044</v>
      </c>
      <c r="C26" s="6" t="s">
        <v>33</v>
      </c>
      <c r="D26" s="7">
        <v>14310</v>
      </c>
      <c r="E26" s="8">
        <f t="shared" si="0"/>
        <v>859229640</v>
      </c>
      <c r="F26" s="9"/>
      <c r="G26" s="4"/>
      <c r="H26" s="4"/>
      <c r="I26" s="4"/>
      <c r="J26" s="4"/>
      <c r="K26" s="4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39</v>
      </c>
      <c r="B27" s="5">
        <v>60044</v>
      </c>
      <c r="C27" s="6" t="s">
        <v>33</v>
      </c>
      <c r="D27" s="7">
        <v>54045</v>
      </c>
      <c r="E27" s="8">
        <f t="shared" si="0"/>
        <v>3245077980</v>
      </c>
      <c r="F27" s="9"/>
      <c r="G27" s="4"/>
      <c r="H27" s="4"/>
      <c r="I27" s="4"/>
      <c r="J27" s="4"/>
      <c r="K27" s="4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40</v>
      </c>
      <c r="B28" s="5">
        <v>62554</v>
      </c>
      <c r="C28" s="6" t="s">
        <v>41</v>
      </c>
      <c r="D28" s="7">
        <v>2411439</v>
      </c>
      <c r="E28" s="8">
        <f t="shared" si="0"/>
        <v>150845155206</v>
      </c>
      <c r="F28" s="9"/>
      <c r="G28" s="4"/>
      <c r="H28" s="4"/>
      <c r="I28" s="4"/>
      <c r="J28" s="4"/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42</v>
      </c>
      <c r="B29" s="5">
        <v>62701</v>
      </c>
      <c r="C29" s="6" t="s">
        <v>41</v>
      </c>
      <c r="D29" s="7">
        <v>2149031</v>
      </c>
      <c r="E29" s="8">
        <f t="shared" si="0"/>
        <v>134746392731</v>
      </c>
      <c r="F29" s="9"/>
      <c r="G29" s="4"/>
      <c r="H29" s="4"/>
      <c r="I29" s="4"/>
      <c r="J29" s="4"/>
      <c r="K29" s="4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43</v>
      </c>
      <c r="B30" s="5">
        <v>56288</v>
      </c>
      <c r="C30" s="6" t="s">
        <v>43</v>
      </c>
      <c r="D30" s="7">
        <v>887641</v>
      </c>
      <c r="E30" s="8">
        <f t="shared" si="0"/>
        <v>49963536608</v>
      </c>
      <c r="F30" s="9"/>
      <c r="G30" s="4"/>
      <c r="H30" s="4"/>
      <c r="I30" s="4"/>
      <c r="J30" s="4"/>
      <c r="K30" s="4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44</v>
      </c>
      <c r="B31" s="5">
        <v>77533</v>
      </c>
      <c r="C31" s="6" t="s">
        <v>44</v>
      </c>
      <c r="D31" s="7">
        <v>10081570</v>
      </c>
      <c r="E31" s="8">
        <f t="shared" si="0"/>
        <v>781654366810</v>
      </c>
      <c r="F31" s="9"/>
      <c r="G31" s="4"/>
      <c r="H31" s="4"/>
      <c r="I31" s="4"/>
      <c r="J31" s="4"/>
      <c r="K31" s="4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45</v>
      </c>
      <c r="B32" s="5">
        <v>58578</v>
      </c>
      <c r="C32" s="6" t="s">
        <v>46</v>
      </c>
      <c r="D32" s="7">
        <v>225817</v>
      </c>
      <c r="E32" s="8">
        <f t="shared" si="0"/>
        <v>13227908226</v>
      </c>
      <c r="F32" s="9"/>
      <c r="G32" s="4"/>
      <c r="H32" s="4"/>
      <c r="I32" s="4"/>
      <c r="J32" s="4"/>
      <c r="K32" s="4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47</v>
      </c>
      <c r="B33" s="5">
        <v>52907</v>
      </c>
      <c r="C33" s="6" t="s">
        <v>46</v>
      </c>
      <c r="D33" s="7">
        <v>27976</v>
      </c>
      <c r="E33" s="8">
        <f t="shared" si="0"/>
        <v>1480126232</v>
      </c>
      <c r="F33" s="9"/>
      <c r="G33" s="4"/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48</v>
      </c>
      <c r="B34" s="5">
        <v>53117</v>
      </c>
      <c r="C34" s="6" t="s">
        <v>46</v>
      </c>
      <c r="D34" s="7">
        <v>30818</v>
      </c>
      <c r="E34" s="8">
        <f t="shared" si="0"/>
        <v>1636959706</v>
      </c>
      <c r="F34" s="9"/>
      <c r="G34" s="4"/>
      <c r="H34" s="4"/>
      <c r="I34" s="4"/>
      <c r="J34" s="4"/>
      <c r="K34" s="4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49</v>
      </c>
      <c r="B35" s="5">
        <v>53117</v>
      </c>
      <c r="C35" s="6" t="s">
        <v>46</v>
      </c>
      <c r="D35" s="7">
        <v>8907</v>
      </c>
      <c r="E35" s="8">
        <f t="shared" si="0"/>
        <v>473113119</v>
      </c>
      <c r="F35" s="9"/>
      <c r="G35" s="4"/>
      <c r="H35" s="4"/>
      <c r="I35" s="4"/>
      <c r="J35" s="4"/>
      <c r="K35" s="4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50</v>
      </c>
      <c r="B36" s="5">
        <v>61956</v>
      </c>
      <c r="C36" s="6" t="s">
        <v>46</v>
      </c>
      <c r="D36" s="7">
        <v>99244</v>
      </c>
      <c r="E36" s="8">
        <f t="shared" si="0"/>
        <v>6148761264</v>
      </c>
      <c r="F36" s="9"/>
      <c r="G36" s="4"/>
      <c r="H36" s="4"/>
      <c r="I36" s="4"/>
      <c r="J36" s="4"/>
      <c r="K36" s="4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51</v>
      </c>
      <c r="B37" s="5">
        <v>53117</v>
      </c>
      <c r="C37" s="6" t="s">
        <v>46</v>
      </c>
      <c r="D37" s="7">
        <v>18660</v>
      </c>
      <c r="E37" s="8">
        <f t="shared" si="0"/>
        <v>991163220</v>
      </c>
      <c r="F37" s="9"/>
      <c r="G37" s="4"/>
      <c r="H37" s="4"/>
      <c r="I37" s="4"/>
      <c r="J37" s="4"/>
      <c r="K37" s="4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52</v>
      </c>
      <c r="B38" s="5">
        <v>56547</v>
      </c>
      <c r="C38" s="6" t="s">
        <v>46</v>
      </c>
      <c r="D38" s="7">
        <v>179212</v>
      </c>
      <c r="E38" s="8">
        <f t="shared" si="0"/>
        <v>10133900964</v>
      </c>
      <c r="F38" s="9"/>
      <c r="G38" s="4"/>
      <c r="H38" s="4"/>
      <c r="I38" s="4"/>
      <c r="J38" s="4"/>
      <c r="K38" s="4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53</v>
      </c>
      <c r="B39" s="5">
        <v>61956</v>
      </c>
      <c r="C39" s="6" t="s">
        <v>46</v>
      </c>
      <c r="D39" s="7">
        <v>3040</v>
      </c>
      <c r="E39" s="8">
        <f t="shared" si="0"/>
        <v>188346240</v>
      </c>
      <c r="F39" s="11"/>
      <c r="G39" s="4"/>
      <c r="H39" s="4"/>
      <c r="I39" s="4"/>
      <c r="J39" s="4"/>
      <c r="K39" s="4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54</v>
      </c>
      <c r="B40" s="5">
        <v>53117</v>
      </c>
      <c r="C40" s="6" t="s">
        <v>46</v>
      </c>
      <c r="D40" s="7">
        <v>43468</v>
      </c>
      <c r="E40" s="8">
        <f t="shared" si="0"/>
        <v>2308889756</v>
      </c>
      <c r="F40" s="9"/>
      <c r="G40" s="4"/>
      <c r="H40" s="4"/>
      <c r="I40" s="4"/>
      <c r="J40" s="4"/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55</v>
      </c>
      <c r="B41" s="5">
        <v>52907</v>
      </c>
      <c r="C41" s="6" t="s">
        <v>46</v>
      </c>
      <c r="D41" s="7">
        <v>63912</v>
      </c>
      <c r="E41" s="8">
        <f t="shared" si="0"/>
        <v>3381392184</v>
      </c>
      <c r="F41" s="9"/>
      <c r="G41" s="4"/>
      <c r="H41" s="4"/>
      <c r="I41" s="4"/>
      <c r="J41" s="4"/>
      <c r="K41" s="4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56</v>
      </c>
      <c r="B42" s="5">
        <v>52907</v>
      </c>
      <c r="C42" s="6" t="s">
        <v>46</v>
      </c>
      <c r="D42" s="7">
        <v>12700</v>
      </c>
      <c r="E42" s="8">
        <f t="shared" si="0"/>
        <v>671918900</v>
      </c>
      <c r="F42" s="9"/>
      <c r="G42" s="4"/>
      <c r="H42" s="4"/>
      <c r="I42" s="4"/>
      <c r="J42" s="4"/>
      <c r="K42" s="4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57</v>
      </c>
      <c r="B43" s="5">
        <v>53790</v>
      </c>
      <c r="C43" s="6" t="s">
        <v>58</v>
      </c>
      <c r="D43" s="7">
        <v>271382</v>
      </c>
      <c r="E43" s="8">
        <f t="shared" si="0"/>
        <v>14597637780</v>
      </c>
      <c r="F43" s="9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59</v>
      </c>
      <c r="B44" s="5">
        <v>59084</v>
      </c>
      <c r="C44" s="6" t="s">
        <v>58</v>
      </c>
      <c r="D44" s="7">
        <v>742603</v>
      </c>
      <c r="E44" s="8">
        <f t="shared" si="0"/>
        <v>43875955652</v>
      </c>
      <c r="F44" s="9"/>
      <c r="G44" s="4"/>
      <c r="H44" s="4"/>
      <c r="I44" s="4"/>
      <c r="J44" s="4"/>
      <c r="K44" s="4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60</v>
      </c>
      <c r="B45" s="5">
        <v>58674</v>
      </c>
      <c r="C45" s="6" t="s">
        <v>58</v>
      </c>
      <c r="D45" s="7">
        <v>543194</v>
      </c>
      <c r="E45" s="8">
        <f t="shared" si="0"/>
        <v>31871364756</v>
      </c>
      <c r="F45" s="9"/>
      <c r="G45" s="4"/>
      <c r="H45" s="4"/>
      <c r="I45" s="4"/>
      <c r="J45" s="4"/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61</v>
      </c>
      <c r="B46" s="5">
        <v>84269</v>
      </c>
      <c r="C46" s="6" t="s">
        <v>61</v>
      </c>
      <c r="D46" s="7">
        <v>3168044</v>
      </c>
      <c r="E46" s="8">
        <f t="shared" si="0"/>
        <v>266967899836</v>
      </c>
      <c r="F46" s="9"/>
      <c r="G46" s="4"/>
      <c r="H46" s="4"/>
      <c r="I46" s="4"/>
      <c r="J46" s="4"/>
      <c r="K46" s="4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62</v>
      </c>
      <c r="B47" s="5">
        <v>53117</v>
      </c>
      <c r="C47" s="6" t="s">
        <v>63</v>
      </c>
      <c r="D47" s="7">
        <v>27495</v>
      </c>
      <c r="E47" s="8">
        <f t="shared" si="0"/>
        <v>1460451915</v>
      </c>
      <c r="F47" s="9"/>
      <c r="G47" s="4"/>
      <c r="H47" s="4"/>
      <c r="I47" s="4"/>
      <c r="J47" s="4"/>
      <c r="K47" s="4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64</v>
      </c>
      <c r="B48" s="5">
        <v>59054</v>
      </c>
      <c r="C48" s="6" t="s">
        <v>63</v>
      </c>
      <c r="D48" s="7">
        <v>135940</v>
      </c>
      <c r="E48" s="8">
        <f t="shared" si="0"/>
        <v>8027800760</v>
      </c>
      <c r="F48" s="9"/>
      <c r="G48" s="4"/>
      <c r="H48" s="4"/>
      <c r="I48" s="4"/>
      <c r="J48" s="4"/>
      <c r="K48" s="4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65</v>
      </c>
      <c r="B49" s="5">
        <v>57829</v>
      </c>
      <c r="C49" s="6" t="s">
        <v>63</v>
      </c>
      <c r="D49" s="7">
        <v>64195</v>
      </c>
      <c r="E49" s="8">
        <f t="shared" si="0"/>
        <v>3712332655</v>
      </c>
      <c r="F49" s="9"/>
      <c r="G49" s="4"/>
      <c r="H49" s="4"/>
      <c r="I49" s="4"/>
      <c r="J49" s="4"/>
      <c r="K49" s="4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66</v>
      </c>
      <c r="B50" s="5">
        <v>57829</v>
      </c>
      <c r="C50" s="6" t="s">
        <v>63</v>
      </c>
      <c r="D50" s="7">
        <v>87224</v>
      </c>
      <c r="E50" s="8">
        <f t="shared" si="0"/>
        <v>5044076696</v>
      </c>
      <c r="F50" s="9"/>
      <c r="G50" s="4"/>
      <c r="H50" s="4"/>
      <c r="I50" s="4"/>
      <c r="J50" s="4"/>
      <c r="K50" s="4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67</v>
      </c>
      <c r="B51" s="5">
        <v>52907</v>
      </c>
      <c r="C51" s="6" t="s">
        <v>68</v>
      </c>
      <c r="D51" s="7">
        <v>21454</v>
      </c>
      <c r="E51" s="8">
        <f t="shared" si="0"/>
        <v>1135066778</v>
      </c>
      <c r="F51" s="9"/>
      <c r="G51" s="4"/>
      <c r="H51" s="4"/>
      <c r="I51" s="4"/>
      <c r="J51" s="4"/>
      <c r="K51" s="4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69</v>
      </c>
      <c r="B52" s="5">
        <v>63456</v>
      </c>
      <c r="C52" s="6" t="s">
        <v>68</v>
      </c>
      <c r="D52" s="7">
        <v>188563</v>
      </c>
      <c r="E52" s="8">
        <f t="shared" si="0"/>
        <v>11965453728</v>
      </c>
      <c r="F52" s="9"/>
      <c r="G52" s="4"/>
      <c r="H52" s="4"/>
      <c r="I52" s="4"/>
      <c r="J52" s="4"/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70</v>
      </c>
      <c r="B53" s="5">
        <v>62311</v>
      </c>
      <c r="C53" s="6" t="s">
        <v>68</v>
      </c>
      <c r="D53" s="7">
        <v>385512</v>
      </c>
      <c r="E53" s="8">
        <f t="shared" si="0"/>
        <v>24021638232</v>
      </c>
      <c r="F53" s="9"/>
      <c r="G53" s="4"/>
      <c r="H53" s="4"/>
      <c r="I53" s="4"/>
      <c r="J53" s="4"/>
      <c r="K53" s="4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68</v>
      </c>
      <c r="B54" s="5">
        <v>61543</v>
      </c>
      <c r="C54" s="6" t="s">
        <v>68</v>
      </c>
      <c r="D54" s="7">
        <v>1524553</v>
      </c>
      <c r="E54" s="8">
        <f t="shared" si="0"/>
        <v>93825565279</v>
      </c>
      <c r="F54" s="9"/>
      <c r="G54" s="4"/>
      <c r="H54" s="4"/>
      <c r="I54" s="4"/>
      <c r="J54" s="4"/>
      <c r="K54" s="4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71</v>
      </c>
      <c r="B55" s="5">
        <v>56209</v>
      </c>
      <c r="C55" s="6" t="s">
        <v>68</v>
      </c>
      <c r="D55" s="7">
        <v>96109</v>
      </c>
      <c r="E55" s="8">
        <f t="shared" si="0"/>
        <v>5402190781</v>
      </c>
      <c r="F55" s="9"/>
      <c r="G55" s="4"/>
      <c r="H55" s="4"/>
      <c r="I55" s="4"/>
      <c r="J55" s="4"/>
      <c r="K55" s="4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72</v>
      </c>
      <c r="B56" s="5">
        <v>64662</v>
      </c>
      <c r="C56" s="6" t="s">
        <v>68</v>
      </c>
      <c r="D56" s="7">
        <v>217352</v>
      </c>
      <c r="E56" s="8">
        <f t="shared" si="0"/>
        <v>14054415024</v>
      </c>
      <c r="F56" s="9"/>
      <c r="G56" s="4"/>
      <c r="H56" s="4"/>
      <c r="I56" s="4"/>
      <c r="J56" s="4"/>
      <c r="K56" s="4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73</v>
      </c>
      <c r="B57" s="5">
        <v>56209</v>
      </c>
      <c r="C57" s="6" t="s">
        <v>68</v>
      </c>
      <c r="D57" s="7">
        <v>76360</v>
      </c>
      <c r="E57" s="8">
        <f t="shared" si="0"/>
        <v>4292119240</v>
      </c>
      <c r="F57" s="9"/>
      <c r="G57" s="4"/>
      <c r="H57" s="4"/>
      <c r="I57" s="4"/>
      <c r="J57" s="4"/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74</v>
      </c>
      <c r="B58" s="5">
        <v>52762</v>
      </c>
      <c r="C58" s="6" t="s">
        <v>75</v>
      </c>
      <c r="D58" s="7">
        <v>180701</v>
      </c>
      <c r="E58" s="8">
        <f t="shared" si="0"/>
        <v>9534146162</v>
      </c>
      <c r="F58" s="9"/>
      <c r="G58" s="4"/>
      <c r="H58" s="4"/>
      <c r="I58" s="4"/>
      <c r="J58" s="4"/>
      <c r="K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76</v>
      </c>
      <c r="B59" s="5">
        <v>77754</v>
      </c>
      <c r="C59" s="6" t="s">
        <v>75</v>
      </c>
      <c r="D59" s="7">
        <v>3316073</v>
      </c>
      <c r="E59" s="8">
        <f t="shared" si="0"/>
        <v>257837940042</v>
      </c>
      <c r="F59" s="9"/>
      <c r="G59" s="4"/>
      <c r="H59" s="4"/>
      <c r="I59" s="4"/>
      <c r="J59" s="4"/>
      <c r="K59" s="4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2" t="s">
        <v>5</v>
      </c>
      <c r="B1" s="12" t="s">
        <v>1</v>
      </c>
    </row>
    <row r="2" spans="1:2" ht="15.75" customHeight="1" x14ac:dyDescent="0.15">
      <c r="A2" s="13" t="s">
        <v>11</v>
      </c>
      <c r="B2" s="14">
        <v>98543.430439923293</v>
      </c>
    </row>
    <row r="3" spans="1:2" ht="15.75" customHeight="1" x14ac:dyDescent="0.15">
      <c r="A3" s="13" t="s">
        <v>21</v>
      </c>
      <c r="B3" s="14">
        <v>74939.093617221137</v>
      </c>
    </row>
    <row r="4" spans="1:2" ht="15.75" customHeight="1" x14ac:dyDescent="0.15">
      <c r="A4" s="13" t="s">
        <v>28</v>
      </c>
      <c r="B4" s="14">
        <v>56810.358090500493</v>
      </c>
    </row>
    <row r="5" spans="1:2" ht="15.75" customHeight="1" x14ac:dyDescent="0.15">
      <c r="A5" s="13" t="s">
        <v>33</v>
      </c>
      <c r="B5" s="14">
        <v>60044</v>
      </c>
    </row>
    <row r="6" spans="1:2" ht="15.75" customHeight="1" x14ac:dyDescent="0.15">
      <c r="A6" s="13" t="s">
        <v>41</v>
      </c>
      <c r="B6" s="14">
        <v>62623.27083326938</v>
      </c>
    </row>
    <row r="7" spans="1:2" ht="15.75" customHeight="1" x14ac:dyDescent="0.15">
      <c r="A7" s="13" t="s">
        <v>43</v>
      </c>
      <c r="B7" s="14">
        <v>56288</v>
      </c>
    </row>
    <row r="8" spans="1:2" ht="15.75" customHeight="1" x14ac:dyDescent="0.15">
      <c r="A8" s="13" t="s">
        <v>44</v>
      </c>
      <c r="B8" s="14">
        <v>77533</v>
      </c>
    </row>
    <row r="9" spans="1:2" ht="15.75" customHeight="1" x14ac:dyDescent="0.15">
      <c r="A9" s="13" t="s">
        <v>46</v>
      </c>
      <c r="B9" s="14">
        <v>56941.859255429743</v>
      </c>
    </row>
    <row r="10" spans="1:2" ht="15.75" customHeight="1" x14ac:dyDescent="0.15">
      <c r="A10" s="13" t="s">
        <v>58</v>
      </c>
      <c r="B10" s="14">
        <v>58018.351254415837</v>
      </c>
    </row>
    <row r="11" spans="1:2" ht="15.75" customHeight="1" x14ac:dyDescent="0.15">
      <c r="A11" s="13" t="s">
        <v>61</v>
      </c>
      <c r="B11" s="14">
        <v>84269</v>
      </c>
    </row>
    <row r="12" spans="1:2" ht="15.75" customHeight="1" x14ac:dyDescent="0.15">
      <c r="A12" s="13" t="s">
        <v>63</v>
      </c>
      <c r="B12" s="14">
        <v>57946.419692937045</v>
      </c>
    </row>
    <row r="13" spans="1:2" ht="15.75" customHeight="1" x14ac:dyDescent="0.15">
      <c r="A13" s="13" t="s">
        <v>68</v>
      </c>
      <c r="B13" s="14">
        <v>61634.433307582003</v>
      </c>
    </row>
    <row r="14" spans="1:2" ht="15.75" customHeight="1" x14ac:dyDescent="0.15">
      <c r="A14" s="13" t="s">
        <v>75</v>
      </c>
      <c r="B14" s="14">
        <v>76462.501209400434</v>
      </c>
    </row>
    <row r="15" spans="1:2" ht="15.75" customHeight="1" x14ac:dyDescent="0.15">
      <c r="A15" s="15" t="s">
        <v>8</v>
      </c>
      <c r="B15" s="15">
        <v>76410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1</v>
      </c>
      <c r="I1" s="2" t="s">
        <v>6</v>
      </c>
      <c r="J1" s="2" t="s">
        <v>7</v>
      </c>
      <c r="K1" s="3"/>
      <c r="L1" s="1" t="s">
        <v>8</v>
      </c>
      <c r="M1" s="1" t="s">
        <v>9</v>
      </c>
      <c r="N1" s="1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10</v>
      </c>
      <c r="B2" s="5">
        <v>92566</v>
      </c>
      <c r="C2" s="6" t="s">
        <v>11</v>
      </c>
      <c r="D2" s="7">
        <v>1656754</v>
      </c>
      <c r="E2" s="8">
        <f t="shared" ref="E2:E59" si="0">D2*B2</f>
        <v>153359090764</v>
      </c>
      <c r="F2" s="9"/>
      <c r="G2" s="8" t="str">
        <f ca="1">IFERROR(__xludf.DUMMYFUNCTION("UNIQUE(C2:C59)"),"Bay Area")</f>
        <v>Bay Area</v>
      </c>
      <c r="H2" s="4">
        <f t="shared" ref="H2:H14" si="1">J2/I2</f>
        <v>97814.31826857652</v>
      </c>
      <c r="I2" s="8">
        <f t="shared" ref="I2:J2" si="2">SUM(D2:D10)</f>
        <v>7710026</v>
      </c>
      <c r="J2" s="8">
        <f t="shared" si="2"/>
        <v>754150937023</v>
      </c>
      <c r="K2" s="4"/>
      <c r="L2" s="9">
        <f>M2/N2</f>
        <v>76968.855595620727</v>
      </c>
      <c r="M2" s="8">
        <f>SUM(J2:J14)</f>
        <v>3023605807884</v>
      </c>
      <c r="N2" s="8">
        <f>SUM(I2:I14)</f>
        <v>39283497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12</v>
      </c>
      <c r="B3" s="5">
        <v>90629</v>
      </c>
      <c r="C3" s="6" t="s">
        <v>11</v>
      </c>
      <c r="D3" s="7">
        <v>1142251</v>
      </c>
      <c r="E3" s="8">
        <f t="shared" si="0"/>
        <v>103521065879</v>
      </c>
      <c r="F3" s="9"/>
      <c r="G3" s="8" t="str">
        <f ca="1">IFERROR(__xludf.DUMMYFUNCTION("""COMPUTED_VALUE"""),"Central Coast")</f>
        <v>Central Coast</v>
      </c>
      <c r="H3" s="4">
        <f t="shared" si="1"/>
        <v>77047.069668510521</v>
      </c>
      <c r="I3" s="8">
        <f t="shared" ref="I3:J3" si="3">SUM(D11:D16)</f>
        <v>2342005</v>
      </c>
      <c r="J3" s="8">
        <f t="shared" si="3"/>
        <v>180444622399</v>
      </c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13</v>
      </c>
      <c r="B4" s="5">
        <v>119313</v>
      </c>
      <c r="C4" s="6" t="s">
        <v>11</v>
      </c>
      <c r="D4" s="7">
        <v>259943</v>
      </c>
      <c r="E4" s="8">
        <f t="shared" si="0"/>
        <v>31014579159</v>
      </c>
      <c r="F4" s="9"/>
      <c r="G4" s="8" t="str">
        <f ca="1">IFERROR(__xludf.DUMMYFUNCTION("""COMPUTED_VALUE"""),"Central San Joaquin")</f>
        <v>Central San Joaquin</v>
      </c>
      <c r="H4" s="4">
        <f t="shared" si="1"/>
        <v>57300.738220403153</v>
      </c>
      <c r="I4" s="8">
        <f t="shared" ref="I4:J4" si="4">SUM(D17:D20)</f>
        <v>1752543</v>
      </c>
      <c r="J4" s="8">
        <f t="shared" si="4"/>
        <v>100422007663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14</v>
      </c>
      <c r="B5" s="5">
        <v>78720</v>
      </c>
      <c r="C5" s="6" t="s">
        <v>11</v>
      </c>
      <c r="D5" s="7">
        <v>139623</v>
      </c>
      <c r="E5" s="8">
        <f t="shared" si="0"/>
        <v>10991122560</v>
      </c>
      <c r="F5" s="9"/>
      <c r="G5" s="8" t="str">
        <f ca="1">IFERROR(__xludf.DUMMYFUNCTION("""COMPUTED_VALUE"""),"Eastern Sierra")</f>
        <v>Eastern Sierra</v>
      </c>
      <c r="H5" s="4">
        <f t="shared" si="1"/>
        <v>60765</v>
      </c>
      <c r="I5" s="8">
        <f t="shared" ref="I5:J5" si="5">SUM(D21:D27)</f>
        <v>188734</v>
      </c>
      <c r="J5" s="8">
        <f t="shared" si="5"/>
        <v>11468421510</v>
      </c>
      <c r="K5" s="4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15</v>
      </c>
      <c r="B6" s="5">
        <v>119354</v>
      </c>
      <c r="C6" s="6" t="s">
        <v>11</v>
      </c>
      <c r="D6" s="7">
        <v>874961</v>
      </c>
      <c r="E6" s="8">
        <f t="shared" si="0"/>
        <v>104430095194</v>
      </c>
      <c r="F6" s="9"/>
      <c r="G6" s="8" t="str">
        <f ca="1">IFERROR(__xludf.DUMMYFUNCTION("""COMPUTED_VALUE"""),"Inland Empire")</f>
        <v>Inland Empire</v>
      </c>
      <c r="H6" s="4">
        <f t="shared" si="1"/>
        <v>64877.569444377441</v>
      </c>
      <c r="I6" s="8">
        <f t="shared" ref="I6:J6" si="6">SUM(D28:D29)</f>
        <v>4560470</v>
      </c>
      <c r="J6" s="8">
        <f t="shared" si="6"/>
        <v>295872209124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16</v>
      </c>
      <c r="B7" s="5">
        <v>118385</v>
      </c>
      <c r="C7" s="6" t="s">
        <v>11</v>
      </c>
      <c r="D7" s="7">
        <v>767423</v>
      </c>
      <c r="E7" s="8">
        <f t="shared" si="0"/>
        <v>90851371855</v>
      </c>
      <c r="F7" s="9"/>
      <c r="G7" s="8" t="str">
        <f ca="1">IFERROR(__xludf.DUMMYFUNCTION("""COMPUTED_VALUE"""),"Kern")</f>
        <v>Kern</v>
      </c>
      <c r="H7" s="4">
        <f t="shared" si="1"/>
        <v>56551</v>
      </c>
      <c r="I7" s="10">
        <f t="shared" ref="I7:J7" si="7">D30</f>
        <v>887641</v>
      </c>
      <c r="J7" s="10">
        <f t="shared" si="7"/>
        <v>50196986191</v>
      </c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17</v>
      </c>
      <c r="B8" s="5">
        <v>99812</v>
      </c>
      <c r="C8" s="6" t="s">
        <v>11</v>
      </c>
      <c r="D8" s="7">
        <v>1927470</v>
      </c>
      <c r="E8" s="8">
        <f t="shared" si="0"/>
        <v>192384635640</v>
      </c>
      <c r="F8" s="9"/>
      <c r="G8" s="8" t="str">
        <f ca="1">IFERROR(__xludf.DUMMYFUNCTION("""COMPUTED_VALUE"""),"Los Angeles")</f>
        <v>Los Angeles</v>
      </c>
      <c r="H8" s="4">
        <f t="shared" si="1"/>
        <v>77475</v>
      </c>
      <c r="I8" s="8">
        <f t="shared" ref="I8:J8" si="8">D31</f>
        <v>10081570</v>
      </c>
      <c r="J8" s="8">
        <f t="shared" si="8"/>
        <v>781069635750</v>
      </c>
      <c r="K8" s="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18</v>
      </c>
      <c r="B9" s="5">
        <v>66452</v>
      </c>
      <c r="C9" s="6" t="s">
        <v>11</v>
      </c>
      <c r="D9" s="7">
        <v>441829</v>
      </c>
      <c r="E9" s="8">
        <f t="shared" si="0"/>
        <v>29360420708</v>
      </c>
      <c r="F9" s="9"/>
      <c r="G9" s="8" t="str">
        <f ca="1">IFERROR(__xludf.DUMMYFUNCTION("""COMPUTED_VALUE"""),"North State")</f>
        <v>North State</v>
      </c>
      <c r="H9" s="4">
        <f t="shared" si="1"/>
        <v>57945.402774625429</v>
      </c>
      <c r="I9" s="8">
        <f t="shared" ref="I9:J9" si="9">SUM(D32:D42)</f>
        <v>713754</v>
      </c>
      <c r="J9" s="8">
        <f t="shared" si="9"/>
        <v>41358763012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19</v>
      </c>
      <c r="B10" s="5">
        <v>76512</v>
      </c>
      <c r="C10" s="6" t="s">
        <v>11</v>
      </c>
      <c r="D10" s="7">
        <v>499772</v>
      </c>
      <c r="E10" s="8">
        <f t="shared" si="0"/>
        <v>38238555264</v>
      </c>
      <c r="F10" s="9"/>
      <c r="G10" s="8" t="str">
        <f ca="1">IFERROR(__xludf.DUMMYFUNCTION("""COMPUTED_VALUE"""),"Northern San Joaquin")</f>
        <v>Northern San Joaquin</v>
      </c>
      <c r="H10" s="4">
        <f t="shared" si="1"/>
        <v>58579.286460323441</v>
      </c>
      <c r="I10" s="8">
        <f t="shared" ref="I10:J10" si="10">SUM(D43:D45)</f>
        <v>1557179</v>
      </c>
      <c r="J10" s="8">
        <f t="shared" si="10"/>
        <v>91218434711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20</v>
      </c>
      <c r="B11" s="5">
        <v>71485</v>
      </c>
      <c r="C11" s="6" t="s">
        <v>21</v>
      </c>
      <c r="D11" s="7">
        <v>433410</v>
      </c>
      <c r="E11" s="8">
        <f t="shared" si="0"/>
        <v>30982313850</v>
      </c>
      <c r="F11" s="9"/>
      <c r="G11" s="8" t="str">
        <f ca="1">IFERROR(__xludf.DUMMYFUNCTION("""COMPUTED_VALUE"""),"Orange")</f>
        <v>Orange</v>
      </c>
      <c r="H11" s="4">
        <f t="shared" si="1"/>
        <v>85951</v>
      </c>
      <c r="I11" s="8">
        <f t="shared" ref="I11:J11" si="11">D46</f>
        <v>3168044</v>
      </c>
      <c r="J11" s="8">
        <f t="shared" si="11"/>
        <v>272296549844</v>
      </c>
      <c r="K11" s="4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22</v>
      </c>
      <c r="B12" s="5">
        <v>71485</v>
      </c>
      <c r="C12" s="6" t="s">
        <v>21</v>
      </c>
      <c r="D12" s="7">
        <v>60376</v>
      </c>
      <c r="E12" s="8">
        <f t="shared" si="0"/>
        <v>4315978360</v>
      </c>
      <c r="F12" s="9"/>
      <c r="G12" s="8" t="str">
        <f ca="1">IFERROR(__xludf.DUMMYFUNCTION("""COMPUTED_VALUE"""),"Redwood Coast")</f>
        <v>Redwood Coast</v>
      </c>
      <c r="H12" s="4">
        <f t="shared" si="1"/>
        <v>59836.890155437126</v>
      </c>
      <c r="I12" s="8">
        <f t="shared" ref="I12:J12" si="12">SUM(D47:D50)</f>
        <v>314854</v>
      </c>
      <c r="J12" s="8">
        <f t="shared" si="12"/>
        <v>18839884213</v>
      </c>
      <c r="K12" s="4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23</v>
      </c>
      <c r="B13" s="5">
        <v>71575</v>
      </c>
      <c r="C13" s="6" t="s">
        <v>21</v>
      </c>
      <c r="D13" s="7">
        <v>282165</v>
      </c>
      <c r="E13" s="8">
        <f t="shared" si="0"/>
        <v>20195959875</v>
      </c>
      <c r="F13" s="9"/>
      <c r="G13" s="8" t="str">
        <f ca="1">IFERROR(__xludf.DUMMYFUNCTION("""COMPUTED_VALUE"""),"Sacramento")</f>
        <v>Sacramento</v>
      </c>
      <c r="H13" s="4">
        <f t="shared" si="1"/>
        <v>62331.467738793093</v>
      </c>
      <c r="I13" s="8">
        <f t="shared" ref="I13:J13" si="13">SUM(D51:D57)</f>
        <v>2509903</v>
      </c>
      <c r="J13" s="8">
        <f t="shared" si="13"/>
        <v>156445937872</v>
      </c>
      <c r="K13" s="4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24</v>
      </c>
      <c r="B14" s="5">
        <v>78030</v>
      </c>
      <c r="C14" s="6" t="s">
        <v>21</v>
      </c>
      <c r="D14" s="7">
        <v>444829</v>
      </c>
      <c r="E14" s="8">
        <f t="shared" si="0"/>
        <v>34710006870</v>
      </c>
      <c r="F14" s="9"/>
      <c r="G14" s="8" t="str">
        <f ca="1">IFERROR(__xludf.DUMMYFUNCTION("""COMPUTED_VALUE"""),"San Diego-Imperial")</f>
        <v>San Diego-Imperial</v>
      </c>
      <c r="H14" s="4">
        <f t="shared" si="1"/>
        <v>77162.956076658083</v>
      </c>
      <c r="I14" s="8">
        <f t="shared" ref="I14:J14" si="14">SUM(D58:D59)</f>
        <v>3496774</v>
      </c>
      <c r="J14" s="8">
        <f t="shared" si="14"/>
        <v>269821418572</v>
      </c>
      <c r="K14" s="4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25</v>
      </c>
      <c r="B15" s="5">
        <v>82023</v>
      </c>
      <c r="C15" s="6" t="s">
        <v>21</v>
      </c>
      <c r="D15" s="7">
        <v>273962</v>
      </c>
      <c r="E15" s="8">
        <f t="shared" si="0"/>
        <v>22471185126</v>
      </c>
      <c r="F15" s="9"/>
      <c r="G15" s="4"/>
      <c r="H15" s="4"/>
      <c r="I15" s="4"/>
      <c r="J15" s="4"/>
      <c r="K15" s="4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26</v>
      </c>
      <c r="B16" s="5">
        <v>79986</v>
      </c>
      <c r="C16" s="6" t="s">
        <v>21</v>
      </c>
      <c r="D16" s="7">
        <v>847263</v>
      </c>
      <c r="E16" s="8">
        <f t="shared" si="0"/>
        <v>67769178318</v>
      </c>
      <c r="F16" s="9"/>
      <c r="G16" s="4"/>
      <c r="H16" s="4"/>
      <c r="I16" s="4"/>
      <c r="J16" s="4"/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27</v>
      </c>
      <c r="B17" s="5">
        <v>57792</v>
      </c>
      <c r="C17" s="6" t="s">
        <v>28</v>
      </c>
      <c r="D17" s="7">
        <v>984521</v>
      </c>
      <c r="E17" s="8">
        <f t="shared" si="0"/>
        <v>56897437632</v>
      </c>
      <c r="F17" s="9"/>
      <c r="G17" s="4"/>
      <c r="H17" s="4"/>
      <c r="I17" s="4"/>
      <c r="J17" s="4"/>
      <c r="K17" s="4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29</v>
      </c>
      <c r="B18" s="5">
        <v>55489</v>
      </c>
      <c r="C18" s="6" t="s">
        <v>28</v>
      </c>
      <c r="D18" s="7">
        <v>150691</v>
      </c>
      <c r="E18" s="8">
        <f t="shared" si="0"/>
        <v>8361692899</v>
      </c>
      <c r="F18" s="9"/>
      <c r="G18" s="4"/>
      <c r="H18" s="4"/>
      <c r="I18" s="4"/>
      <c r="J18" s="4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58542</v>
      </c>
      <c r="C19" s="6" t="s">
        <v>28</v>
      </c>
      <c r="D19" s="7">
        <v>155433</v>
      </c>
      <c r="E19" s="8">
        <f t="shared" si="0"/>
        <v>9099358686</v>
      </c>
      <c r="F19" s="9"/>
      <c r="G19" s="4"/>
      <c r="H19" s="4"/>
      <c r="I19" s="4"/>
      <c r="J19" s="4"/>
      <c r="K19" s="4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31</v>
      </c>
      <c r="B20" s="5">
        <v>56427</v>
      </c>
      <c r="C20" s="6" t="s">
        <v>28</v>
      </c>
      <c r="D20" s="7">
        <v>461898</v>
      </c>
      <c r="E20" s="8">
        <f t="shared" si="0"/>
        <v>26063518446</v>
      </c>
      <c r="F20" s="9"/>
      <c r="G20" s="4"/>
      <c r="H20" s="4"/>
      <c r="I20" s="4"/>
      <c r="J20" s="4"/>
      <c r="K20" s="4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32</v>
      </c>
      <c r="B21" s="5">
        <v>60765</v>
      </c>
      <c r="C21" s="6" t="s">
        <v>33</v>
      </c>
      <c r="D21" s="7">
        <v>1039</v>
      </c>
      <c r="E21" s="8">
        <f t="shared" si="0"/>
        <v>63134835</v>
      </c>
      <c r="F21" s="11"/>
      <c r="G21" s="4"/>
      <c r="H21" s="4"/>
      <c r="I21" s="4"/>
      <c r="J21" s="4"/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34</v>
      </c>
      <c r="B22" s="5">
        <v>60765</v>
      </c>
      <c r="C22" s="6" t="s">
        <v>33</v>
      </c>
      <c r="D22" s="7">
        <v>38429</v>
      </c>
      <c r="E22" s="8">
        <f t="shared" si="0"/>
        <v>2335138185</v>
      </c>
      <c r="F22" s="9"/>
      <c r="G22" s="4"/>
      <c r="H22" s="4"/>
      <c r="I22" s="4"/>
      <c r="J22" s="4"/>
      <c r="K22" s="4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35</v>
      </c>
      <c r="B23" s="5">
        <v>60765</v>
      </c>
      <c r="C23" s="6" t="s">
        <v>33</v>
      </c>
      <c r="D23" s="7">
        <v>45514</v>
      </c>
      <c r="E23" s="8">
        <f t="shared" si="0"/>
        <v>2765658210</v>
      </c>
      <c r="F23" s="9"/>
      <c r="G23" s="4"/>
      <c r="H23" s="4"/>
      <c r="I23" s="4"/>
      <c r="J23" s="4"/>
      <c r="K23" s="4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36</v>
      </c>
      <c r="B24" s="5">
        <v>60765</v>
      </c>
      <c r="C24" s="6" t="s">
        <v>33</v>
      </c>
      <c r="D24" s="7">
        <v>17977</v>
      </c>
      <c r="E24" s="8">
        <f t="shared" si="0"/>
        <v>1092372405</v>
      </c>
      <c r="F24" s="9"/>
      <c r="G24" s="4"/>
      <c r="H24" s="4"/>
      <c r="I24" s="4"/>
      <c r="J24" s="4"/>
      <c r="K24" s="4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37</v>
      </c>
      <c r="B25" s="5">
        <v>60765</v>
      </c>
      <c r="C25" s="6" t="s">
        <v>33</v>
      </c>
      <c r="D25" s="7">
        <v>17420</v>
      </c>
      <c r="E25" s="8">
        <f t="shared" si="0"/>
        <v>1058526300</v>
      </c>
      <c r="F25" s="9"/>
      <c r="G25" s="4"/>
      <c r="H25" s="4"/>
      <c r="I25" s="4"/>
      <c r="J25" s="4"/>
      <c r="K25" s="4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38</v>
      </c>
      <c r="B26" s="5">
        <v>60765</v>
      </c>
      <c r="C26" s="6" t="s">
        <v>33</v>
      </c>
      <c r="D26" s="7">
        <v>14310</v>
      </c>
      <c r="E26" s="8">
        <f t="shared" si="0"/>
        <v>869547150</v>
      </c>
      <c r="F26" s="9"/>
      <c r="G26" s="4"/>
      <c r="H26" s="4"/>
      <c r="I26" s="4"/>
      <c r="J26" s="4"/>
      <c r="K26" s="4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39</v>
      </c>
      <c r="B27" s="5">
        <v>60765</v>
      </c>
      <c r="C27" s="6" t="s">
        <v>33</v>
      </c>
      <c r="D27" s="7">
        <v>54045</v>
      </c>
      <c r="E27" s="8">
        <f t="shared" si="0"/>
        <v>3284044425</v>
      </c>
      <c r="F27" s="9"/>
      <c r="G27" s="4"/>
      <c r="H27" s="4"/>
      <c r="I27" s="4"/>
      <c r="J27" s="4"/>
      <c r="K27" s="4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40</v>
      </c>
      <c r="B28" s="5">
        <v>64805</v>
      </c>
      <c r="C28" s="6" t="s">
        <v>41</v>
      </c>
      <c r="D28" s="7">
        <v>2411439</v>
      </c>
      <c r="E28" s="8">
        <f t="shared" si="0"/>
        <v>156273304395</v>
      </c>
      <c r="F28" s="9"/>
      <c r="G28" s="4"/>
      <c r="H28" s="4"/>
      <c r="I28" s="4"/>
      <c r="J28" s="4"/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42</v>
      </c>
      <c r="B29" s="5">
        <v>64959</v>
      </c>
      <c r="C29" s="6" t="s">
        <v>41</v>
      </c>
      <c r="D29" s="7">
        <v>2149031</v>
      </c>
      <c r="E29" s="8">
        <f t="shared" si="0"/>
        <v>139598904729</v>
      </c>
      <c r="F29" s="9"/>
      <c r="G29" s="4"/>
      <c r="H29" s="4"/>
      <c r="I29" s="4"/>
      <c r="J29" s="4"/>
      <c r="K29" s="4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43</v>
      </c>
      <c r="B30" s="5">
        <v>56551</v>
      </c>
      <c r="C30" s="6" t="s">
        <v>43</v>
      </c>
      <c r="D30" s="7">
        <v>887641</v>
      </c>
      <c r="E30" s="8">
        <f t="shared" si="0"/>
        <v>50196986191</v>
      </c>
      <c r="F30" s="9"/>
      <c r="G30" s="4"/>
      <c r="H30" s="4"/>
      <c r="I30" s="4"/>
      <c r="J30" s="4"/>
      <c r="K30" s="4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44</v>
      </c>
      <c r="B31" s="5">
        <v>77475</v>
      </c>
      <c r="C31" s="6" t="s">
        <v>44</v>
      </c>
      <c r="D31" s="7">
        <v>10081570</v>
      </c>
      <c r="E31" s="8">
        <f t="shared" si="0"/>
        <v>781069635750</v>
      </c>
      <c r="F31" s="9"/>
      <c r="G31" s="4"/>
      <c r="H31" s="4"/>
      <c r="I31" s="4"/>
      <c r="J31" s="4"/>
      <c r="K31" s="4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45</v>
      </c>
      <c r="B32" s="5">
        <v>58796</v>
      </c>
      <c r="C32" s="6" t="s">
        <v>46</v>
      </c>
      <c r="D32" s="7">
        <v>225817</v>
      </c>
      <c r="E32" s="8">
        <f t="shared" si="0"/>
        <v>13277136332</v>
      </c>
      <c r="F32" s="9"/>
      <c r="G32" s="4"/>
      <c r="H32" s="4"/>
      <c r="I32" s="4"/>
      <c r="J32" s="4"/>
      <c r="K32" s="4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47</v>
      </c>
      <c r="B33" s="5">
        <v>53717</v>
      </c>
      <c r="C33" s="6" t="s">
        <v>46</v>
      </c>
      <c r="D33" s="7">
        <v>27976</v>
      </c>
      <c r="E33" s="8">
        <f t="shared" si="0"/>
        <v>1502786792</v>
      </c>
      <c r="F33" s="9"/>
      <c r="G33" s="4"/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48</v>
      </c>
      <c r="B34" s="5">
        <v>54328</v>
      </c>
      <c r="C34" s="6" t="s">
        <v>46</v>
      </c>
      <c r="D34" s="7">
        <v>30818</v>
      </c>
      <c r="E34" s="8">
        <f t="shared" si="0"/>
        <v>1674280304</v>
      </c>
      <c r="F34" s="9"/>
      <c r="G34" s="4"/>
      <c r="H34" s="4"/>
      <c r="I34" s="4"/>
      <c r="J34" s="4"/>
      <c r="K34" s="4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49</v>
      </c>
      <c r="B35" s="5">
        <v>54328</v>
      </c>
      <c r="C35" s="6" t="s">
        <v>46</v>
      </c>
      <c r="D35" s="7">
        <v>8907</v>
      </c>
      <c r="E35" s="8">
        <f t="shared" si="0"/>
        <v>483899496</v>
      </c>
      <c r="F35" s="9"/>
      <c r="G35" s="4"/>
      <c r="H35" s="4"/>
      <c r="I35" s="4"/>
      <c r="J35" s="4"/>
      <c r="K35" s="4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50</v>
      </c>
      <c r="B36" s="5">
        <v>64814</v>
      </c>
      <c r="C36" s="6" t="s">
        <v>46</v>
      </c>
      <c r="D36" s="7">
        <v>99244</v>
      </c>
      <c r="E36" s="8">
        <f t="shared" si="0"/>
        <v>6432400616</v>
      </c>
      <c r="F36" s="9"/>
      <c r="G36" s="4"/>
      <c r="H36" s="4"/>
      <c r="I36" s="4"/>
      <c r="J36" s="4"/>
      <c r="K36" s="4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51</v>
      </c>
      <c r="B37" s="5">
        <v>54328</v>
      </c>
      <c r="C37" s="6" t="s">
        <v>46</v>
      </c>
      <c r="D37" s="7">
        <v>18660</v>
      </c>
      <c r="E37" s="8">
        <f t="shared" si="0"/>
        <v>1013760480</v>
      </c>
      <c r="F37" s="9"/>
      <c r="G37" s="4"/>
      <c r="H37" s="4"/>
      <c r="I37" s="4"/>
      <c r="J37" s="4"/>
      <c r="K37" s="4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52</v>
      </c>
      <c r="B38" s="5">
        <v>57477</v>
      </c>
      <c r="C38" s="6" t="s">
        <v>46</v>
      </c>
      <c r="D38" s="7">
        <v>179212</v>
      </c>
      <c r="E38" s="8">
        <f t="shared" si="0"/>
        <v>10300568124</v>
      </c>
      <c r="F38" s="9"/>
      <c r="G38" s="4"/>
      <c r="H38" s="4"/>
      <c r="I38" s="4"/>
      <c r="J38" s="4"/>
      <c r="K38" s="4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53</v>
      </c>
      <c r="B39" s="5">
        <v>64814</v>
      </c>
      <c r="C39" s="6" t="s">
        <v>46</v>
      </c>
      <c r="D39" s="7">
        <v>3040</v>
      </c>
      <c r="E39" s="8">
        <f t="shared" si="0"/>
        <v>197034560</v>
      </c>
      <c r="F39" s="11"/>
      <c r="G39" s="4"/>
      <c r="H39" s="4"/>
      <c r="I39" s="4"/>
      <c r="J39" s="4"/>
      <c r="K39" s="4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54</v>
      </c>
      <c r="B40" s="5">
        <v>54328</v>
      </c>
      <c r="C40" s="6" t="s">
        <v>46</v>
      </c>
      <c r="D40" s="7">
        <v>43468</v>
      </c>
      <c r="E40" s="8">
        <f t="shared" si="0"/>
        <v>2361529504</v>
      </c>
      <c r="F40" s="9"/>
      <c r="G40" s="4"/>
      <c r="H40" s="4"/>
      <c r="I40" s="4"/>
      <c r="J40" s="4"/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55</v>
      </c>
      <c r="B41" s="5">
        <v>53717</v>
      </c>
      <c r="C41" s="6" t="s">
        <v>46</v>
      </c>
      <c r="D41" s="7">
        <v>63912</v>
      </c>
      <c r="E41" s="8">
        <f t="shared" si="0"/>
        <v>3433160904</v>
      </c>
      <c r="F41" s="9"/>
      <c r="G41" s="4"/>
      <c r="H41" s="4"/>
      <c r="I41" s="4"/>
      <c r="J41" s="4"/>
      <c r="K41" s="4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56</v>
      </c>
      <c r="B42" s="5">
        <v>53717</v>
      </c>
      <c r="C42" s="6" t="s">
        <v>46</v>
      </c>
      <c r="D42" s="7">
        <v>12700</v>
      </c>
      <c r="E42" s="8">
        <f t="shared" si="0"/>
        <v>682205900</v>
      </c>
      <c r="F42" s="9"/>
      <c r="G42" s="4"/>
      <c r="H42" s="4"/>
      <c r="I42" s="4"/>
      <c r="J42" s="4"/>
      <c r="K42" s="4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57</v>
      </c>
      <c r="B43" s="5">
        <v>54886</v>
      </c>
      <c r="C43" s="6" t="s">
        <v>58</v>
      </c>
      <c r="D43" s="7">
        <v>271382</v>
      </c>
      <c r="E43" s="8">
        <f t="shared" si="0"/>
        <v>14895072452</v>
      </c>
      <c r="F43" s="9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59</v>
      </c>
      <c r="B44" s="5">
        <v>60085</v>
      </c>
      <c r="C44" s="6" t="s">
        <v>58</v>
      </c>
      <c r="D44" s="7">
        <v>742603</v>
      </c>
      <c r="E44" s="8">
        <f t="shared" si="0"/>
        <v>44619301255</v>
      </c>
      <c r="F44" s="9"/>
      <c r="G44" s="4"/>
      <c r="H44" s="4"/>
      <c r="I44" s="4"/>
      <c r="J44" s="4"/>
      <c r="K44" s="4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60</v>
      </c>
      <c r="B45" s="5">
        <v>58366</v>
      </c>
      <c r="C45" s="6" t="s">
        <v>58</v>
      </c>
      <c r="D45" s="7">
        <v>543194</v>
      </c>
      <c r="E45" s="8">
        <f t="shared" si="0"/>
        <v>31704061004</v>
      </c>
      <c r="F45" s="9"/>
      <c r="G45" s="4"/>
      <c r="H45" s="4"/>
      <c r="I45" s="4"/>
      <c r="J45" s="4"/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61</v>
      </c>
      <c r="B46" s="5">
        <v>85951</v>
      </c>
      <c r="C46" s="6" t="s">
        <v>61</v>
      </c>
      <c r="D46" s="7">
        <v>3168044</v>
      </c>
      <c r="E46" s="8">
        <f t="shared" si="0"/>
        <v>272296549844</v>
      </c>
      <c r="F46" s="9"/>
      <c r="G46" s="4"/>
      <c r="H46" s="4"/>
      <c r="I46" s="4"/>
      <c r="J46" s="4"/>
      <c r="K46" s="4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62</v>
      </c>
      <c r="B47" s="5">
        <v>54328</v>
      </c>
      <c r="C47" s="6" t="s">
        <v>63</v>
      </c>
      <c r="D47" s="7">
        <v>27495</v>
      </c>
      <c r="E47" s="8">
        <f t="shared" si="0"/>
        <v>1493748360</v>
      </c>
      <c r="F47" s="9"/>
      <c r="G47" s="4"/>
      <c r="H47" s="4"/>
      <c r="I47" s="4"/>
      <c r="J47" s="4"/>
      <c r="K47" s="4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64</v>
      </c>
      <c r="B48" s="5">
        <v>61675</v>
      </c>
      <c r="C48" s="6" t="s">
        <v>63</v>
      </c>
      <c r="D48" s="7">
        <v>135940</v>
      </c>
      <c r="E48" s="8">
        <f t="shared" si="0"/>
        <v>8384099500</v>
      </c>
      <c r="F48" s="9"/>
      <c r="G48" s="4"/>
      <c r="H48" s="4"/>
      <c r="I48" s="4"/>
      <c r="J48" s="4"/>
      <c r="K48" s="4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65</v>
      </c>
      <c r="B49" s="5">
        <v>59187</v>
      </c>
      <c r="C49" s="6" t="s">
        <v>63</v>
      </c>
      <c r="D49" s="7">
        <v>64195</v>
      </c>
      <c r="E49" s="8">
        <f t="shared" si="0"/>
        <v>3799509465</v>
      </c>
      <c r="F49" s="9"/>
      <c r="G49" s="4"/>
      <c r="H49" s="4"/>
      <c r="I49" s="4"/>
      <c r="J49" s="4"/>
      <c r="K49" s="4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66</v>
      </c>
      <c r="B50" s="5">
        <v>59187</v>
      </c>
      <c r="C50" s="6" t="s">
        <v>63</v>
      </c>
      <c r="D50" s="7">
        <v>87224</v>
      </c>
      <c r="E50" s="8">
        <f t="shared" si="0"/>
        <v>5162526888</v>
      </c>
      <c r="F50" s="9"/>
      <c r="G50" s="4"/>
      <c r="H50" s="4"/>
      <c r="I50" s="4"/>
      <c r="J50" s="4"/>
      <c r="K50" s="4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67</v>
      </c>
      <c r="B51" s="5">
        <v>53717</v>
      </c>
      <c r="C51" s="6" t="s">
        <v>68</v>
      </c>
      <c r="D51" s="7">
        <v>21454</v>
      </c>
      <c r="E51" s="8">
        <f t="shared" si="0"/>
        <v>1152444518</v>
      </c>
      <c r="F51" s="9"/>
      <c r="G51" s="4"/>
      <c r="H51" s="4"/>
      <c r="I51" s="4"/>
      <c r="J51" s="4"/>
      <c r="K51" s="4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69</v>
      </c>
      <c r="B52" s="5">
        <v>64102</v>
      </c>
      <c r="C52" s="6" t="s">
        <v>68</v>
      </c>
      <c r="D52" s="7">
        <v>188563</v>
      </c>
      <c r="E52" s="8">
        <f t="shared" si="0"/>
        <v>12087265426</v>
      </c>
      <c r="F52" s="9"/>
      <c r="G52" s="4"/>
      <c r="H52" s="4"/>
      <c r="I52" s="4"/>
      <c r="J52" s="4"/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70</v>
      </c>
      <c r="B53" s="5">
        <v>62921</v>
      </c>
      <c r="C53" s="6" t="s">
        <v>68</v>
      </c>
      <c r="D53" s="7">
        <v>385512</v>
      </c>
      <c r="E53" s="8">
        <f t="shared" si="0"/>
        <v>24256800552</v>
      </c>
      <c r="F53" s="9"/>
      <c r="G53" s="4"/>
      <c r="H53" s="4"/>
      <c r="I53" s="4"/>
      <c r="J53" s="4"/>
      <c r="K53" s="4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68</v>
      </c>
      <c r="B54" s="5">
        <v>62143</v>
      </c>
      <c r="C54" s="6" t="s">
        <v>68</v>
      </c>
      <c r="D54" s="7">
        <v>1524553</v>
      </c>
      <c r="E54" s="8">
        <f t="shared" si="0"/>
        <v>94740297079</v>
      </c>
      <c r="F54" s="9"/>
      <c r="G54" s="4"/>
      <c r="H54" s="4"/>
      <c r="I54" s="4"/>
      <c r="J54" s="4"/>
      <c r="K54" s="4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71</v>
      </c>
      <c r="B55" s="5">
        <v>57525</v>
      </c>
      <c r="C55" s="6" t="s">
        <v>68</v>
      </c>
      <c r="D55" s="7">
        <v>96109</v>
      </c>
      <c r="E55" s="8">
        <f t="shared" si="0"/>
        <v>5528670225</v>
      </c>
      <c r="F55" s="9"/>
      <c r="G55" s="4"/>
      <c r="H55" s="4"/>
      <c r="I55" s="4"/>
      <c r="J55" s="4"/>
      <c r="K55" s="4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72</v>
      </c>
      <c r="B56" s="5">
        <v>65736</v>
      </c>
      <c r="C56" s="6" t="s">
        <v>68</v>
      </c>
      <c r="D56" s="7">
        <v>217352</v>
      </c>
      <c r="E56" s="8">
        <f t="shared" si="0"/>
        <v>14287851072</v>
      </c>
      <c r="F56" s="9"/>
      <c r="G56" s="4"/>
      <c r="H56" s="4"/>
      <c r="I56" s="4"/>
      <c r="J56" s="4"/>
      <c r="K56" s="4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73</v>
      </c>
      <c r="B57" s="5">
        <v>57525</v>
      </c>
      <c r="C57" s="6" t="s">
        <v>68</v>
      </c>
      <c r="D57" s="7">
        <v>76360</v>
      </c>
      <c r="E57" s="8">
        <f t="shared" si="0"/>
        <v>4392609000</v>
      </c>
      <c r="F57" s="9"/>
      <c r="G57" s="4"/>
      <c r="H57" s="4"/>
      <c r="I57" s="4"/>
      <c r="J57" s="4"/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74</v>
      </c>
      <c r="B58" s="5">
        <v>52645</v>
      </c>
      <c r="C58" s="6" t="s">
        <v>75</v>
      </c>
      <c r="D58" s="7">
        <v>180701</v>
      </c>
      <c r="E58" s="8">
        <f t="shared" si="0"/>
        <v>9513004145</v>
      </c>
      <c r="F58" s="9"/>
      <c r="G58" s="4"/>
      <c r="H58" s="4"/>
      <c r="I58" s="4"/>
      <c r="J58" s="4"/>
      <c r="K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76</v>
      </c>
      <c r="B59" s="5">
        <v>78499</v>
      </c>
      <c r="C59" s="6" t="s">
        <v>75</v>
      </c>
      <c r="D59" s="7">
        <v>3316073</v>
      </c>
      <c r="E59" s="8">
        <f t="shared" si="0"/>
        <v>260308414427</v>
      </c>
      <c r="F59" s="9"/>
      <c r="G59" s="4"/>
      <c r="H59" s="4"/>
      <c r="I59" s="4"/>
      <c r="J59" s="4"/>
      <c r="K59" s="4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2" t="s">
        <v>5</v>
      </c>
      <c r="B1" s="12" t="s">
        <v>1</v>
      </c>
    </row>
    <row r="2" spans="1:2" ht="15.75" customHeight="1" x14ac:dyDescent="0.15">
      <c r="A2" s="13" t="s">
        <v>11</v>
      </c>
      <c r="B2" s="14">
        <v>97814.31826857652</v>
      </c>
    </row>
    <row r="3" spans="1:2" ht="15.75" customHeight="1" x14ac:dyDescent="0.15">
      <c r="A3" s="13" t="s">
        <v>21</v>
      </c>
      <c r="B3" s="14">
        <v>77047.069668510521</v>
      </c>
    </row>
    <row r="4" spans="1:2" ht="15.75" customHeight="1" x14ac:dyDescent="0.15">
      <c r="A4" s="13" t="s">
        <v>28</v>
      </c>
      <c r="B4" s="14">
        <v>57300.738220403153</v>
      </c>
    </row>
    <row r="5" spans="1:2" ht="15.75" customHeight="1" x14ac:dyDescent="0.15">
      <c r="A5" s="13" t="s">
        <v>33</v>
      </c>
      <c r="B5" s="14">
        <v>60765</v>
      </c>
    </row>
    <row r="6" spans="1:2" ht="15.75" customHeight="1" x14ac:dyDescent="0.15">
      <c r="A6" s="13" t="s">
        <v>41</v>
      </c>
      <c r="B6" s="14">
        <v>64877.569444377441</v>
      </c>
    </row>
    <row r="7" spans="1:2" ht="15.75" customHeight="1" x14ac:dyDescent="0.15">
      <c r="A7" s="13" t="s">
        <v>43</v>
      </c>
      <c r="B7" s="14">
        <v>56551</v>
      </c>
    </row>
    <row r="8" spans="1:2" ht="15.75" customHeight="1" x14ac:dyDescent="0.15">
      <c r="A8" s="13" t="s">
        <v>44</v>
      </c>
      <c r="B8" s="14">
        <v>77475</v>
      </c>
    </row>
    <row r="9" spans="1:2" ht="15.75" customHeight="1" x14ac:dyDescent="0.15">
      <c r="A9" s="13" t="s">
        <v>46</v>
      </c>
      <c r="B9" s="14">
        <v>57945.402774625429</v>
      </c>
    </row>
    <row r="10" spans="1:2" ht="15.75" customHeight="1" x14ac:dyDescent="0.15">
      <c r="A10" s="13" t="s">
        <v>58</v>
      </c>
      <c r="B10" s="14">
        <v>58579.286460323441</v>
      </c>
    </row>
    <row r="11" spans="1:2" ht="15.75" customHeight="1" x14ac:dyDescent="0.15">
      <c r="A11" s="13" t="s">
        <v>61</v>
      </c>
      <c r="B11" s="14">
        <v>85951</v>
      </c>
    </row>
    <row r="12" spans="1:2" ht="15.75" customHeight="1" x14ac:dyDescent="0.15">
      <c r="A12" s="13" t="s">
        <v>63</v>
      </c>
      <c r="B12" s="14">
        <v>59836.890155437126</v>
      </c>
    </row>
    <row r="13" spans="1:2" ht="15.75" customHeight="1" x14ac:dyDescent="0.15">
      <c r="A13" s="13" t="s">
        <v>68</v>
      </c>
      <c r="B13" s="14">
        <v>62331.467738793093</v>
      </c>
    </row>
    <row r="14" spans="1:2" ht="15.75" customHeight="1" x14ac:dyDescent="0.15">
      <c r="A14" s="13" t="s">
        <v>75</v>
      </c>
      <c r="B14" s="14">
        <v>77162.956076658083</v>
      </c>
    </row>
    <row r="15" spans="1:2" ht="15.75" customHeight="1" x14ac:dyDescent="0.15">
      <c r="A15" s="15" t="s">
        <v>8</v>
      </c>
      <c r="B15" s="14">
        <v>76968.855595620727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1</v>
      </c>
      <c r="I1" s="2" t="s">
        <v>6</v>
      </c>
      <c r="J1" s="2" t="s">
        <v>7</v>
      </c>
      <c r="K1" s="3"/>
      <c r="L1" s="1" t="s">
        <v>8</v>
      </c>
      <c r="M1" s="1" t="s">
        <v>9</v>
      </c>
      <c r="N1" s="1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10</v>
      </c>
      <c r="B2" s="5">
        <v>86198</v>
      </c>
      <c r="C2" s="6" t="s">
        <v>11</v>
      </c>
      <c r="D2" s="7">
        <v>1656754</v>
      </c>
      <c r="E2" s="8">
        <f t="shared" ref="E2:E59" si="0">D2*B2</f>
        <v>142808881292</v>
      </c>
      <c r="F2" s="9"/>
      <c r="G2" s="8" t="str">
        <f ca="1">IFERROR(__xludf.DUMMYFUNCTION("UNIQUE(C2:C59)"),"Bay Area")</f>
        <v>Bay Area</v>
      </c>
      <c r="H2" s="4">
        <f t="shared" ref="H2:H14" si="1">J2/I2</f>
        <v>87239.486591874011</v>
      </c>
      <c r="I2" s="8">
        <f t="shared" ref="I2:J2" si="2">SUM(D2:D10)</f>
        <v>7710026</v>
      </c>
      <c r="J2" s="8">
        <f t="shared" si="2"/>
        <v>672618709850</v>
      </c>
      <c r="K2" s="4"/>
      <c r="L2" s="9">
        <f>M2/N2</f>
        <v>70851.691607088855</v>
      </c>
      <c r="M2" s="8">
        <f>SUM(J2:J14)</f>
        <v>2783302214692</v>
      </c>
      <c r="N2" s="8">
        <f>SUM(I2:I14)</f>
        <v>39283497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12</v>
      </c>
      <c r="B3" s="5">
        <v>84643</v>
      </c>
      <c r="C3" s="6" t="s">
        <v>11</v>
      </c>
      <c r="D3" s="7">
        <v>1142251</v>
      </c>
      <c r="E3" s="8">
        <f t="shared" si="0"/>
        <v>96683551393</v>
      </c>
      <c r="F3" s="9"/>
      <c r="G3" s="8" t="str">
        <f ca="1">IFERROR(__xludf.DUMMYFUNCTION("""COMPUTED_VALUE"""),"Central Coast")</f>
        <v>Central Coast</v>
      </c>
      <c r="H3" s="4">
        <f t="shared" si="1"/>
        <v>70627.797292917821</v>
      </c>
      <c r="I3" s="8">
        <f t="shared" ref="I3:J3" si="3">SUM(D11:D16)</f>
        <v>2342005</v>
      </c>
      <c r="J3" s="8">
        <f t="shared" si="3"/>
        <v>165410654399</v>
      </c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13</v>
      </c>
      <c r="B4" s="5">
        <v>98475</v>
      </c>
      <c r="C4" s="6" t="s">
        <v>11</v>
      </c>
      <c r="D4" s="7">
        <v>259943</v>
      </c>
      <c r="E4" s="8">
        <f t="shared" si="0"/>
        <v>25597886925</v>
      </c>
      <c r="F4" s="9"/>
      <c r="G4" s="8" t="str">
        <f ca="1">IFERROR(__xludf.DUMMYFUNCTION("""COMPUTED_VALUE"""),"Central San Joaquin")</f>
        <v>Central San Joaquin</v>
      </c>
      <c r="H4" s="4">
        <f t="shared" si="1"/>
        <v>52914.587003000779</v>
      </c>
      <c r="I4" s="8">
        <f t="shared" ref="I4:J4" si="4">SUM(D17:D20)</f>
        <v>1752543</v>
      </c>
      <c r="J4" s="8">
        <f t="shared" si="4"/>
        <v>92735089050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14</v>
      </c>
      <c r="B5" s="5">
        <v>72451</v>
      </c>
      <c r="C5" s="6" t="s">
        <v>11</v>
      </c>
      <c r="D5" s="7">
        <v>139623</v>
      </c>
      <c r="E5" s="8">
        <f t="shared" si="0"/>
        <v>10115825973</v>
      </c>
      <c r="F5" s="9"/>
      <c r="G5" s="8" t="str">
        <f ca="1">IFERROR(__xludf.DUMMYFUNCTION("""COMPUTED_VALUE"""),"Eastern Sierra")</f>
        <v>Eastern Sierra</v>
      </c>
      <c r="H5" s="4">
        <f t="shared" si="1"/>
        <v>58066</v>
      </c>
      <c r="I5" s="8">
        <f t="shared" ref="I5:J5" si="5">SUM(D21:D27)</f>
        <v>188734</v>
      </c>
      <c r="J5" s="8">
        <f t="shared" si="5"/>
        <v>10959028444</v>
      </c>
      <c r="K5" s="4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15</v>
      </c>
      <c r="B6" s="5">
        <v>99726</v>
      </c>
      <c r="C6" s="6" t="s">
        <v>11</v>
      </c>
      <c r="D6" s="7">
        <v>874961</v>
      </c>
      <c r="E6" s="8">
        <f t="shared" si="0"/>
        <v>87256360686</v>
      </c>
      <c r="F6" s="9"/>
      <c r="G6" s="8" t="str">
        <f ca="1">IFERROR(__xludf.DUMMYFUNCTION("""COMPUTED_VALUE"""),"Inland Empire")</f>
        <v>Inland Empire</v>
      </c>
      <c r="H6" s="4">
        <f t="shared" si="1"/>
        <v>61188.032738511603</v>
      </c>
      <c r="I6" s="8">
        <f t="shared" ref="I6:J6" si="6">SUM(D28:D29)</f>
        <v>4560470</v>
      </c>
      <c r="J6" s="8">
        <f t="shared" si="6"/>
        <v>279046187663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16</v>
      </c>
      <c r="B7" s="5">
        <v>98084</v>
      </c>
      <c r="C7" s="6" t="s">
        <v>11</v>
      </c>
      <c r="D7" s="7">
        <v>767423</v>
      </c>
      <c r="E7" s="8">
        <f t="shared" si="0"/>
        <v>75271917532</v>
      </c>
      <c r="F7" s="9"/>
      <c r="G7" s="8" t="str">
        <f ca="1">IFERROR(__xludf.DUMMYFUNCTION("""COMPUTED_VALUE"""),"Kern")</f>
        <v>Kern</v>
      </c>
      <c r="H7" s="4">
        <f t="shared" si="1"/>
        <v>52501</v>
      </c>
      <c r="I7" s="10">
        <f t="shared" ref="I7:J7" si="7">D30</f>
        <v>887641</v>
      </c>
      <c r="J7" s="10">
        <f t="shared" si="7"/>
        <v>46602040141</v>
      </c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17</v>
      </c>
      <c r="B8" s="5">
        <v>88836</v>
      </c>
      <c r="C8" s="6" t="s">
        <v>11</v>
      </c>
      <c r="D8" s="7">
        <v>1927470</v>
      </c>
      <c r="E8" s="8">
        <f t="shared" si="0"/>
        <v>171228724920</v>
      </c>
      <c r="F8" s="9"/>
      <c r="G8" s="8" t="str">
        <f ca="1">IFERROR(__xludf.DUMMYFUNCTION("""COMPUTED_VALUE"""),"Los Angeles")</f>
        <v>Los Angeles</v>
      </c>
      <c r="H8" s="4">
        <f t="shared" si="1"/>
        <v>73113</v>
      </c>
      <c r="I8" s="8">
        <f t="shared" ref="I8:J8" si="8">D31</f>
        <v>10081570</v>
      </c>
      <c r="J8" s="8">
        <f t="shared" si="8"/>
        <v>737093827410</v>
      </c>
      <c r="K8" s="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18</v>
      </c>
      <c r="B9" s="5">
        <v>64101</v>
      </c>
      <c r="C9" s="6" t="s">
        <v>11</v>
      </c>
      <c r="D9" s="7">
        <v>441829</v>
      </c>
      <c r="E9" s="8">
        <f t="shared" si="0"/>
        <v>28321680729</v>
      </c>
      <c r="F9" s="9"/>
      <c r="G9" s="8" t="str">
        <f ca="1">IFERROR(__xludf.DUMMYFUNCTION("""COMPUTED_VALUE"""),"North State")</f>
        <v>North State</v>
      </c>
      <c r="H9" s="4">
        <f t="shared" si="1"/>
        <v>54246.469572149508</v>
      </c>
      <c r="I9" s="8">
        <f t="shared" ref="I9:J9" si="9">SUM(D32:D42)</f>
        <v>713754</v>
      </c>
      <c r="J9" s="8">
        <f t="shared" si="9"/>
        <v>38718634643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19</v>
      </c>
      <c r="B10" s="5">
        <v>70700</v>
      </c>
      <c r="C10" s="6" t="s">
        <v>11</v>
      </c>
      <c r="D10" s="7">
        <v>499772</v>
      </c>
      <c r="E10" s="8">
        <f t="shared" si="0"/>
        <v>35333880400</v>
      </c>
      <c r="F10" s="9"/>
      <c r="G10" s="8" t="str">
        <f ca="1">IFERROR(__xludf.DUMMYFUNCTION("""COMPUTED_VALUE"""),"Northern San Joaquin")</f>
        <v>Northern San Joaquin</v>
      </c>
      <c r="H10" s="4">
        <f t="shared" si="1"/>
        <v>55024.761241963832</v>
      </c>
      <c r="I10" s="8">
        <f t="shared" ref="I10:J10" si="10">SUM(D43:D45)</f>
        <v>1557179</v>
      </c>
      <c r="J10" s="8">
        <f t="shared" si="10"/>
        <v>85683402686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20</v>
      </c>
      <c r="B11" s="5">
        <v>67513</v>
      </c>
      <c r="C11" s="6" t="s">
        <v>21</v>
      </c>
      <c r="D11" s="7">
        <v>433410</v>
      </c>
      <c r="E11" s="8">
        <f t="shared" si="0"/>
        <v>29260809330</v>
      </c>
      <c r="F11" s="9"/>
      <c r="G11" s="8" t="str">
        <f ca="1">IFERROR(__xludf.DUMMYFUNCTION("""COMPUTED_VALUE"""),"Orange")</f>
        <v>Orange</v>
      </c>
      <c r="H11" s="4">
        <f t="shared" si="1"/>
        <v>76595</v>
      </c>
      <c r="I11" s="8">
        <f t="shared" ref="I11:J11" si="11">D46</f>
        <v>3168044</v>
      </c>
      <c r="J11" s="8">
        <f t="shared" si="11"/>
        <v>242656330180</v>
      </c>
      <c r="K11" s="4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22</v>
      </c>
      <c r="B12" s="5">
        <v>67513</v>
      </c>
      <c r="C12" s="6" t="s">
        <v>21</v>
      </c>
      <c r="D12" s="7">
        <v>60376</v>
      </c>
      <c r="E12" s="8">
        <f t="shared" si="0"/>
        <v>4076164888</v>
      </c>
      <c r="F12" s="9"/>
      <c r="G12" s="8" t="str">
        <f ca="1">IFERROR(__xludf.DUMMYFUNCTION("""COMPUTED_VALUE"""),"Redwood Coast")</f>
        <v>Redwood Coast</v>
      </c>
      <c r="H12" s="4">
        <f t="shared" si="1"/>
        <v>56148.673267609753</v>
      </c>
      <c r="I12" s="8">
        <f t="shared" ref="I12:J12" si="12">SUM(D47:D50)</f>
        <v>314854</v>
      </c>
      <c r="J12" s="8">
        <f t="shared" si="12"/>
        <v>17678634373</v>
      </c>
      <c r="K12" s="4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23</v>
      </c>
      <c r="B13" s="5">
        <v>65071</v>
      </c>
      <c r="C13" s="6" t="s">
        <v>21</v>
      </c>
      <c r="D13" s="7">
        <v>282165</v>
      </c>
      <c r="E13" s="8">
        <f t="shared" si="0"/>
        <v>18360758715</v>
      </c>
      <c r="F13" s="9"/>
      <c r="G13" s="8" t="str">
        <f ca="1">IFERROR(__xludf.DUMMYFUNCTION("""COMPUTED_VALUE"""),"Sacramento")</f>
        <v>Sacramento</v>
      </c>
      <c r="H13" s="4">
        <f t="shared" si="1"/>
        <v>59524.819873517023</v>
      </c>
      <c r="I13" s="8">
        <f t="shared" ref="I13:J13" si="13">SUM(D51:D57)</f>
        <v>2509903</v>
      </c>
      <c r="J13" s="8">
        <f t="shared" si="13"/>
        <v>149401523975</v>
      </c>
      <c r="K13" s="4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24</v>
      </c>
      <c r="B14" s="5">
        <v>71267</v>
      </c>
      <c r="C14" s="6" t="s">
        <v>21</v>
      </c>
      <c r="D14" s="7">
        <v>444829</v>
      </c>
      <c r="E14" s="8">
        <f t="shared" si="0"/>
        <v>31701628343</v>
      </c>
      <c r="F14" s="9"/>
      <c r="G14" s="8" t="str">
        <f ca="1">IFERROR(__xludf.DUMMYFUNCTION("""COMPUTED_VALUE"""),"San Diego-Imperial")</f>
        <v>San Diego-Imperial</v>
      </c>
      <c r="H14" s="4">
        <f t="shared" si="1"/>
        <v>69978.257639183998</v>
      </c>
      <c r="I14" s="8">
        <f t="shared" ref="I14:J14" si="14">SUM(D58:D59)</f>
        <v>3496774</v>
      </c>
      <c r="J14" s="8">
        <f t="shared" si="14"/>
        <v>244698151878</v>
      </c>
      <c r="K14" s="4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25</v>
      </c>
      <c r="B15" s="5">
        <v>76000</v>
      </c>
      <c r="C15" s="6" t="s">
        <v>21</v>
      </c>
      <c r="D15" s="7">
        <v>273962</v>
      </c>
      <c r="E15" s="8">
        <f t="shared" si="0"/>
        <v>20821112000</v>
      </c>
      <c r="F15" s="9"/>
      <c r="G15" s="4"/>
      <c r="H15" s="4"/>
      <c r="I15" s="4"/>
      <c r="J15" s="4"/>
      <c r="K15" s="4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26</v>
      </c>
      <c r="B16" s="5">
        <v>72221</v>
      </c>
      <c r="C16" s="6" t="s">
        <v>21</v>
      </c>
      <c r="D16" s="7">
        <v>847263</v>
      </c>
      <c r="E16" s="8">
        <f t="shared" si="0"/>
        <v>61190181123</v>
      </c>
      <c r="F16" s="9"/>
      <c r="G16" s="4"/>
      <c r="H16" s="4"/>
      <c r="I16" s="4"/>
      <c r="J16" s="4"/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27</v>
      </c>
      <c r="B17" s="5">
        <v>53788</v>
      </c>
      <c r="C17" s="6" t="s">
        <v>28</v>
      </c>
      <c r="D17" s="7">
        <v>984521</v>
      </c>
      <c r="E17" s="8">
        <f t="shared" si="0"/>
        <v>52955415548</v>
      </c>
      <c r="F17" s="9"/>
      <c r="G17" s="4"/>
      <c r="H17" s="4"/>
      <c r="I17" s="4"/>
      <c r="J17" s="4"/>
      <c r="K17" s="4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29</v>
      </c>
      <c r="B18" s="5">
        <v>52201</v>
      </c>
      <c r="C18" s="6" t="s">
        <v>28</v>
      </c>
      <c r="D18" s="7">
        <v>150691</v>
      </c>
      <c r="E18" s="8">
        <f t="shared" si="0"/>
        <v>7866220891</v>
      </c>
      <c r="F18" s="9"/>
      <c r="G18" s="4"/>
      <c r="H18" s="4"/>
      <c r="I18" s="4"/>
      <c r="J18" s="4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54153</v>
      </c>
      <c r="C19" s="6" t="s">
        <v>28</v>
      </c>
      <c r="D19" s="7">
        <v>155433</v>
      </c>
      <c r="E19" s="8">
        <f t="shared" si="0"/>
        <v>8417163249</v>
      </c>
      <c r="F19" s="9"/>
      <c r="G19" s="4"/>
      <c r="H19" s="4"/>
      <c r="I19" s="4"/>
      <c r="J19" s="4"/>
      <c r="K19" s="4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31</v>
      </c>
      <c r="B20" s="5">
        <v>50869</v>
      </c>
      <c r="C20" s="6" t="s">
        <v>28</v>
      </c>
      <c r="D20" s="7">
        <v>461898</v>
      </c>
      <c r="E20" s="8">
        <f t="shared" si="0"/>
        <v>23496289362</v>
      </c>
      <c r="F20" s="9"/>
      <c r="G20" s="4"/>
      <c r="H20" s="4"/>
      <c r="I20" s="4"/>
      <c r="J20" s="4"/>
      <c r="K20" s="4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32</v>
      </c>
      <c r="B21" s="5">
        <v>58066</v>
      </c>
      <c r="C21" s="6" t="s">
        <v>33</v>
      </c>
      <c r="D21" s="7">
        <v>1039</v>
      </c>
      <c r="E21" s="8">
        <f t="shared" si="0"/>
        <v>60330574</v>
      </c>
      <c r="F21" s="11"/>
      <c r="G21" s="4"/>
      <c r="H21" s="4"/>
      <c r="I21" s="4"/>
      <c r="J21" s="4"/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34</v>
      </c>
      <c r="B22" s="5">
        <v>58066</v>
      </c>
      <c r="C22" s="6" t="s">
        <v>33</v>
      </c>
      <c r="D22" s="7">
        <v>38429</v>
      </c>
      <c r="E22" s="8">
        <f t="shared" si="0"/>
        <v>2231418314</v>
      </c>
      <c r="F22" s="9"/>
      <c r="G22" s="4"/>
      <c r="H22" s="4"/>
      <c r="I22" s="4"/>
      <c r="J22" s="4"/>
      <c r="K22" s="4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35</v>
      </c>
      <c r="B23" s="5">
        <v>58066</v>
      </c>
      <c r="C23" s="6" t="s">
        <v>33</v>
      </c>
      <c r="D23" s="7">
        <v>45514</v>
      </c>
      <c r="E23" s="8">
        <f t="shared" si="0"/>
        <v>2642815924</v>
      </c>
      <c r="F23" s="9"/>
      <c r="G23" s="4"/>
      <c r="H23" s="4"/>
      <c r="I23" s="4"/>
      <c r="J23" s="4"/>
      <c r="K23" s="4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36</v>
      </c>
      <c r="B24" s="5">
        <v>58066</v>
      </c>
      <c r="C24" s="6" t="s">
        <v>33</v>
      </c>
      <c r="D24" s="7">
        <v>17977</v>
      </c>
      <c r="E24" s="8">
        <f t="shared" si="0"/>
        <v>1043852482</v>
      </c>
      <c r="F24" s="9"/>
      <c r="G24" s="4"/>
      <c r="H24" s="4"/>
      <c r="I24" s="4"/>
      <c r="J24" s="4"/>
      <c r="K24" s="4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37</v>
      </c>
      <c r="B25" s="5">
        <v>58066</v>
      </c>
      <c r="C25" s="6" t="s">
        <v>33</v>
      </c>
      <c r="D25" s="7">
        <v>17420</v>
      </c>
      <c r="E25" s="8">
        <f t="shared" si="0"/>
        <v>1011509720</v>
      </c>
      <c r="F25" s="9"/>
      <c r="G25" s="4"/>
      <c r="H25" s="4"/>
      <c r="I25" s="4"/>
      <c r="J25" s="4"/>
      <c r="K25" s="4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38</v>
      </c>
      <c r="B26" s="5">
        <v>58066</v>
      </c>
      <c r="C26" s="6" t="s">
        <v>33</v>
      </c>
      <c r="D26" s="7">
        <v>14310</v>
      </c>
      <c r="E26" s="8">
        <f t="shared" si="0"/>
        <v>830924460</v>
      </c>
      <c r="F26" s="9"/>
      <c r="G26" s="4"/>
      <c r="H26" s="4"/>
      <c r="I26" s="4"/>
      <c r="J26" s="4"/>
      <c r="K26" s="4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39</v>
      </c>
      <c r="B27" s="5">
        <v>58066</v>
      </c>
      <c r="C27" s="6" t="s">
        <v>33</v>
      </c>
      <c r="D27" s="7">
        <v>54045</v>
      </c>
      <c r="E27" s="8">
        <f t="shared" si="0"/>
        <v>3138176970</v>
      </c>
      <c r="F27" s="9"/>
      <c r="G27" s="4"/>
      <c r="H27" s="4"/>
      <c r="I27" s="4"/>
      <c r="J27" s="4"/>
      <c r="K27" s="4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40</v>
      </c>
      <c r="B28" s="5">
        <v>61639</v>
      </c>
      <c r="C28" s="6" t="s">
        <v>41</v>
      </c>
      <c r="D28" s="7">
        <v>2411439</v>
      </c>
      <c r="E28" s="8">
        <f t="shared" si="0"/>
        <v>148638688521</v>
      </c>
      <c r="F28" s="9"/>
      <c r="G28" s="4"/>
      <c r="H28" s="4"/>
      <c r="I28" s="4"/>
      <c r="J28" s="4"/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42</v>
      </c>
      <c r="B29" s="5">
        <v>60682</v>
      </c>
      <c r="C29" s="6" t="s">
        <v>41</v>
      </c>
      <c r="D29" s="7">
        <v>2149031</v>
      </c>
      <c r="E29" s="8">
        <f t="shared" si="0"/>
        <v>130407499142</v>
      </c>
      <c r="F29" s="9"/>
      <c r="G29" s="4"/>
      <c r="H29" s="4"/>
      <c r="I29" s="4"/>
      <c r="J29" s="4"/>
      <c r="K29" s="4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43</v>
      </c>
      <c r="B30" s="5">
        <v>52501</v>
      </c>
      <c r="C30" s="6" t="s">
        <v>43</v>
      </c>
      <c r="D30" s="7">
        <v>887641</v>
      </c>
      <c r="E30" s="8">
        <f t="shared" si="0"/>
        <v>46602040141</v>
      </c>
      <c r="F30" s="9"/>
      <c r="G30" s="4"/>
      <c r="H30" s="4"/>
      <c r="I30" s="4"/>
      <c r="J30" s="4"/>
      <c r="K30" s="4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44</v>
      </c>
      <c r="B31" s="5">
        <v>73113</v>
      </c>
      <c r="C31" s="6" t="s">
        <v>44</v>
      </c>
      <c r="D31" s="7">
        <v>10081570</v>
      </c>
      <c r="E31" s="8">
        <f t="shared" si="0"/>
        <v>737093827410</v>
      </c>
      <c r="F31" s="9"/>
      <c r="G31" s="4"/>
      <c r="H31" s="4"/>
      <c r="I31" s="4"/>
      <c r="J31" s="4"/>
      <c r="K31" s="4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45</v>
      </c>
      <c r="B32" s="5">
        <v>53804</v>
      </c>
      <c r="C32" s="6" t="s">
        <v>46</v>
      </c>
      <c r="D32" s="7">
        <v>225817</v>
      </c>
      <c r="E32" s="8">
        <f t="shared" si="0"/>
        <v>12149857868</v>
      </c>
      <c r="F32" s="9"/>
      <c r="G32" s="4"/>
      <c r="H32" s="4"/>
      <c r="I32" s="4"/>
      <c r="J32" s="4"/>
      <c r="K32" s="4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47</v>
      </c>
      <c r="B33" s="5">
        <v>52257</v>
      </c>
      <c r="C33" s="6" t="s">
        <v>46</v>
      </c>
      <c r="D33" s="7">
        <v>27976</v>
      </c>
      <c r="E33" s="8">
        <f t="shared" si="0"/>
        <v>1461941832</v>
      </c>
      <c r="F33" s="9"/>
      <c r="G33" s="4"/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48</v>
      </c>
      <c r="B34" s="5">
        <v>52719</v>
      </c>
      <c r="C34" s="6" t="s">
        <v>46</v>
      </c>
      <c r="D34" s="7">
        <v>30818</v>
      </c>
      <c r="E34" s="8">
        <f t="shared" si="0"/>
        <v>1624694142</v>
      </c>
      <c r="F34" s="9"/>
      <c r="G34" s="4"/>
      <c r="H34" s="4"/>
      <c r="I34" s="4"/>
      <c r="J34" s="4"/>
      <c r="K34" s="4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49</v>
      </c>
      <c r="B35" s="5">
        <v>52719</v>
      </c>
      <c r="C35" s="6" t="s">
        <v>46</v>
      </c>
      <c r="D35" s="7">
        <v>8907</v>
      </c>
      <c r="E35" s="8">
        <f t="shared" si="0"/>
        <v>469568133</v>
      </c>
      <c r="F35" s="9"/>
      <c r="G35" s="4"/>
      <c r="H35" s="4"/>
      <c r="I35" s="4"/>
      <c r="J35" s="4"/>
      <c r="K35" s="4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50</v>
      </c>
      <c r="B36" s="5">
        <v>61306</v>
      </c>
      <c r="C36" s="6" t="s">
        <v>46</v>
      </c>
      <c r="D36" s="7">
        <v>99244</v>
      </c>
      <c r="E36" s="8">
        <f t="shared" si="0"/>
        <v>6084252664</v>
      </c>
      <c r="F36" s="9"/>
      <c r="G36" s="4"/>
      <c r="H36" s="4"/>
      <c r="I36" s="4"/>
      <c r="J36" s="4"/>
      <c r="K36" s="4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51</v>
      </c>
      <c r="B37" s="5">
        <v>52719</v>
      </c>
      <c r="C37" s="6" t="s">
        <v>46</v>
      </c>
      <c r="D37" s="7">
        <v>18660</v>
      </c>
      <c r="E37" s="8">
        <f t="shared" si="0"/>
        <v>983736540</v>
      </c>
      <c r="F37" s="9"/>
      <c r="G37" s="4"/>
      <c r="H37" s="4"/>
      <c r="I37" s="4"/>
      <c r="J37" s="4"/>
      <c r="K37" s="4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52</v>
      </c>
      <c r="B38" s="5">
        <v>52804</v>
      </c>
      <c r="C38" s="6" t="s">
        <v>46</v>
      </c>
      <c r="D38" s="7">
        <v>179212</v>
      </c>
      <c r="E38" s="8">
        <f t="shared" si="0"/>
        <v>9463110448</v>
      </c>
      <c r="F38" s="9"/>
      <c r="G38" s="4"/>
      <c r="H38" s="4"/>
      <c r="I38" s="4"/>
      <c r="J38" s="4"/>
      <c r="K38" s="4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53</v>
      </c>
      <c r="B39" s="5">
        <v>61306</v>
      </c>
      <c r="C39" s="6" t="s">
        <v>46</v>
      </c>
      <c r="D39" s="7">
        <v>3040</v>
      </c>
      <c r="E39" s="8">
        <f t="shared" si="0"/>
        <v>186370240</v>
      </c>
      <c r="F39" s="11"/>
      <c r="G39" s="4"/>
      <c r="H39" s="4"/>
      <c r="I39" s="4"/>
      <c r="J39" s="4"/>
      <c r="K39" s="4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54</v>
      </c>
      <c r="B40" s="5">
        <v>52719</v>
      </c>
      <c r="C40" s="6" t="s">
        <v>46</v>
      </c>
      <c r="D40" s="7">
        <v>43468</v>
      </c>
      <c r="E40" s="8">
        <f t="shared" si="0"/>
        <v>2291589492</v>
      </c>
      <c r="F40" s="9"/>
      <c r="G40" s="4"/>
      <c r="H40" s="4"/>
      <c r="I40" s="4"/>
      <c r="J40" s="4"/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55</v>
      </c>
      <c r="B41" s="5">
        <v>52257</v>
      </c>
      <c r="C41" s="6" t="s">
        <v>46</v>
      </c>
      <c r="D41" s="7">
        <v>63912</v>
      </c>
      <c r="E41" s="8">
        <f t="shared" si="0"/>
        <v>3339849384</v>
      </c>
      <c r="F41" s="9"/>
      <c r="G41" s="4"/>
      <c r="H41" s="4"/>
      <c r="I41" s="4"/>
      <c r="J41" s="4"/>
      <c r="K41" s="4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56</v>
      </c>
      <c r="B42" s="5">
        <v>52257</v>
      </c>
      <c r="C42" s="6" t="s">
        <v>46</v>
      </c>
      <c r="D42" s="7">
        <v>12700</v>
      </c>
      <c r="E42" s="8">
        <f t="shared" si="0"/>
        <v>663663900</v>
      </c>
      <c r="F42" s="9"/>
      <c r="G42" s="4"/>
      <c r="H42" s="4"/>
      <c r="I42" s="4"/>
      <c r="J42" s="4"/>
      <c r="K42" s="4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57</v>
      </c>
      <c r="B43" s="5">
        <v>51502</v>
      </c>
      <c r="C43" s="6" t="s">
        <v>58</v>
      </c>
      <c r="D43" s="7">
        <v>271382</v>
      </c>
      <c r="E43" s="8">
        <f t="shared" si="0"/>
        <v>13976715764</v>
      </c>
      <c r="F43" s="9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59</v>
      </c>
      <c r="B44" s="5">
        <v>56824</v>
      </c>
      <c r="C44" s="6" t="s">
        <v>58</v>
      </c>
      <c r="D44" s="7">
        <v>742603</v>
      </c>
      <c r="E44" s="8">
        <f t="shared" si="0"/>
        <v>42197672872</v>
      </c>
      <c r="F44" s="9"/>
      <c r="G44" s="4"/>
      <c r="H44" s="4"/>
      <c r="I44" s="4"/>
      <c r="J44" s="4"/>
      <c r="K44" s="4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60</v>
      </c>
      <c r="B45" s="5">
        <v>54325</v>
      </c>
      <c r="C45" s="6" t="s">
        <v>58</v>
      </c>
      <c r="D45" s="7">
        <v>543194</v>
      </c>
      <c r="E45" s="8">
        <f t="shared" si="0"/>
        <v>29509014050</v>
      </c>
      <c r="F45" s="9"/>
      <c r="G45" s="4"/>
      <c r="H45" s="4"/>
      <c r="I45" s="4"/>
      <c r="J45" s="4"/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61</v>
      </c>
      <c r="B46" s="5">
        <v>76595</v>
      </c>
      <c r="C46" s="6" t="s">
        <v>61</v>
      </c>
      <c r="D46" s="7">
        <v>3168044</v>
      </c>
      <c r="E46" s="8">
        <f t="shared" si="0"/>
        <v>242656330180</v>
      </c>
      <c r="F46" s="9"/>
      <c r="G46" s="4"/>
      <c r="H46" s="4"/>
      <c r="I46" s="4"/>
      <c r="J46" s="4"/>
      <c r="K46" s="4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62</v>
      </c>
      <c r="B47" s="5">
        <v>52719</v>
      </c>
      <c r="C47" s="6" t="s">
        <v>63</v>
      </c>
      <c r="D47" s="7">
        <v>27495</v>
      </c>
      <c r="E47" s="8">
        <f t="shared" si="0"/>
        <v>1449508905</v>
      </c>
      <c r="F47" s="9"/>
      <c r="G47" s="4"/>
      <c r="H47" s="4"/>
      <c r="I47" s="4"/>
      <c r="J47" s="4"/>
      <c r="K47" s="4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64</v>
      </c>
      <c r="B48" s="5">
        <v>55903</v>
      </c>
      <c r="C48" s="6" t="s">
        <v>63</v>
      </c>
      <c r="D48" s="7">
        <v>135940</v>
      </c>
      <c r="E48" s="8">
        <f t="shared" si="0"/>
        <v>7599453820</v>
      </c>
      <c r="F48" s="9"/>
      <c r="G48" s="4"/>
      <c r="H48" s="4"/>
      <c r="I48" s="4"/>
      <c r="J48" s="4"/>
      <c r="K48" s="4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65</v>
      </c>
      <c r="B49" s="5">
        <v>56992</v>
      </c>
      <c r="C49" s="6" t="s">
        <v>63</v>
      </c>
      <c r="D49" s="7">
        <v>64195</v>
      </c>
      <c r="E49" s="8">
        <f t="shared" si="0"/>
        <v>3658601440</v>
      </c>
      <c r="F49" s="9"/>
      <c r="G49" s="4"/>
      <c r="H49" s="4"/>
      <c r="I49" s="4"/>
      <c r="J49" s="4"/>
      <c r="K49" s="4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66</v>
      </c>
      <c r="B50" s="5">
        <v>56992</v>
      </c>
      <c r="C50" s="6" t="s">
        <v>63</v>
      </c>
      <c r="D50" s="7">
        <v>87224</v>
      </c>
      <c r="E50" s="8">
        <f t="shared" si="0"/>
        <v>4971070208</v>
      </c>
      <c r="F50" s="9"/>
      <c r="G50" s="4"/>
      <c r="H50" s="4"/>
      <c r="I50" s="4"/>
      <c r="J50" s="4"/>
      <c r="K50" s="4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67</v>
      </c>
      <c r="B51" s="5">
        <v>52257</v>
      </c>
      <c r="C51" s="6" t="s">
        <v>68</v>
      </c>
      <c r="D51" s="7">
        <v>21454</v>
      </c>
      <c r="E51" s="8">
        <f t="shared" si="0"/>
        <v>1121121678</v>
      </c>
      <c r="F51" s="9"/>
      <c r="G51" s="4"/>
      <c r="H51" s="4"/>
      <c r="I51" s="4"/>
      <c r="J51" s="4"/>
      <c r="K51" s="4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69</v>
      </c>
      <c r="B52" s="5">
        <v>60625</v>
      </c>
      <c r="C52" s="6" t="s">
        <v>68</v>
      </c>
      <c r="D52" s="7">
        <v>188563</v>
      </c>
      <c r="E52" s="8">
        <f t="shared" si="0"/>
        <v>11431631875</v>
      </c>
      <c r="F52" s="9"/>
      <c r="G52" s="4"/>
      <c r="H52" s="4"/>
      <c r="I52" s="4"/>
      <c r="J52" s="4"/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70</v>
      </c>
      <c r="B53" s="5">
        <v>61262</v>
      </c>
      <c r="C53" s="6" t="s">
        <v>68</v>
      </c>
      <c r="D53" s="7">
        <v>385512</v>
      </c>
      <c r="E53" s="8">
        <f t="shared" si="0"/>
        <v>23617236144</v>
      </c>
      <c r="F53" s="9"/>
      <c r="G53" s="4"/>
      <c r="H53" s="4"/>
      <c r="I53" s="4"/>
      <c r="J53" s="4"/>
      <c r="K53" s="4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68</v>
      </c>
      <c r="B54" s="5">
        <v>59337</v>
      </c>
      <c r="C54" s="6" t="s">
        <v>68</v>
      </c>
      <c r="D54" s="7">
        <v>1524553</v>
      </c>
      <c r="E54" s="8">
        <f t="shared" si="0"/>
        <v>90462401361</v>
      </c>
      <c r="F54" s="9"/>
      <c r="G54" s="4"/>
      <c r="H54" s="4"/>
      <c r="I54" s="4"/>
      <c r="J54" s="4"/>
      <c r="K54" s="4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71</v>
      </c>
      <c r="B55" s="5">
        <v>53153</v>
      </c>
      <c r="C55" s="6" t="s">
        <v>68</v>
      </c>
      <c r="D55" s="7">
        <v>96109</v>
      </c>
      <c r="E55" s="8">
        <f t="shared" si="0"/>
        <v>5108481677</v>
      </c>
      <c r="F55" s="9"/>
      <c r="G55" s="4"/>
      <c r="H55" s="4"/>
      <c r="I55" s="4"/>
      <c r="J55" s="4"/>
      <c r="K55" s="4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72</v>
      </c>
      <c r="B56" s="5">
        <v>62580</v>
      </c>
      <c r="C56" s="6" t="s">
        <v>68</v>
      </c>
      <c r="D56" s="7">
        <v>217352</v>
      </c>
      <c r="E56" s="8">
        <f t="shared" si="0"/>
        <v>13601888160</v>
      </c>
      <c r="F56" s="9"/>
      <c r="G56" s="4"/>
      <c r="H56" s="4"/>
      <c r="I56" s="4"/>
      <c r="J56" s="4"/>
      <c r="K56" s="4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73</v>
      </c>
      <c r="B57" s="5">
        <v>53153</v>
      </c>
      <c r="C57" s="6" t="s">
        <v>68</v>
      </c>
      <c r="D57" s="7">
        <v>76360</v>
      </c>
      <c r="E57" s="8">
        <f t="shared" si="0"/>
        <v>4058763080</v>
      </c>
      <c r="F57" s="9"/>
      <c r="G57" s="4"/>
      <c r="H57" s="4"/>
      <c r="I57" s="4"/>
      <c r="J57" s="4"/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74</v>
      </c>
      <c r="B58" s="5">
        <v>50439</v>
      </c>
      <c r="C58" s="6" t="s">
        <v>75</v>
      </c>
      <c r="D58" s="7">
        <v>180701</v>
      </c>
      <c r="E58" s="8">
        <f t="shared" si="0"/>
        <v>9114377739</v>
      </c>
      <c r="F58" s="9"/>
      <c r="G58" s="4"/>
      <c r="H58" s="4"/>
      <c r="I58" s="4"/>
      <c r="J58" s="4"/>
      <c r="K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76</v>
      </c>
      <c r="B59" s="5">
        <v>71043</v>
      </c>
      <c r="C59" s="6" t="s">
        <v>75</v>
      </c>
      <c r="D59" s="7">
        <v>3316073</v>
      </c>
      <c r="E59" s="8">
        <f t="shared" si="0"/>
        <v>235583774139</v>
      </c>
      <c r="F59" s="9"/>
      <c r="G59" s="4"/>
      <c r="H59" s="4"/>
      <c r="I59" s="4"/>
      <c r="J59" s="4"/>
      <c r="K59" s="4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2" t="s">
        <v>5</v>
      </c>
      <c r="B1" s="12" t="s">
        <v>1</v>
      </c>
    </row>
    <row r="2" spans="1:2" ht="15.75" customHeight="1" x14ac:dyDescent="0.15">
      <c r="A2" s="13" t="s">
        <v>11</v>
      </c>
      <c r="B2" s="14">
        <v>87239.486591874011</v>
      </c>
    </row>
    <row r="3" spans="1:2" ht="15.75" customHeight="1" x14ac:dyDescent="0.15">
      <c r="A3" s="13" t="s">
        <v>21</v>
      </c>
      <c r="B3" s="14">
        <v>70627.797292917821</v>
      </c>
    </row>
    <row r="4" spans="1:2" ht="15.75" customHeight="1" x14ac:dyDescent="0.15">
      <c r="A4" s="13" t="s">
        <v>28</v>
      </c>
      <c r="B4" s="14">
        <v>52914.587003000779</v>
      </c>
    </row>
    <row r="5" spans="1:2" ht="15.75" customHeight="1" x14ac:dyDescent="0.15">
      <c r="A5" s="13" t="s">
        <v>33</v>
      </c>
      <c r="B5" s="14">
        <v>58066</v>
      </c>
    </row>
    <row r="6" spans="1:2" ht="15.75" customHeight="1" x14ac:dyDescent="0.15">
      <c r="A6" s="13" t="s">
        <v>41</v>
      </c>
      <c r="B6" s="14">
        <v>61188.032738511603</v>
      </c>
    </row>
    <row r="7" spans="1:2" ht="15.75" customHeight="1" x14ac:dyDescent="0.15">
      <c r="A7" s="13" t="s">
        <v>43</v>
      </c>
      <c r="B7" s="14">
        <v>52501</v>
      </c>
    </row>
    <row r="8" spans="1:2" ht="15.75" customHeight="1" x14ac:dyDescent="0.15">
      <c r="A8" s="13" t="s">
        <v>44</v>
      </c>
      <c r="B8" s="14">
        <v>73113</v>
      </c>
    </row>
    <row r="9" spans="1:2" ht="15.75" customHeight="1" x14ac:dyDescent="0.15">
      <c r="A9" s="13" t="s">
        <v>46</v>
      </c>
      <c r="B9" s="14">
        <v>54246.469572149508</v>
      </c>
    </row>
    <row r="10" spans="1:2" ht="15.75" customHeight="1" x14ac:dyDescent="0.15">
      <c r="A10" s="13" t="s">
        <v>58</v>
      </c>
      <c r="B10" s="14">
        <v>55024.761241963832</v>
      </c>
    </row>
    <row r="11" spans="1:2" ht="15.75" customHeight="1" x14ac:dyDescent="0.15">
      <c r="A11" s="13" t="s">
        <v>61</v>
      </c>
      <c r="B11" s="14">
        <v>76595</v>
      </c>
    </row>
    <row r="12" spans="1:2" ht="15.75" customHeight="1" x14ac:dyDescent="0.15">
      <c r="A12" s="13" t="s">
        <v>63</v>
      </c>
      <c r="B12" s="14">
        <v>56148.673267609753</v>
      </c>
    </row>
    <row r="13" spans="1:2" ht="15.75" customHeight="1" x14ac:dyDescent="0.15">
      <c r="A13" s="13" t="s">
        <v>68</v>
      </c>
      <c r="B13" s="14">
        <v>59524.819873517023</v>
      </c>
    </row>
    <row r="14" spans="1:2" ht="15.75" customHeight="1" x14ac:dyDescent="0.15">
      <c r="A14" s="13" t="s">
        <v>75</v>
      </c>
      <c r="B14" s="14">
        <v>69978.257639183998</v>
      </c>
    </row>
    <row r="15" spans="1:2" ht="15.75" customHeight="1" x14ac:dyDescent="0.15">
      <c r="A15" s="15" t="s">
        <v>8</v>
      </c>
      <c r="B15" s="14">
        <v>70851.691607088855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1</v>
      </c>
      <c r="I1" s="2" t="s">
        <v>6</v>
      </c>
      <c r="J1" s="2" t="s">
        <v>7</v>
      </c>
      <c r="K1" s="3"/>
      <c r="L1" s="1" t="s">
        <v>8</v>
      </c>
      <c r="M1" s="1" t="s">
        <v>9</v>
      </c>
      <c r="N1" s="1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10</v>
      </c>
      <c r="B2" s="5">
        <v>76326</v>
      </c>
      <c r="C2" s="6" t="s">
        <v>11</v>
      </c>
      <c r="D2" s="7">
        <v>1656754</v>
      </c>
      <c r="E2" s="8">
        <f t="shared" ref="E2:E59" si="0">D2*B2</f>
        <v>126453405804</v>
      </c>
      <c r="F2" s="9"/>
      <c r="G2" s="8" t="str">
        <f ca="1">IFERROR(__xludf.DUMMYFUNCTION("UNIQUE(C2:C59)"),"Bay Area")</f>
        <v>Bay Area</v>
      </c>
      <c r="H2" s="4">
        <f t="shared" ref="H2:H14" si="1">J2/I2</f>
        <v>81368.18168096969</v>
      </c>
      <c r="I2" s="8">
        <f t="shared" ref="I2:J2" si="2">SUM(D2:D10)</f>
        <v>7710026</v>
      </c>
      <c r="J2" s="8">
        <f t="shared" si="2"/>
        <v>627350796333</v>
      </c>
      <c r="K2" s="4"/>
      <c r="L2" s="9">
        <f>M2/N2</f>
        <v>69416.271232726562</v>
      </c>
      <c r="M2" s="8">
        <f>SUM(J2:J14)</f>
        <v>2726913882722</v>
      </c>
      <c r="N2" s="8">
        <f>SUM(I2:I14)</f>
        <v>39283497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12</v>
      </c>
      <c r="B3" s="5">
        <v>75020</v>
      </c>
      <c r="C3" s="6" t="s">
        <v>11</v>
      </c>
      <c r="D3" s="7">
        <v>1142251</v>
      </c>
      <c r="E3" s="8">
        <f t="shared" si="0"/>
        <v>85691670020</v>
      </c>
      <c r="F3" s="9"/>
      <c r="G3" s="8" t="str">
        <f ca="1">IFERROR(__xludf.DUMMYFUNCTION("""COMPUTED_VALUE"""),"Central Coast")</f>
        <v>Central Coast</v>
      </c>
      <c r="H3" s="4">
        <f t="shared" si="1"/>
        <v>70940.397308289263</v>
      </c>
      <c r="I3" s="8">
        <f t="shared" ref="I3:J3" si="3">SUM(D11:D16)</f>
        <v>2342005</v>
      </c>
      <c r="J3" s="8">
        <f t="shared" si="3"/>
        <v>166142765198</v>
      </c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13</v>
      </c>
      <c r="B4" s="5">
        <v>92585</v>
      </c>
      <c r="C4" s="6" t="s">
        <v>11</v>
      </c>
      <c r="D4" s="7">
        <v>259943</v>
      </c>
      <c r="E4" s="8">
        <f t="shared" si="0"/>
        <v>24066822655</v>
      </c>
      <c r="F4" s="9"/>
      <c r="G4" s="8" t="str">
        <f ca="1">IFERROR(__xludf.DUMMYFUNCTION("""COMPUTED_VALUE"""),"Central San Joaquin")</f>
        <v>Central San Joaquin</v>
      </c>
      <c r="H4" s="4">
        <f t="shared" si="1"/>
        <v>53089.19995286849</v>
      </c>
      <c r="I4" s="8">
        <f t="shared" ref="I4:J4" si="4">SUM(D17:D20)</f>
        <v>1752543</v>
      </c>
      <c r="J4" s="8">
        <f t="shared" si="4"/>
        <v>93041105753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14</v>
      </c>
      <c r="B5" s="5">
        <v>73046</v>
      </c>
      <c r="C5" s="6" t="s">
        <v>11</v>
      </c>
      <c r="D5" s="7">
        <v>139623</v>
      </c>
      <c r="E5" s="8">
        <f t="shared" si="0"/>
        <v>10198901658</v>
      </c>
      <c r="F5" s="9"/>
      <c r="G5" s="8" t="str">
        <f ca="1">IFERROR(__xludf.DUMMYFUNCTION("""COMPUTED_VALUE"""),"Eastern Sierra")</f>
        <v>Eastern Sierra</v>
      </c>
      <c r="H5" s="4">
        <f t="shared" si="1"/>
        <v>56999</v>
      </c>
      <c r="I5" s="8">
        <f t="shared" ref="I5:J5" si="5">SUM(D21:D27)</f>
        <v>188734</v>
      </c>
      <c r="J5" s="8">
        <f t="shared" si="5"/>
        <v>10757649266</v>
      </c>
      <c r="K5" s="4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15</v>
      </c>
      <c r="B6" s="5">
        <v>94435</v>
      </c>
      <c r="C6" s="6" t="s">
        <v>11</v>
      </c>
      <c r="D6" s="7">
        <v>874961</v>
      </c>
      <c r="E6" s="8">
        <f t="shared" si="0"/>
        <v>82626942035</v>
      </c>
      <c r="F6" s="9"/>
      <c r="G6" s="8" t="str">
        <f ca="1">IFERROR(__xludf.DUMMYFUNCTION("""COMPUTED_VALUE"""),"Inland Empire")</f>
        <v>Inland Empire</v>
      </c>
      <c r="H6" s="4">
        <f t="shared" si="1"/>
        <v>60966.48214328786</v>
      </c>
      <c r="I6" s="8">
        <f t="shared" ref="I6:J6" si="6">SUM(D28:D29)</f>
        <v>4560470</v>
      </c>
      <c r="J6" s="8">
        <f t="shared" si="6"/>
        <v>278035812820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16</v>
      </c>
      <c r="B7" s="5">
        <v>92085</v>
      </c>
      <c r="C7" s="6" t="s">
        <v>11</v>
      </c>
      <c r="D7" s="7">
        <v>767423</v>
      </c>
      <c r="E7" s="8">
        <f t="shared" si="0"/>
        <v>70668146955</v>
      </c>
      <c r="F7" s="9"/>
      <c r="G7" s="8" t="str">
        <f ca="1">IFERROR(__xludf.DUMMYFUNCTION("""COMPUTED_VALUE"""),"Kern")</f>
        <v>Kern</v>
      </c>
      <c r="H7" s="4">
        <f t="shared" si="1"/>
        <v>53018</v>
      </c>
      <c r="I7" s="10">
        <f t="shared" ref="I7:J7" si="7">D30</f>
        <v>887641</v>
      </c>
      <c r="J7" s="10">
        <f t="shared" si="7"/>
        <v>47060950538</v>
      </c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17</v>
      </c>
      <c r="B8" s="5">
        <v>85424</v>
      </c>
      <c r="C8" s="6" t="s">
        <v>11</v>
      </c>
      <c r="D8" s="7">
        <v>1927470</v>
      </c>
      <c r="E8" s="8">
        <f t="shared" si="0"/>
        <v>164652197280</v>
      </c>
      <c r="F8" s="9"/>
      <c r="G8" s="8" t="str">
        <f ca="1">IFERROR(__xludf.DUMMYFUNCTION("""COMPUTED_VALUE"""),"Los Angeles")</f>
        <v>Los Angeles</v>
      </c>
      <c r="H8" s="4">
        <f t="shared" si="1"/>
        <v>72636</v>
      </c>
      <c r="I8" s="8">
        <f t="shared" ref="I8:J8" si="8">D31</f>
        <v>10081570</v>
      </c>
      <c r="J8" s="8">
        <f t="shared" si="8"/>
        <v>732284918520</v>
      </c>
      <c r="K8" s="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18</v>
      </c>
      <c r="B9" s="5">
        <v>63198</v>
      </c>
      <c r="C9" s="6" t="s">
        <v>11</v>
      </c>
      <c r="D9" s="7">
        <v>441829</v>
      </c>
      <c r="E9" s="8">
        <f t="shared" si="0"/>
        <v>27922709142</v>
      </c>
      <c r="F9" s="9"/>
      <c r="G9" s="8" t="str">
        <f ca="1">IFERROR(__xludf.DUMMYFUNCTION("""COMPUTED_VALUE"""),"North State")</f>
        <v>North State</v>
      </c>
      <c r="H9" s="4">
        <f t="shared" si="1"/>
        <v>54236.11969810327</v>
      </c>
      <c r="I9" s="8">
        <f t="shared" ref="I9:J9" si="9">SUM(D32:D42)</f>
        <v>713754</v>
      </c>
      <c r="J9" s="8">
        <f t="shared" si="9"/>
        <v>38711247379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19</v>
      </c>
      <c r="B10" s="5">
        <v>70172</v>
      </c>
      <c r="C10" s="6" t="s">
        <v>11</v>
      </c>
      <c r="D10" s="7">
        <v>499772</v>
      </c>
      <c r="E10" s="8">
        <f t="shared" si="0"/>
        <v>35070000784</v>
      </c>
      <c r="F10" s="9"/>
      <c r="G10" s="8" t="str">
        <f ca="1">IFERROR(__xludf.DUMMYFUNCTION("""COMPUTED_VALUE"""),"Northern San Joaquin")</f>
        <v>Northern San Joaquin</v>
      </c>
      <c r="H10" s="4">
        <f t="shared" si="1"/>
        <v>54915.83518593559</v>
      </c>
      <c r="I10" s="8">
        <f t="shared" ref="I10:J10" si="10">SUM(D43:D45)</f>
        <v>1557179</v>
      </c>
      <c r="J10" s="8">
        <f t="shared" si="10"/>
        <v>85513785319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20</v>
      </c>
      <c r="B11" s="5">
        <v>66023</v>
      </c>
      <c r="C11" s="6" t="s">
        <v>21</v>
      </c>
      <c r="D11" s="7">
        <v>433410</v>
      </c>
      <c r="E11" s="8">
        <f t="shared" si="0"/>
        <v>28615028430</v>
      </c>
      <c r="F11" s="9"/>
      <c r="G11" s="8" t="str">
        <f ca="1">IFERROR(__xludf.DUMMYFUNCTION("""COMPUTED_VALUE"""),"Orange")</f>
        <v>Orange</v>
      </c>
      <c r="H11" s="4">
        <f t="shared" si="1"/>
        <v>76238</v>
      </c>
      <c r="I11" s="8">
        <f t="shared" ref="I11:J11" si="11">D46</f>
        <v>3168044</v>
      </c>
      <c r="J11" s="8">
        <f t="shared" si="11"/>
        <v>241525338472</v>
      </c>
      <c r="K11" s="4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22</v>
      </c>
      <c r="B12" s="5">
        <v>66023</v>
      </c>
      <c r="C12" s="6" t="s">
        <v>21</v>
      </c>
      <c r="D12" s="7">
        <v>60376</v>
      </c>
      <c r="E12" s="8">
        <f t="shared" si="0"/>
        <v>3986204648</v>
      </c>
      <c r="F12" s="9"/>
      <c r="G12" s="8" t="str">
        <f ca="1">IFERROR(__xludf.DUMMYFUNCTION("""COMPUTED_VALUE"""),"Redwood Coast")</f>
        <v>Redwood Coast</v>
      </c>
      <c r="H12" s="4">
        <f t="shared" si="1"/>
        <v>55540.394852852434</v>
      </c>
      <c r="I12" s="8">
        <f t="shared" ref="I12:J12" si="12">SUM(D47:D50)</f>
        <v>314854</v>
      </c>
      <c r="J12" s="8">
        <f t="shared" si="12"/>
        <v>17487115481</v>
      </c>
      <c r="K12" s="4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23</v>
      </c>
      <c r="B13" s="5">
        <v>66396</v>
      </c>
      <c r="C13" s="6" t="s">
        <v>21</v>
      </c>
      <c r="D13" s="7">
        <v>282165</v>
      </c>
      <c r="E13" s="8">
        <f t="shared" si="0"/>
        <v>18734627340</v>
      </c>
      <c r="F13" s="9"/>
      <c r="G13" s="8" t="str">
        <f ca="1">IFERROR(__xludf.DUMMYFUNCTION("""COMPUTED_VALUE"""),"Sacramento")</f>
        <v>Sacramento</v>
      </c>
      <c r="H13" s="4">
        <f t="shared" si="1"/>
        <v>59507.109228922396</v>
      </c>
      <c r="I13" s="8">
        <f t="shared" ref="I13:J13" si="13">SUM(D51:D57)</f>
        <v>2509903</v>
      </c>
      <c r="J13" s="8">
        <f t="shared" si="13"/>
        <v>149357071975</v>
      </c>
      <c r="K13" s="4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24</v>
      </c>
      <c r="B14" s="5">
        <v>71940</v>
      </c>
      <c r="C14" s="6" t="s">
        <v>21</v>
      </c>
      <c r="D14" s="7">
        <v>444829</v>
      </c>
      <c r="E14" s="8">
        <f t="shared" si="0"/>
        <v>32000998260</v>
      </c>
      <c r="F14" s="9"/>
      <c r="G14" s="8" t="str">
        <f ca="1">IFERROR(__xludf.DUMMYFUNCTION("""COMPUTED_VALUE"""),"San Diego-Imperial")</f>
        <v>San Diego-Imperial</v>
      </c>
      <c r="H14" s="4">
        <f t="shared" si="1"/>
        <v>68533.261133833643</v>
      </c>
      <c r="I14" s="8">
        <f t="shared" ref="I14:J14" si="14">SUM(D58:D59)</f>
        <v>3496774</v>
      </c>
      <c r="J14" s="8">
        <f t="shared" si="14"/>
        <v>239645325668</v>
      </c>
      <c r="K14" s="4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25</v>
      </c>
      <c r="B15" s="5">
        <v>79887</v>
      </c>
      <c r="C15" s="6" t="s">
        <v>21</v>
      </c>
      <c r="D15" s="7">
        <v>273962</v>
      </c>
      <c r="E15" s="8">
        <f t="shared" si="0"/>
        <v>21886002294</v>
      </c>
      <c r="F15" s="9"/>
      <c r="G15" s="4"/>
      <c r="H15" s="4"/>
      <c r="I15" s="4"/>
      <c r="J15" s="4"/>
      <c r="K15" s="4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26</v>
      </c>
      <c r="B16" s="5">
        <v>71902</v>
      </c>
      <c r="C16" s="6" t="s">
        <v>21</v>
      </c>
      <c r="D16" s="7">
        <v>847263</v>
      </c>
      <c r="E16" s="8">
        <f t="shared" si="0"/>
        <v>60919904226</v>
      </c>
      <c r="F16" s="9"/>
      <c r="G16" s="4"/>
      <c r="H16" s="4"/>
      <c r="I16" s="4"/>
      <c r="J16" s="4"/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27</v>
      </c>
      <c r="B17" s="5">
        <v>53956</v>
      </c>
      <c r="C17" s="6" t="s">
        <v>28</v>
      </c>
      <c r="D17" s="7">
        <v>984521</v>
      </c>
      <c r="E17" s="8">
        <f t="shared" si="0"/>
        <v>53120815076</v>
      </c>
      <c r="F17" s="9"/>
      <c r="G17" s="4"/>
      <c r="H17" s="4"/>
      <c r="I17" s="4"/>
      <c r="J17" s="4"/>
      <c r="K17" s="4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29</v>
      </c>
      <c r="B18" s="5">
        <v>52407</v>
      </c>
      <c r="C18" s="6" t="s">
        <v>28</v>
      </c>
      <c r="D18" s="7">
        <v>150691</v>
      </c>
      <c r="E18" s="8">
        <f t="shared" si="0"/>
        <v>7897263237</v>
      </c>
      <c r="F18" s="9"/>
      <c r="G18" s="4"/>
      <c r="H18" s="4"/>
      <c r="I18" s="4"/>
      <c r="J18" s="4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53280</v>
      </c>
      <c r="C19" s="6" t="s">
        <v>28</v>
      </c>
      <c r="D19" s="7">
        <v>155433</v>
      </c>
      <c r="E19" s="8">
        <f t="shared" si="0"/>
        <v>8281470240</v>
      </c>
      <c r="F19" s="9"/>
      <c r="G19" s="4"/>
      <c r="H19" s="4"/>
      <c r="I19" s="4"/>
      <c r="J19" s="4"/>
      <c r="K19" s="4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31</v>
      </c>
      <c r="B20" s="5">
        <v>51400</v>
      </c>
      <c r="C20" s="6" t="s">
        <v>28</v>
      </c>
      <c r="D20" s="7">
        <v>461898</v>
      </c>
      <c r="E20" s="8">
        <f t="shared" si="0"/>
        <v>23741557200</v>
      </c>
      <c r="F20" s="9"/>
      <c r="G20" s="4"/>
      <c r="H20" s="4"/>
      <c r="I20" s="4"/>
      <c r="J20" s="4"/>
      <c r="K20" s="4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32</v>
      </c>
      <c r="B21" s="5">
        <v>56999</v>
      </c>
      <c r="C21" s="6" t="s">
        <v>33</v>
      </c>
      <c r="D21" s="7">
        <v>1039</v>
      </c>
      <c r="E21" s="8">
        <f t="shared" si="0"/>
        <v>59221961</v>
      </c>
      <c r="F21" s="11"/>
      <c r="G21" s="4"/>
      <c r="H21" s="4"/>
      <c r="I21" s="4"/>
      <c r="J21" s="4"/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34</v>
      </c>
      <c r="B22" s="5">
        <v>56999</v>
      </c>
      <c r="C22" s="6" t="s">
        <v>33</v>
      </c>
      <c r="D22" s="7">
        <v>38429</v>
      </c>
      <c r="E22" s="8">
        <f t="shared" si="0"/>
        <v>2190414571</v>
      </c>
      <c r="F22" s="9"/>
      <c r="G22" s="4"/>
      <c r="H22" s="4"/>
      <c r="I22" s="4"/>
      <c r="J22" s="4"/>
      <c r="K22" s="4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35</v>
      </c>
      <c r="B23" s="5">
        <v>56999</v>
      </c>
      <c r="C23" s="6" t="s">
        <v>33</v>
      </c>
      <c r="D23" s="7">
        <v>45514</v>
      </c>
      <c r="E23" s="8">
        <f t="shared" si="0"/>
        <v>2594252486</v>
      </c>
      <c r="F23" s="9"/>
      <c r="G23" s="4"/>
      <c r="H23" s="4"/>
      <c r="I23" s="4"/>
      <c r="J23" s="4"/>
      <c r="K23" s="4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36</v>
      </c>
      <c r="B24" s="5">
        <v>56999</v>
      </c>
      <c r="C24" s="6" t="s">
        <v>33</v>
      </c>
      <c r="D24" s="7">
        <v>17977</v>
      </c>
      <c r="E24" s="8">
        <f t="shared" si="0"/>
        <v>1024671023</v>
      </c>
      <c r="F24" s="9"/>
      <c r="G24" s="4"/>
      <c r="H24" s="4"/>
      <c r="I24" s="4"/>
      <c r="J24" s="4"/>
      <c r="K24" s="4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37</v>
      </c>
      <c r="B25" s="5">
        <v>56999</v>
      </c>
      <c r="C25" s="6" t="s">
        <v>33</v>
      </c>
      <c r="D25" s="7">
        <v>17420</v>
      </c>
      <c r="E25" s="8">
        <f t="shared" si="0"/>
        <v>992922580</v>
      </c>
      <c r="F25" s="9"/>
      <c r="G25" s="4"/>
      <c r="H25" s="4"/>
      <c r="I25" s="4"/>
      <c r="J25" s="4"/>
      <c r="K25" s="4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38</v>
      </c>
      <c r="B26" s="5">
        <v>56999</v>
      </c>
      <c r="C26" s="6" t="s">
        <v>33</v>
      </c>
      <c r="D26" s="7">
        <v>14310</v>
      </c>
      <c r="E26" s="8">
        <f t="shared" si="0"/>
        <v>815655690</v>
      </c>
      <c r="F26" s="9"/>
      <c r="G26" s="4"/>
      <c r="H26" s="4"/>
      <c r="I26" s="4"/>
      <c r="J26" s="4"/>
      <c r="K26" s="4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39</v>
      </c>
      <c r="B27" s="5">
        <v>56999</v>
      </c>
      <c r="C27" s="6" t="s">
        <v>33</v>
      </c>
      <c r="D27" s="7">
        <v>54045</v>
      </c>
      <c r="E27" s="8">
        <f t="shared" si="0"/>
        <v>3080510955</v>
      </c>
      <c r="F27" s="9"/>
      <c r="G27" s="4"/>
      <c r="H27" s="4"/>
      <c r="I27" s="4"/>
      <c r="J27" s="4"/>
      <c r="K27" s="4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40</v>
      </c>
      <c r="B28" s="5">
        <v>61433</v>
      </c>
      <c r="C28" s="6" t="s">
        <v>41</v>
      </c>
      <c r="D28" s="7">
        <v>2411439</v>
      </c>
      <c r="E28" s="8">
        <f t="shared" si="0"/>
        <v>148141932087</v>
      </c>
      <c r="F28" s="9"/>
      <c r="G28" s="4"/>
      <c r="H28" s="4"/>
      <c r="I28" s="4"/>
      <c r="J28" s="4"/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42</v>
      </c>
      <c r="B29" s="5">
        <v>60443</v>
      </c>
      <c r="C29" s="6" t="s">
        <v>41</v>
      </c>
      <c r="D29" s="7">
        <v>2149031</v>
      </c>
      <c r="E29" s="8">
        <f t="shared" si="0"/>
        <v>129893880733</v>
      </c>
      <c r="F29" s="9"/>
      <c r="G29" s="4"/>
      <c r="H29" s="4"/>
      <c r="I29" s="4"/>
      <c r="J29" s="4"/>
      <c r="K29" s="4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43</v>
      </c>
      <c r="B30" s="5">
        <v>53018</v>
      </c>
      <c r="C30" s="6" t="s">
        <v>43</v>
      </c>
      <c r="D30" s="7">
        <v>887641</v>
      </c>
      <c r="E30" s="8">
        <f t="shared" si="0"/>
        <v>47060950538</v>
      </c>
      <c r="F30" s="9"/>
      <c r="G30" s="4"/>
      <c r="H30" s="4"/>
      <c r="I30" s="4"/>
      <c r="J30" s="4"/>
      <c r="K30" s="4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44</v>
      </c>
      <c r="B31" s="5">
        <v>72636</v>
      </c>
      <c r="C31" s="6" t="s">
        <v>44</v>
      </c>
      <c r="D31" s="7">
        <v>10081570</v>
      </c>
      <c r="E31" s="8">
        <f t="shared" si="0"/>
        <v>732284918520</v>
      </c>
      <c r="F31" s="9"/>
      <c r="G31" s="4"/>
      <c r="H31" s="4"/>
      <c r="I31" s="4"/>
      <c r="J31" s="4"/>
      <c r="K31" s="4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45</v>
      </c>
      <c r="B32" s="5">
        <v>53314</v>
      </c>
      <c r="C32" s="6" t="s">
        <v>46</v>
      </c>
      <c r="D32" s="7">
        <v>225817</v>
      </c>
      <c r="E32" s="8">
        <f t="shared" si="0"/>
        <v>12039207538</v>
      </c>
      <c r="F32" s="9"/>
      <c r="G32" s="4"/>
      <c r="H32" s="4"/>
      <c r="I32" s="4"/>
      <c r="J32" s="4"/>
      <c r="K32" s="4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47</v>
      </c>
      <c r="B33" s="5">
        <v>51420</v>
      </c>
      <c r="C33" s="6" t="s">
        <v>46</v>
      </c>
      <c r="D33" s="7">
        <v>27976</v>
      </c>
      <c r="E33" s="8">
        <f t="shared" si="0"/>
        <v>1438525920</v>
      </c>
      <c r="F33" s="9"/>
      <c r="G33" s="4"/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48</v>
      </c>
      <c r="B34" s="5">
        <v>52325</v>
      </c>
      <c r="C34" s="6" t="s">
        <v>46</v>
      </c>
      <c r="D34" s="7">
        <v>30818</v>
      </c>
      <c r="E34" s="8">
        <f t="shared" si="0"/>
        <v>1612551850</v>
      </c>
      <c r="F34" s="9"/>
      <c r="G34" s="4"/>
      <c r="H34" s="4"/>
      <c r="I34" s="4"/>
      <c r="J34" s="4"/>
      <c r="K34" s="4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49</v>
      </c>
      <c r="B35" s="5">
        <v>52325</v>
      </c>
      <c r="C35" s="6" t="s">
        <v>46</v>
      </c>
      <c r="D35" s="7">
        <v>8907</v>
      </c>
      <c r="E35" s="8">
        <f t="shared" si="0"/>
        <v>466058775</v>
      </c>
      <c r="F35" s="9"/>
      <c r="G35" s="4"/>
      <c r="H35" s="4"/>
      <c r="I35" s="4"/>
      <c r="J35" s="4"/>
      <c r="K35" s="4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50</v>
      </c>
      <c r="B36" s="5">
        <v>62092</v>
      </c>
      <c r="C36" s="6" t="s">
        <v>46</v>
      </c>
      <c r="D36" s="7">
        <v>99244</v>
      </c>
      <c r="E36" s="8">
        <f t="shared" si="0"/>
        <v>6162258448</v>
      </c>
      <c r="F36" s="9"/>
      <c r="G36" s="4"/>
      <c r="H36" s="4"/>
      <c r="I36" s="4"/>
      <c r="J36" s="4"/>
      <c r="K36" s="4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51</v>
      </c>
      <c r="B37" s="5">
        <v>52325</v>
      </c>
      <c r="C37" s="6" t="s">
        <v>46</v>
      </c>
      <c r="D37" s="7">
        <v>18660</v>
      </c>
      <c r="E37" s="8">
        <f t="shared" si="0"/>
        <v>976384500</v>
      </c>
      <c r="F37" s="9"/>
      <c r="G37" s="4"/>
      <c r="H37" s="4"/>
      <c r="I37" s="4"/>
      <c r="J37" s="4"/>
      <c r="K37" s="4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52</v>
      </c>
      <c r="B38" s="5">
        <v>53644</v>
      </c>
      <c r="C38" s="6" t="s">
        <v>46</v>
      </c>
      <c r="D38" s="7">
        <v>179212</v>
      </c>
      <c r="E38" s="8">
        <f t="shared" si="0"/>
        <v>9613648528</v>
      </c>
      <c r="F38" s="9"/>
      <c r="G38" s="4"/>
      <c r="H38" s="4"/>
      <c r="I38" s="4"/>
      <c r="J38" s="4"/>
      <c r="K38" s="4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53</v>
      </c>
      <c r="B39" s="5">
        <v>62092</v>
      </c>
      <c r="C39" s="6" t="s">
        <v>46</v>
      </c>
      <c r="D39" s="7">
        <v>3040</v>
      </c>
      <c r="E39" s="8">
        <f t="shared" si="0"/>
        <v>188759680</v>
      </c>
      <c r="F39" s="11"/>
      <c r="G39" s="4"/>
      <c r="H39" s="4"/>
      <c r="I39" s="4"/>
      <c r="J39" s="4"/>
      <c r="K39" s="4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54</v>
      </c>
      <c r="B40" s="5">
        <v>52325</v>
      </c>
      <c r="C40" s="6" t="s">
        <v>46</v>
      </c>
      <c r="D40" s="7">
        <v>43468</v>
      </c>
      <c r="E40" s="8">
        <f t="shared" si="0"/>
        <v>2274463100</v>
      </c>
      <c r="F40" s="9"/>
      <c r="G40" s="4"/>
      <c r="H40" s="4"/>
      <c r="I40" s="4"/>
      <c r="J40" s="4"/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55</v>
      </c>
      <c r="B41" s="5">
        <v>51420</v>
      </c>
      <c r="C41" s="6" t="s">
        <v>46</v>
      </c>
      <c r="D41" s="7">
        <v>63912</v>
      </c>
      <c r="E41" s="8">
        <f t="shared" si="0"/>
        <v>3286355040</v>
      </c>
      <c r="F41" s="9"/>
      <c r="G41" s="4"/>
      <c r="H41" s="4"/>
      <c r="I41" s="4"/>
      <c r="J41" s="4"/>
      <c r="K41" s="4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56</v>
      </c>
      <c r="B42" s="5">
        <v>51420</v>
      </c>
      <c r="C42" s="6" t="s">
        <v>46</v>
      </c>
      <c r="D42" s="7">
        <v>12700</v>
      </c>
      <c r="E42" s="8">
        <f t="shared" si="0"/>
        <v>653034000</v>
      </c>
      <c r="F42" s="9"/>
      <c r="G42" s="4"/>
      <c r="H42" s="4"/>
      <c r="I42" s="4"/>
      <c r="J42" s="4"/>
      <c r="K42" s="4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57</v>
      </c>
      <c r="B43" s="5">
        <v>51303</v>
      </c>
      <c r="C43" s="6" t="s">
        <v>58</v>
      </c>
      <c r="D43" s="7">
        <v>271382</v>
      </c>
      <c r="E43" s="8">
        <f t="shared" si="0"/>
        <v>13922710746</v>
      </c>
      <c r="F43" s="9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59</v>
      </c>
      <c r="B44" s="5">
        <v>56661</v>
      </c>
      <c r="C44" s="6" t="s">
        <v>58</v>
      </c>
      <c r="D44" s="7">
        <v>742603</v>
      </c>
      <c r="E44" s="8">
        <f t="shared" si="0"/>
        <v>42076628583</v>
      </c>
      <c r="F44" s="9"/>
      <c r="G44" s="4"/>
      <c r="H44" s="4"/>
      <c r="I44" s="4"/>
      <c r="J44" s="4"/>
      <c r="K44" s="4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60</v>
      </c>
      <c r="B45" s="5">
        <v>54335</v>
      </c>
      <c r="C45" s="6" t="s">
        <v>58</v>
      </c>
      <c r="D45" s="7">
        <v>543194</v>
      </c>
      <c r="E45" s="8">
        <f t="shared" si="0"/>
        <v>29514445990</v>
      </c>
      <c r="F45" s="9"/>
      <c r="G45" s="4"/>
      <c r="H45" s="4"/>
      <c r="I45" s="4"/>
      <c r="J45" s="4"/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61</v>
      </c>
      <c r="B46" s="5">
        <v>76238</v>
      </c>
      <c r="C46" s="6" t="s">
        <v>61</v>
      </c>
      <c r="D46" s="7">
        <v>3168044</v>
      </c>
      <c r="E46" s="8">
        <f t="shared" si="0"/>
        <v>241525338472</v>
      </c>
      <c r="F46" s="9"/>
      <c r="G46" s="4"/>
      <c r="H46" s="4"/>
      <c r="I46" s="4"/>
      <c r="J46" s="4"/>
      <c r="K46" s="4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62</v>
      </c>
      <c r="B47" s="5">
        <v>52325</v>
      </c>
      <c r="C47" s="6" t="s">
        <v>63</v>
      </c>
      <c r="D47" s="7">
        <v>27495</v>
      </c>
      <c r="E47" s="8">
        <f t="shared" si="0"/>
        <v>1438675875</v>
      </c>
      <c r="F47" s="9"/>
      <c r="G47" s="4"/>
      <c r="H47" s="4"/>
      <c r="I47" s="4"/>
      <c r="J47" s="4"/>
      <c r="K47" s="4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64</v>
      </c>
      <c r="B48" s="5">
        <v>54683</v>
      </c>
      <c r="C48" s="6" t="s">
        <v>63</v>
      </c>
      <c r="D48" s="7">
        <v>135940</v>
      </c>
      <c r="E48" s="8">
        <f t="shared" si="0"/>
        <v>7433607020</v>
      </c>
      <c r="F48" s="9"/>
      <c r="G48" s="4"/>
      <c r="H48" s="4"/>
      <c r="I48" s="4"/>
      <c r="J48" s="4"/>
      <c r="K48" s="4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65</v>
      </c>
      <c r="B49" s="5">
        <v>56894</v>
      </c>
      <c r="C49" s="6" t="s">
        <v>63</v>
      </c>
      <c r="D49" s="7">
        <v>64195</v>
      </c>
      <c r="E49" s="8">
        <f t="shared" si="0"/>
        <v>3652310330</v>
      </c>
      <c r="F49" s="9"/>
      <c r="G49" s="4"/>
      <c r="H49" s="4"/>
      <c r="I49" s="4"/>
      <c r="J49" s="4"/>
      <c r="K49" s="4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66</v>
      </c>
      <c r="B50" s="5">
        <v>56894</v>
      </c>
      <c r="C50" s="6" t="s">
        <v>63</v>
      </c>
      <c r="D50" s="7">
        <v>87224</v>
      </c>
      <c r="E50" s="8">
        <f t="shared" si="0"/>
        <v>4962522256</v>
      </c>
      <c r="F50" s="9"/>
      <c r="G50" s="4"/>
      <c r="H50" s="4"/>
      <c r="I50" s="4"/>
      <c r="J50" s="4"/>
      <c r="K50" s="4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67</v>
      </c>
      <c r="B51" s="5">
        <v>51420</v>
      </c>
      <c r="C51" s="6" t="s">
        <v>68</v>
      </c>
      <c r="D51" s="7">
        <v>21454</v>
      </c>
      <c r="E51" s="8">
        <f t="shared" si="0"/>
        <v>1103164680</v>
      </c>
      <c r="F51" s="9"/>
      <c r="G51" s="4"/>
      <c r="H51" s="4"/>
      <c r="I51" s="4"/>
      <c r="J51" s="4"/>
      <c r="K51" s="4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69</v>
      </c>
      <c r="B52" s="5">
        <v>60753</v>
      </c>
      <c r="C52" s="6" t="s">
        <v>68</v>
      </c>
      <c r="D52" s="7">
        <v>188563</v>
      </c>
      <c r="E52" s="8">
        <f t="shared" si="0"/>
        <v>11455767939</v>
      </c>
      <c r="F52" s="9"/>
      <c r="G52" s="4"/>
      <c r="H52" s="4"/>
      <c r="I52" s="4"/>
      <c r="J52" s="4"/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70</v>
      </c>
      <c r="B53" s="5">
        <v>61166</v>
      </c>
      <c r="C53" s="6" t="s">
        <v>68</v>
      </c>
      <c r="D53" s="7">
        <v>385512</v>
      </c>
      <c r="E53" s="8">
        <f t="shared" si="0"/>
        <v>23580226992</v>
      </c>
      <c r="F53" s="9"/>
      <c r="G53" s="4"/>
      <c r="H53" s="4"/>
      <c r="I53" s="4"/>
      <c r="J53" s="4"/>
      <c r="K53" s="4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68</v>
      </c>
      <c r="B54" s="5">
        <v>59428</v>
      </c>
      <c r="C54" s="6" t="s">
        <v>68</v>
      </c>
      <c r="D54" s="7">
        <v>1524553</v>
      </c>
      <c r="E54" s="8">
        <f t="shared" si="0"/>
        <v>90601135684</v>
      </c>
      <c r="F54" s="9"/>
      <c r="G54" s="4"/>
      <c r="H54" s="4"/>
      <c r="I54" s="4"/>
      <c r="J54" s="4"/>
      <c r="K54" s="4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71</v>
      </c>
      <c r="B55" s="5">
        <v>53240</v>
      </c>
      <c r="C55" s="6" t="s">
        <v>68</v>
      </c>
      <c r="D55" s="7">
        <v>96109</v>
      </c>
      <c r="E55" s="8">
        <f t="shared" si="0"/>
        <v>5116843160</v>
      </c>
      <c r="F55" s="9"/>
      <c r="G55" s="4"/>
      <c r="H55" s="4"/>
      <c r="I55" s="4"/>
      <c r="J55" s="4"/>
      <c r="K55" s="4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72</v>
      </c>
      <c r="B56" s="5">
        <v>61810</v>
      </c>
      <c r="C56" s="6" t="s">
        <v>68</v>
      </c>
      <c r="D56" s="7">
        <v>217352</v>
      </c>
      <c r="E56" s="8">
        <f t="shared" si="0"/>
        <v>13434527120</v>
      </c>
      <c r="F56" s="9"/>
      <c r="G56" s="4"/>
      <c r="H56" s="4"/>
      <c r="I56" s="4"/>
      <c r="J56" s="4"/>
      <c r="K56" s="4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73</v>
      </c>
      <c r="B57" s="5">
        <v>53240</v>
      </c>
      <c r="C57" s="6" t="s">
        <v>68</v>
      </c>
      <c r="D57" s="7">
        <v>76360</v>
      </c>
      <c r="E57" s="8">
        <f t="shared" si="0"/>
        <v>4065406400</v>
      </c>
      <c r="F57" s="9"/>
      <c r="G57" s="4"/>
      <c r="H57" s="4"/>
      <c r="I57" s="4"/>
      <c r="J57" s="4"/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74</v>
      </c>
      <c r="B58" s="5">
        <v>50297</v>
      </c>
      <c r="C58" s="6" t="s">
        <v>75</v>
      </c>
      <c r="D58" s="7">
        <v>180701</v>
      </c>
      <c r="E58" s="8">
        <f t="shared" si="0"/>
        <v>9088718197</v>
      </c>
      <c r="F58" s="9"/>
      <c r="G58" s="4"/>
      <c r="H58" s="4"/>
      <c r="I58" s="4"/>
      <c r="J58" s="4"/>
      <c r="K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76</v>
      </c>
      <c r="B59" s="5">
        <v>69527</v>
      </c>
      <c r="C59" s="6" t="s">
        <v>75</v>
      </c>
      <c r="D59" s="7">
        <v>3316073</v>
      </c>
      <c r="E59" s="8">
        <f t="shared" si="0"/>
        <v>230556607471</v>
      </c>
      <c r="F59" s="9"/>
      <c r="G59" s="4"/>
      <c r="H59" s="4"/>
      <c r="I59" s="4"/>
      <c r="J59" s="4"/>
      <c r="K59" s="4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2" t="s">
        <v>5</v>
      </c>
      <c r="B1" s="12" t="s">
        <v>1</v>
      </c>
    </row>
    <row r="2" spans="1:2" ht="15.75" customHeight="1" x14ac:dyDescent="0.15">
      <c r="A2" s="13" t="s">
        <v>11</v>
      </c>
      <c r="B2" s="14">
        <v>81368.18168096969</v>
      </c>
    </row>
    <row r="3" spans="1:2" ht="15.75" customHeight="1" x14ac:dyDescent="0.15">
      <c r="A3" s="13" t="s">
        <v>21</v>
      </c>
      <c r="B3" s="14">
        <v>70940.397308289263</v>
      </c>
    </row>
    <row r="4" spans="1:2" ht="15.75" customHeight="1" x14ac:dyDescent="0.15">
      <c r="A4" s="13" t="s">
        <v>28</v>
      </c>
      <c r="B4" s="14">
        <v>53089.19995286849</v>
      </c>
    </row>
    <row r="5" spans="1:2" ht="15.75" customHeight="1" x14ac:dyDescent="0.15">
      <c r="A5" s="13" t="s">
        <v>33</v>
      </c>
      <c r="B5" s="14">
        <v>56999</v>
      </c>
    </row>
    <row r="6" spans="1:2" ht="15.75" customHeight="1" x14ac:dyDescent="0.15">
      <c r="A6" s="13" t="s">
        <v>41</v>
      </c>
      <c r="B6" s="14">
        <v>60966.48214328786</v>
      </c>
    </row>
    <row r="7" spans="1:2" ht="15.75" customHeight="1" x14ac:dyDescent="0.15">
      <c r="A7" s="13" t="s">
        <v>43</v>
      </c>
      <c r="B7" s="14">
        <v>53018</v>
      </c>
    </row>
    <row r="8" spans="1:2" ht="15.75" customHeight="1" x14ac:dyDescent="0.15">
      <c r="A8" s="13" t="s">
        <v>44</v>
      </c>
      <c r="B8" s="14">
        <v>72636</v>
      </c>
    </row>
    <row r="9" spans="1:2" ht="15.75" customHeight="1" x14ac:dyDescent="0.15">
      <c r="A9" s="13" t="s">
        <v>46</v>
      </c>
      <c r="B9" s="14">
        <v>54236.11969810327</v>
      </c>
    </row>
    <row r="10" spans="1:2" ht="15.75" customHeight="1" x14ac:dyDescent="0.15">
      <c r="A10" s="13" t="s">
        <v>58</v>
      </c>
      <c r="B10" s="14">
        <v>54915.83518593559</v>
      </c>
    </row>
    <row r="11" spans="1:2" ht="15.75" customHeight="1" x14ac:dyDescent="0.15">
      <c r="A11" s="13" t="s">
        <v>61</v>
      </c>
      <c r="B11" s="14">
        <v>76238</v>
      </c>
    </row>
    <row r="12" spans="1:2" ht="15.75" customHeight="1" x14ac:dyDescent="0.15">
      <c r="A12" s="13" t="s">
        <v>63</v>
      </c>
      <c r="B12" s="14">
        <v>55540.394852852434</v>
      </c>
    </row>
    <row r="13" spans="1:2" ht="15.75" customHeight="1" x14ac:dyDescent="0.15">
      <c r="A13" s="13" t="s">
        <v>68</v>
      </c>
      <c r="B13" s="14">
        <v>59507.109228922396</v>
      </c>
    </row>
    <row r="14" spans="1:2" ht="15.75" customHeight="1" x14ac:dyDescent="0.15">
      <c r="A14" s="13" t="s">
        <v>75</v>
      </c>
      <c r="B14" s="14">
        <v>68533.261133833643</v>
      </c>
    </row>
    <row r="15" spans="1:2" ht="15.75" customHeight="1" x14ac:dyDescent="0.15">
      <c r="A15" s="15" t="s">
        <v>8</v>
      </c>
      <c r="B15" s="14">
        <v>69416.271232726562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10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1</v>
      </c>
      <c r="I1" s="2" t="s">
        <v>6</v>
      </c>
      <c r="J1" s="2" t="s">
        <v>7</v>
      </c>
      <c r="K1" s="3"/>
      <c r="L1" s="1" t="s">
        <v>8</v>
      </c>
      <c r="M1" s="1" t="s">
        <v>9</v>
      </c>
      <c r="N1" s="1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1" t="s">
        <v>10</v>
      </c>
      <c r="B2" s="5">
        <v>74848</v>
      </c>
      <c r="C2" s="6" t="s">
        <v>11</v>
      </c>
      <c r="D2" s="7">
        <v>1656754</v>
      </c>
      <c r="E2" s="8">
        <f t="shared" ref="E2:E59" si="0">D2*B2</f>
        <v>124004723392</v>
      </c>
      <c r="F2" s="9"/>
      <c r="G2" s="8" t="str">
        <f ca="1">IFERROR(__xludf.DUMMYFUNCTION("UNIQUE(C2:C59)"),"Bay Area")</f>
        <v>Bay Area</v>
      </c>
      <c r="H2" s="4">
        <f t="shared" ref="H2:H14" si="1">J2/I2</f>
        <v>77661.348076517505</v>
      </c>
      <c r="I2" s="8">
        <f t="shared" ref="I2:J2" si="2">SUM(D2:D10)</f>
        <v>7710026</v>
      </c>
      <c r="J2" s="8">
        <f t="shared" si="2"/>
        <v>598771012865</v>
      </c>
      <c r="K2" s="4"/>
      <c r="L2" s="9">
        <f>M2/N2</f>
        <v>67433.26921765646</v>
      </c>
      <c r="M2" s="8">
        <f>SUM(J2:J14)</f>
        <v>2649014629012</v>
      </c>
      <c r="N2" s="8">
        <f>SUM(I2:I14)</f>
        <v>39283497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12</v>
      </c>
      <c r="B3" s="5">
        <v>74118</v>
      </c>
      <c r="C3" s="6" t="s">
        <v>11</v>
      </c>
      <c r="D3" s="7">
        <v>1142251</v>
      </c>
      <c r="E3" s="8">
        <f t="shared" si="0"/>
        <v>84661359618</v>
      </c>
      <c r="F3" s="9"/>
      <c r="G3" s="8" t="str">
        <f ca="1">IFERROR(__xludf.DUMMYFUNCTION("""COMPUTED_VALUE"""),"Central Coast")</f>
        <v>Central Coast</v>
      </c>
      <c r="H3" s="4">
        <f t="shared" si="1"/>
        <v>68105.56535831478</v>
      </c>
      <c r="I3" s="8">
        <f t="shared" ref="I3:J3" si="3">SUM(D11:D16)</f>
        <v>2342005</v>
      </c>
      <c r="J3" s="8">
        <f t="shared" si="3"/>
        <v>159503574597</v>
      </c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13</v>
      </c>
      <c r="B4" s="5">
        <v>88317</v>
      </c>
      <c r="C4" s="6" t="s">
        <v>11</v>
      </c>
      <c r="D4" s="7">
        <v>259943</v>
      </c>
      <c r="E4" s="8">
        <f t="shared" si="0"/>
        <v>22957385931</v>
      </c>
      <c r="F4" s="9"/>
      <c r="G4" s="8" t="str">
        <f ca="1">IFERROR(__xludf.DUMMYFUNCTION("""COMPUTED_VALUE"""),"Central San Joaquin")</f>
        <v>Central San Joaquin</v>
      </c>
      <c r="H4" s="4">
        <f t="shared" si="1"/>
        <v>52610.706219476495</v>
      </c>
      <c r="I4" s="8">
        <f t="shared" ref="I4:J4" si="4">SUM(D17:D20)</f>
        <v>1752543</v>
      </c>
      <c r="J4" s="8">
        <f t="shared" si="4"/>
        <v>92202524910</v>
      </c>
      <c r="K4" s="4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14</v>
      </c>
      <c r="B5" s="5">
        <v>68217</v>
      </c>
      <c r="C5" s="6" t="s">
        <v>11</v>
      </c>
      <c r="D5" s="7">
        <v>139623</v>
      </c>
      <c r="E5" s="8">
        <f t="shared" si="0"/>
        <v>9524662191</v>
      </c>
      <c r="F5" s="9"/>
      <c r="G5" s="8" t="str">
        <f ca="1">IFERROR(__xludf.DUMMYFUNCTION("""COMPUTED_VALUE"""),"Eastern Sierra")</f>
        <v>Eastern Sierra</v>
      </c>
      <c r="H5" s="4">
        <f t="shared" si="1"/>
        <v>56300</v>
      </c>
      <c r="I5" s="8">
        <f t="shared" ref="I5:J5" si="5">SUM(D21:D27)</f>
        <v>188734</v>
      </c>
      <c r="J5" s="8">
        <f t="shared" si="5"/>
        <v>10625724200</v>
      </c>
      <c r="K5" s="4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15</v>
      </c>
      <c r="B6" s="5">
        <v>88577</v>
      </c>
      <c r="C6" s="6" t="s">
        <v>11</v>
      </c>
      <c r="D6" s="7">
        <v>874961</v>
      </c>
      <c r="E6" s="8">
        <f t="shared" si="0"/>
        <v>77501420497</v>
      </c>
      <c r="F6" s="9"/>
      <c r="G6" s="8" t="str">
        <f ca="1">IFERROR(__xludf.DUMMYFUNCTION("""COMPUTED_VALUE"""),"Inland Empire")</f>
        <v>Inland Empire</v>
      </c>
      <c r="H6" s="4">
        <f t="shared" si="1"/>
        <v>59469.168651038162</v>
      </c>
      <c r="I6" s="8">
        <f t="shared" ref="I6:J6" si="6">SUM(D28:D29)</f>
        <v>4560470</v>
      </c>
      <c r="J6" s="8">
        <f t="shared" si="6"/>
        <v>271207359558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16</v>
      </c>
      <c r="B7" s="5">
        <v>86156</v>
      </c>
      <c r="C7" s="6" t="s">
        <v>11</v>
      </c>
      <c r="D7" s="7">
        <v>767423</v>
      </c>
      <c r="E7" s="8">
        <f t="shared" si="0"/>
        <v>66118095988</v>
      </c>
      <c r="F7" s="9"/>
      <c r="G7" s="8" t="str">
        <f ca="1">IFERROR(__xludf.DUMMYFUNCTION("""COMPUTED_VALUE"""),"Kern")</f>
        <v>Kern</v>
      </c>
      <c r="H7" s="4">
        <f t="shared" si="1"/>
        <v>53232</v>
      </c>
      <c r="I7" s="10">
        <f t="shared" ref="I7:J7" si="7">D30</f>
        <v>887641</v>
      </c>
      <c r="J7" s="10">
        <f t="shared" si="7"/>
        <v>47250905712</v>
      </c>
      <c r="K7" s="4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17</v>
      </c>
      <c r="B8" s="5">
        <v>79816</v>
      </c>
      <c r="C8" s="6" t="s">
        <v>11</v>
      </c>
      <c r="D8" s="7">
        <v>1927470</v>
      </c>
      <c r="E8" s="8">
        <f t="shared" si="0"/>
        <v>153842945520</v>
      </c>
      <c r="F8" s="9"/>
      <c r="G8" s="8" t="str">
        <f ca="1">IFERROR(__xludf.DUMMYFUNCTION("""COMPUTED_VALUE"""),"Los Angeles")</f>
        <v>Los Angeles</v>
      </c>
      <c r="H8" s="4">
        <f t="shared" si="1"/>
        <v>69940</v>
      </c>
      <c r="I8" s="8">
        <f t="shared" ref="I8:J8" si="8">D31</f>
        <v>10081570</v>
      </c>
      <c r="J8" s="8">
        <f t="shared" si="8"/>
        <v>705105005800</v>
      </c>
      <c r="K8" s="4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18</v>
      </c>
      <c r="B9" s="5">
        <v>61552</v>
      </c>
      <c r="C9" s="6" t="s">
        <v>11</v>
      </c>
      <c r="D9" s="7">
        <v>441829</v>
      </c>
      <c r="E9" s="8">
        <f t="shared" si="0"/>
        <v>27195458608</v>
      </c>
      <c r="F9" s="9"/>
      <c r="G9" s="8" t="str">
        <f ca="1">IFERROR(__xludf.DUMMYFUNCTION("""COMPUTED_VALUE"""),"North State")</f>
        <v>North State</v>
      </c>
      <c r="H9" s="4">
        <f t="shared" si="1"/>
        <v>54067.45747274271</v>
      </c>
      <c r="I9" s="8">
        <f t="shared" ref="I9:J9" si="9">SUM(D32:D42)</f>
        <v>713754</v>
      </c>
      <c r="J9" s="8">
        <f t="shared" si="9"/>
        <v>38590864041</v>
      </c>
      <c r="K9" s="4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19</v>
      </c>
      <c r="B10" s="5">
        <v>65960</v>
      </c>
      <c r="C10" s="6" t="s">
        <v>11</v>
      </c>
      <c r="D10" s="7">
        <v>499772</v>
      </c>
      <c r="E10" s="8">
        <f t="shared" si="0"/>
        <v>32964961120</v>
      </c>
      <c r="F10" s="9"/>
      <c r="G10" s="8" t="str">
        <f ca="1">IFERROR(__xludf.DUMMYFUNCTION("""COMPUTED_VALUE"""),"Northern San Joaquin")</f>
        <v>Northern San Joaquin</v>
      </c>
      <c r="H10" s="4">
        <f t="shared" si="1"/>
        <v>54445.307161219105</v>
      </c>
      <c r="I10" s="8">
        <f t="shared" ref="I10:J10" si="10">SUM(D43:D45)</f>
        <v>1557179</v>
      </c>
      <c r="J10" s="8">
        <f t="shared" si="10"/>
        <v>84781088960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20</v>
      </c>
      <c r="B11" s="5">
        <v>63533</v>
      </c>
      <c r="C11" s="6" t="s">
        <v>21</v>
      </c>
      <c r="D11" s="7">
        <v>433410</v>
      </c>
      <c r="E11" s="8">
        <f t="shared" si="0"/>
        <v>27535837530</v>
      </c>
      <c r="F11" s="9"/>
      <c r="G11" s="8" t="str">
        <f ca="1">IFERROR(__xludf.DUMMYFUNCTION("""COMPUTED_VALUE"""),"Orange")</f>
        <v>Orange</v>
      </c>
      <c r="H11" s="4">
        <f t="shared" si="1"/>
        <v>76113</v>
      </c>
      <c r="I11" s="8">
        <f t="shared" ref="I11:J11" si="11">D46</f>
        <v>3168044</v>
      </c>
      <c r="J11" s="8">
        <f t="shared" si="11"/>
        <v>241129332972</v>
      </c>
      <c r="K11" s="4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22</v>
      </c>
      <c r="B12" s="5">
        <v>63533</v>
      </c>
      <c r="C12" s="6" t="s">
        <v>21</v>
      </c>
      <c r="D12" s="7">
        <v>60376</v>
      </c>
      <c r="E12" s="8">
        <f t="shared" si="0"/>
        <v>3835868408</v>
      </c>
      <c r="F12" s="9"/>
      <c r="G12" s="8" t="str">
        <f ca="1">IFERROR(__xludf.DUMMYFUNCTION("""COMPUTED_VALUE"""),"Redwood Coast")</f>
        <v>Redwood Coast</v>
      </c>
      <c r="H12" s="4">
        <f t="shared" si="1"/>
        <v>55201.705952600256</v>
      </c>
      <c r="I12" s="8">
        <f t="shared" ref="I12:J12" si="12">SUM(D47:D50)</f>
        <v>314854</v>
      </c>
      <c r="J12" s="8">
        <f t="shared" si="12"/>
        <v>17380477926</v>
      </c>
      <c r="K12" s="4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23</v>
      </c>
      <c r="B13" s="5">
        <v>62177</v>
      </c>
      <c r="C13" s="6" t="s">
        <v>21</v>
      </c>
      <c r="D13" s="7">
        <v>282165</v>
      </c>
      <c r="E13" s="8">
        <f t="shared" si="0"/>
        <v>17544173205</v>
      </c>
      <c r="F13" s="9"/>
      <c r="G13" s="8" t="str">
        <f ca="1">IFERROR(__xludf.DUMMYFUNCTION("""COMPUTED_VALUE"""),"Sacramento")</f>
        <v>Sacramento</v>
      </c>
      <c r="H13" s="4">
        <f t="shared" si="1"/>
        <v>59209.752515137043</v>
      </c>
      <c r="I13" s="8">
        <f t="shared" ref="I13:J13" si="13">SUM(D51:D57)</f>
        <v>2509903</v>
      </c>
      <c r="J13" s="8">
        <f t="shared" si="13"/>
        <v>148610735467</v>
      </c>
      <c r="K13" s="4"/>
      <c r="L13" s="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24</v>
      </c>
      <c r="B14" s="5">
        <v>69560</v>
      </c>
      <c r="C14" s="6" t="s">
        <v>21</v>
      </c>
      <c r="D14" s="7">
        <v>444829</v>
      </c>
      <c r="E14" s="8">
        <f t="shared" si="0"/>
        <v>30942305240</v>
      </c>
      <c r="F14" s="9"/>
      <c r="G14" s="8" t="str">
        <f ca="1">IFERROR(__xludf.DUMMYFUNCTION("""COMPUTED_VALUE"""),"San Diego-Imperial")</f>
        <v>San Diego-Imperial</v>
      </c>
      <c r="H14" s="4">
        <f t="shared" si="1"/>
        <v>66877.648370755443</v>
      </c>
      <c r="I14" s="8">
        <f t="shared" ref="I14:J14" si="14">SUM(D58:D59)</f>
        <v>3496774</v>
      </c>
      <c r="J14" s="8">
        <f t="shared" si="14"/>
        <v>233856022004</v>
      </c>
      <c r="K14" s="4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25</v>
      </c>
      <c r="B15" s="5">
        <v>74338</v>
      </c>
      <c r="C15" s="6" t="s">
        <v>21</v>
      </c>
      <c r="D15" s="7">
        <v>273962</v>
      </c>
      <c r="E15" s="8">
        <f t="shared" si="0"/>
        <v>20365787156</v>
      </c>
      <c r="F15" s="9"/>
      <c r="G15" s="4"/>
      <c r="H15" s="4"/>
      <c r="I15" s="4"/>
      <c r="J15" s="4"/>
      <c r="K15" s="4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26</v>
      </c>
      <c r="B16" s="5">
        <v>69966</v>
      </c>
      <c r="C16" s="6" t="s">
        <v>21</v>
      </c>
      <c r="D16" s="7">
        <v>847263</v>
      </c>
      <c r="E16" s="8">
        <f t="shared" si="0"/>
        <v>59279603058</v>
      </c>
      <c r="F16" s="9"/>
      <c r="G16" s="4"/>
      <c r="H16" s="4"/>
      <c r="I16" s="4"/>
      <c r="J16" s="4"/>
      <c r="K16" s="4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27</v>
      </c>
      <c r="B17" s="5">
        <v>53266</v>
      </c>
      <c r="C17" s="6" t="s">
        <v>28</v>
      </c>
      <c r="D17" s="7">
        <v>984521</v>
      </c>
      <c r="E17" s="8">
        <f t="shared" si="0"/>
        <v>52441495586</v>
      </c>
      <c r="F17" s="9"/>
      <c r="G17" s="4"/>
      <c r="H17" s="4"/>
      <c r="I17" s="4"/>
      <c r="J17" s="4"/>
      <c r="K17" s="4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29</v>
      </c>
      <c r="B18" s="5">
        <v>53977</v>
      </c>
      <c r="C18" s="6" t="s">
        <v>28</v>
      </c>
      <c r="D18" s="7">
        <v>150691</v>
      </c>
      <c r="E18" s="8">
        <f t="shared" si="0"/>
        <v>8133848107</v>
      </c>
      <c r="F18" s="9"/>
      <c r="G18" s="4"/>
      <c r="H18" s="4"/>
      <c r="I18" s="4"/>
      <c r="J18" s="4"/>
      <c r="K18" s="4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51601</v>
      </c>
      <c r="C19" s="6" t="s">
        <v>28</v>
      </c>
      <c r="D19" s="7">
        <v>155433</v>
      </c>
      <c r="E19" s="8">
        <f t="shared" si="0"/>
        <v>8020498233</v>
      </c>
      <c r="F19" s="9"/>
      <c r="G19" s="4"/>
      <c r="H19" s="4"/>
      <c r="I19" s="4"/>
      <c r="J19" s="4"/>
      <c r="K19" s="4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31</v>
      </c>
      <c r="B20" s="5">
        <v>51108</v>
      </c>
      <c r="C20" s="6" t="s">
        <v>28</v>
      </c>
      <c r="D20" s="7">
        <v>461898</v>
      </c>
      <c r="E20" s="8">
        <f t="shared" si="0"/>
        <v>23606682984</v>
      </c>
      <c r="F20" s="9"/>
      <c r="G20" s="4"/>
      <c r="H20" s="4"/>
      <c r="I20" s="4"/>
      <c r="J20" s="4"/>
      <c r="K20" s="4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32</v>
      </c>
      <c r="B21" s="5">
        <v>56300</v>
      </c>
      <c r="C21" s="6" t="s">
        <v>33</v>
      </c>
      <c r="D21" s="7">
        <v>1039</v>
      </c>
      <c r="E21" s="8">
        <f t="shared" si="0"/>
        <v>58495700</v>
      </c>
      <c r="F21" s="11"/>
      <c r="G21" s="4"/>
      <c r="H21" s="4"/>
      <c r="I21" s="4"/>
      <c r="J21" s="4"/>
      <c r="K21" s="4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34</v>
      </c>
      <c r="B22" s="5">
        <v>56300</v>
      </c>
      <c r="C22" s="6" t="s">
        <v>33</v>
      </c>
      <c r="D22" s="7">
        <v>38429</v>
      </c>
      <c r="E22" s="8">
        <f t="shared" si="0"/>
        <v>2163552700</v>
      </c>
      <c r="F22" s="9"/>
      <c r="G22" s="4"/>
      <c r="H22" s="4"/>
      <c r="I22" s="4"/>
      <c r="J22" s="4"/>
      <c r="K22" s="4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35</v>
      </c>
      <c r="B23" s="5">
        <v>56300</v>
      </c>
      <c r="C23" s="6" t="s">
        <v>33</v>
      </c>
      <c r="D23" s="7">
        <v>45514</v>
      </c>
      <c r="E23" s="8">
        <f t="shared" si="0"/>
        <v>2562438200</v>
      </c>
      <c r="F23" s="9"/>
      <c r="G23" s="4"/>
      <c r="H23" s="4"/>
      <c r="I23" s="4"/>
      <c r="J23" s="4"/>
      <c r="K23" s="4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36</v>
      </c>
      <c r="B24" s="5">
        <v>56300</v>
      </c>
      <c r="C24" s="6" t="s">
        <v>33</v>
      </c>
      <c r="D24" s="7">
        <v>17977</v>
      </c>
      <c r="E24" s="8">
        <f t="shared" si="0"/>
        <v>1012105100</v>
      </c>
      <c r="F24" s="9"/>
      <c r="G24" s="4"/>
      <c r="H24" s="4"/>
      <c r="I24" s="4"/>
      <c r="J24" s="4"/>
      <c r="K24" s="4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37</v>
      </c>
      <c r="B25" s="5">
        <v>56300</v>
      </c>
      <c r="C25" s="6" t="s">
        <v>33</v>
      </c>
      <c r="D25" s="7">
        <v>17420</v>
      </c>
      <c r="E25" s="8">
        <f t="shared" si="0"/>
        <v>980746000</v>
      </c>
      <c r="F25" s="9"/>
      <c r="G25" s="4"/>
      <c r="H25" s="4"/>
      <c r="I25" s="4"/>
      <c r="J25" s="4"/>
      <c r="K25" s="4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38</v>
      </c>
      <c r="B26" s="5">
        <v>56300</v>
      </c>
      <c r="C26" s="6" t="s">
        <v>33</v>
      </c>
      <c r="D26" s="7">
        <v>14310</v>
      </c>
      <c r="E26" s="8">
        <f t="shared" si="0"/>
        <v>805653000</v>
      </c>
      <c r="F26" s="9"/>
      <c r="G26" s="4"/>
      <c r="H26" s="4"/>
      <c r="I26" s="4"/>
      <c r="J26" s="4"/>
      <c r="K26" s="4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39</v>
      </c>
      <c r="B27" s="5">
        <v>56300</v>
      </c>
      <c r="C27" s="6" t="s">
        <v>33</v>
      </c>
      <c r="D27" s="7">
        <v>54045</v>
      </c>
      <c r="E27" s="8">
        <f t="shared" si="0"/>
        <v>3042733500</v>
      </c>
      <c r="F27" s="9"/>
      <c r="G27" s="4"/>
      <c r="H27" s="4"/>
      <c r="I27" s="4"/>
      <c r="J27" s="4"/>
      <c r="K27" s="4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40</v>
      </c>
      <c r="B28" s="5">
        <v>59734</v>
      </c>
      <c r="C28" s="6" t="s">
        <v>41</v>
      </c>
      <c r="D28" s="7">
        <v>2411439</v>
      </c>
      <c r="E28" s="8">
        <f t="shared" si="0"/>
        <v>144044897226</v>
      </c>
      <c r="F28" s="9"/>
      <c r="G28" s="4"/>
      <c r="H28" s="4"/>
      <c r="I28" s="4"/>
      <c r="J28" s="4"/>
      <c r="K28" s="4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42</v>
      </c>
      <c r="B29" s="5">
        <v>59172</v>
      </c>
      <c r="C29" s="6" t="s">
        <v>41</v>
      </c>
      <c r="D29" s="7">
        <v>2149031</v>
      </c>
      <c r="E29" s="8">
        <f t="shared" si="0"/>
        <v>127162462332</v>
      </c>
      <c r="F29" s="9"/>
      <c r="G29" s="4"/>
      <c r="H29" s="4"/>
      <c r="I29" s="4"/>
      <c r="J29" s="4"/>
      <c r="K29" s="4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43</v>
      </c>
      <c r="B30" s="5">
        <v>53232</v>
      </c>
      <c r="C30" s="6" t="s">
        <v>43</v>
      </c>
      <c r="D30" s="7">
        <v>887641</v>
      </c>
      <c r="E30" s="8">
        <f t="shared" si="0"/>
        <v>47250905712</v>
      </c>
      <c r="F30" s="9"/>
      <c r="G30" s="4"/>
      <c r="H30" s="4"/>
      <c r="I30" s="4"/>
      <c r="J30" s="4"/>
      <c r="K30" s="4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44</v>
      </c>
      <c r="B31" s="5">
        <v>69940</v>
      </c>
      <c r="C31" s="6" t="s">
        <v>44</v>
      </c>
      <c r="D31" s="7">
        <v>10081570</v>
      </c>
      <c r="E31" s="8">
        <f t="shared" si="0"/>
        <v>705105005800</v>
      </c>
      <c r="F31" s="9"/>
      <c r="G31" s="4"/>
      <c r="H31" s="4"/>
      <c r="I31" s="4"/>
      <c r="J31" s="4"/>
      <c r="K31" s="4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45</v>
      </c>
      <c r="B32" s="5">
        <v>53646</v>
      </c>
      <c r="C32" s="6" t="s">
        <v>46</v>
      </c>
      <c r="D32" s="7">
        <v>225817</v>
      </c>
      <c r="E32" s="8">
        <f t="shared" si="0"/>
        <v>12114178782</v>
      </c>
      <c r="F32" s="9"/>
      <c r="G32" s="4"/>
      <c r="H32" s="4"/>
      <c r="I32" s="4"/>
      <c r="J32" s="4"/>
      <c r="K32" s="4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47</v>
      </c>
      <c r="B33" s="5">
        <v>53222</v>
      </c>
      <c r="C33" s="6" t="s">
        <v>46</v>
      </c>
      <c r="D33" s="7">
        <v>27976</v>
      </c>
      <c r="E33" s="8">
        <f t="shared" si="0"/>
        <v>1488938672</v>
      </c>
      <c r="F33" s="9"/>
      <c r="G33" s="4"/>
      <c r="H33" s="4"/>
      <c r="I33" s="4"/>
      <c r="J33" s="4"/>
      <c r="K33" s="4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48</v>
      </c>
      <c r="B34" s="5">
        <v>52899</v>
      </c>
      <c r="C34" s="6" t="s">
        <v>46</v>
      </c>
      <c r="D34" s="7">
        <v>30818</v>
      </c>
      <c r="E34" s="8">
        <f t="shared" si="0"/>
        <v>1630241382</v>
      </c>
      <c r="F34" s="9"/>
      <c r="G34" s="4"/>
      <c r="H34" s="4"/>
      <c r="I34" s="4"/>
      <c r="J34" s="4"/>
      <c r="K34" s="4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49</v>
      </c>
      <c r="B35" s="5">
        <v>52899</v>
      </c>
      <c r="C35" s="6" t="s">
        <v>46</v>
      </c>
      <c r="D35" s="7">
        <v>8907</v>
      </c>
      <c r="E35" s="8">
        <f t="shared" si="0"/>
        <v>471171393</v>
      </c>
      <c r="F35" s="9"/>
      <c r="G35" s="4"/>
      <c r="H35" s="4"/>
      <c r="I35" s="4"/>
      <c r="J35" s="4"/>
      <c r="K35" s="4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50</v>
      </c>
      <c r="B36" s="5">
        <v>55972</v>
      </c>
      <c r="C36" s="6" t="s">
        <v>46</v>
      </c>
      <c r="D36" s="7">
        <v>99244</v>
      </c>
      <c r="E36" s="8">
        <f t="shared" si="0"/>
        <v>5554885168</v>
      </c>
      <c r="F36" s="9"/>
      <c r="G36" s="4"/>
      <c r="H36" s="4"/>
      <c r="I36" s="4"/>
      <c r="J36" s="4"/>
      <c r="K36" s="4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51</v>
      </c>
      <c r="B37" s="5">
        <v>52899</v>
      </c>
      <c r="C37" s="6" t="s">
        <v>46</v>
      </c>
      <c r="D37" s="7">
        <v>18660</v>
      </c>
      <c r="E37" s="8">
        <f t="shared" si="0"/>
        <v>987095340</v>
      </c>
      <c r="F37" s="9"/>
      <c r="G37" s="4"/>
      <c r="H37" s="4"/>
      <c r="I37" s="4"/>
      <c r="J37" s="4"/>
      <c r="K37" s="4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52</v>
      </c>
      <c r="B38" s="5">
        <v>54669</v>
      </c>
      <c r="C38" s="6" t="s">
        <v>46</v>
      </c>
      <c r="D38" s="7">
        <v>179212</v>
      </c>
      <c r="E38" s="8">
        <f t="shared" si="0"/>
        <v>9797340828</v>
      </c>
      <c r="F38" s="9"/>
      <c r="G38" s="4"/>
      <c r="H38" s="4"/>
      <c r="I38" s="4"/>
      <c r="J38" s="4"/>
      <c r="K38" s="4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53</v>
      </c>
      <c r="B39" s="5">
        <v>55972</v>
      </c>
      <c r="C39" s="6" t="s">
        <v>46</v>
      </c>
      <c r="D39" s="7">
        <v>3040</v>
      </c>
      <c r="E39" s="8">
        <f t="shared" si="0"/>
        <v>170154880</v>
      </c>
      <c r="F39" s="11"/>
      <c r="G39" s="4"/>
      <c r="H39" s="4"/>
      <c r="I39" s="4"/>
      <c r="J39" s="4"/>
      <c r="K39" s="4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54</v>
      </c>
      <c r="B40" s="5">
        <v>52899</v>
      </c>
      <c r="C40" s="6" t="s">
        <v>46</v>
      </c>
      <c r="D40" s="7">
        <v>43468</v>
      </c>
      <c r="E40" s="8">
        <f t="shared" si="0"/>
        <v>2299413732</v>
      </c>
      <c r="F40" s="9"/>
      <c r="G40" s="4"/>
      <c r="H40" s="4"/>
      <c r="I40" s="4"/>
      <c r="J40" s="4"/>
      <c r="K40" s="4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55</v>
      </c>
      <c r="B41" s="5">
        <v>53222</v>
      </c>
      <c r="C41" s="6" t="s">
        <v>46</v>
      </c>
      <c r="D41" s="7">
        <v>63912</v>
      </c>
      <c r="E41" s="8">
        <f t="shared" si="0"/>
        <v>3401524464</v>
      </c>
      <c r="F41" s="9"/>
      <c r="G41" s="4"/>
      <c r="H41" s="4"/>
      <c r="I41" s="4"/>
      <c r="J41" s="4"/>
      <c r="K41" s="4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56</v>
      </c>
      <c r="B42" s="5">
        <v>53222</v>
      </c>
      <c r="C42" s="6" t="s">
        <v>46</v>
      </c>
      <c r="D42" s="7">
        <v>12700</v>
      </c>
      <c r="E42" s="8">
        <f t="shared" si="0"/>
        <v>675919400</v>
      </c>
      <c r="F42" s="9"/>
      <c r="G42" s="4"/>
      <c r="H42" s="4"/>
      <c r="I42" s="4"/>
      <c r="J42" s="4"/>
      <c r="K42" s="4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57</v>
      </c>
      <c r="B43" s="5">
        <v>51783</v>
      </c>
      <c r="C43" s="6" t="s">
        <v>58</v>
      </c>
      <c r="D43" s="7">
        <v>271382</v>
      </c>
      <c r="E43" s="8">
        <f t="shared" si="0"/>
        <v>14052974106</v>
      </c>
      <c r="F43" s="9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59</v>
      </c>
      <c r="B44" s="5">
        <v>55496</v>
      </c>
      <c r="C44" s="6" t="s">
        <v>58</v>
      </c>
      <c r="D44" s="7">
        <v>742603</v>
      </c>
      <c r="E44" s="8">
        <f t="shared" si="0"/>
        <v>41211496088</v>
      </c>
      <c r="F44" s="9"/>
      <c r="G44" s="4"/>
      <c r="H44" s="4"/>
      <c r="I44" s="4"/>
      <c r="J44" s="4"/>
      <c r="K44" s="4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60</v>
      </c>
      <c r="B45" s="5">
        <v>54339</v>
      </c>
      <c r="C45" s="6" t="s">
        <v>58</v>
      </c>
      <c r="D45" s="7">
        <v>543194</v>
      </c>
      <c r="E45" s="8">
        <f t="shared" si="0"/>
        <v>29516618766</v>
      </c>
      <c r="F45" s="9"/>
      <c r="G45" s="4"/>
      <c r="H45" s="4"/>
      <c r="I45" s="4"/>
      <c r="J45" s="4"/>
      <c r="K45" s="4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61</v>
      </c>
      <c r="B46" s="5">
        <v>76113</v>
      </c>
      <c r="C46" s="6" t="s">
        <v>61</v>
      </c>
      <c r="D46" s="7">
        <v>3168044</v>
      </c>
      <c r="E46" s="8">
        <f t="shared" si="0"/>
        <v>241129332972</v>
      </c>
      <c r="F46" s="9"/>
      <c r="G46" s="4"/>
      <c r="H46" s="4"/>
      <c r="I46" s="4"/>
      <c r="J46" s="4"/>
      <c r="K46" s="4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62</v>
      </c>
      <c r="B47" s="5">
        <v>52899</v>
      </c>
      <c r="C47" s="6" t="s">
        <v>63</v>
      </c>
      <c r="D47" s="7">
        <v>27495</v>
      </c>
      <c r="E47" s="8">
        <f t="shared" si="0"/>
        <v>1454458005</v>
      </c>
      <c r="F47" s="9"/>
      <c r="G47" s="4"/>
      <c r="H47" s="4"/>
      <c r="I47" s="4"/>
      <c r="J47" s="4"/>
      <c r="K47" s="4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64</v>
      </c>
      <c r="B48" s="5">
        <v>56517</v>
      </c>
      <c r="C48" s="6" t="s">
        <v>63</v>
      </c>
      <c r="D48" s="7">
        <v>135940</v>
      </c>
      <c r="E48" s="8">
        <f t="shared" si="0"/>
        <v>7682920980</v>
      </c>
      <c r="F48" s="9"/>
      <c r="G48" s="4"/>
      <c r="H48" s="4"/>
      <c r="I48" s="4"/>
      <c r="J48" s="4"/>
      <c r="K48" s="4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65</v>
      </c>
      <c r="B49" s="5">
        <v>54439</v>
      </c>
      <c r="C49" s="6" t="s">
        <v>63</v>
      </c>
      <c r="D49" s="7">
        <v>64195</v>
      </c>
      <c r="E49" s="8">
        <f t="shared" si="0"/>
        <v>3494711605</v>
      </c>
      <c r="F49" s="9"/>
      <c r="G49" s="4"/>
      <c r="H49" s="4"/>
      <c r="I49" s="4"/>
      <c r="J49" s="4"/>
      <c r="K49" s="4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66</v>
      </c>
      <c r="B50" s="5">
        <v>54439</v>
      </c>
      <c r="C50" s="6" t="s">
        <v>63</v>
      </c>
      <c r="D50" s="7">
        <v>87224</v>
      </c>
      <c r="E50" s="8">
        <f t="shared" si="0"/>
        <v>4748387336</v>
      </c>
      <c r="F50" s="9"/>
      <c r="G50" s="4"/>
      <c r="H50" s="4"/>
      <c r="I50" s="4"/>
      <c r="J50" s="4"/>
      <c r="K50" s="4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67</v>
      </c>
      <c r="B51" s="5">
        <v>53222</v>
      </c>
      <c r="C51" s="6" t="s">
        <v>68</v>
      </c>
      <c r="D51" s="7">
        <v>21454</v>
      </c>
      <c r="E51" s="8">
        <f t="shared" si="0"/>
        <v>1141824788</v>
      </c>
      <c r="F51" s="9"/>
      <c r="G51" s="4"/>
      <c r="H51" s="4"/>
      <c r="I51" s="4"/>
      <c r="J51" s="4"/>
      <c r="K51" s="4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69</v>
      </c>
      <c r="B52" s="5">
        <v>59880</v>
      </c>
      <c r="C52" s="6" t="s">
        <v>68</v>
      </c>
      <c r="D52" s="7">
        <v>188563</v>
      </c>
      <c r="E52" s="8">
        <f t="shared" si="0"/>
        <v>11291152440</v>
      </c>
      <c r="F52" s="9"/>
      <c r="G52" s="4"/>
      <c r="H52" s="4"/>
      <c r="I52" s="4"/>
      <c r="J52" s="4"/>
      <c r="K52" s="4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70</v>
      </c>
      <c r="B53" s="5">
        <v>61089</v>
      </c>
      <c r="C53" s="6" t="s">
        <v>68</v>
      </c>
      <c r="D53" s="7">
        <v>385512</v>
      </c>
      <c r="E53" s="8">
        <f t="shared" si="0"/>
        <v>23550542568</v>
      </c>
      <c r="F53" s="9"/>
      <c r="G53" s="4"/>
      <c r="H53" s="4"/>
      <c r="I53" s="4"/>
      <c r="J53" s="4"/>
      <c r="K53" s="4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68</v>
      </c>
      <c r="B54" s="5">
        <v>59336</v>
      </c>
      <c r="C54" s="6" t="s">
        <v>68</v>
      </c>
      <c r="D54" s="7">
        <v>1524553</v>
      </c>
      <c r="E54" s="8">
        <f t="shared" si="0"/>
        <v>90460876808</v>
      </c>
      <c r="F54" s="9"/>
      <c r="G54" s="4"/>
      <c r="H54" s="4"/>
      <c r="I54" s="4"/>
      <c r="J54" s="4"/>
      <c r="K54" s="4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71</v>
      </c>
      <c r="B55" s="5">
        <v>51915</v>
      </c>
      <c r="C55" s="6" t="s">
        <v>68</v>
      </c>
      <c r="D55" s="7">
        <v>96109</v>
      </c>
      <c r="E55" s="8">
        <f t="shared" si="0"/>
        <v>4989498735</v>
      </c>
      <c r="F55" s="9"/>
      <c r="G55" s="4"/>
      <c r="H55" s="4"/>
      <c r="I55" s="4"/>
      <c r="J55" s="4"/>
      <c r="K55" s="4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72</v>
      </c>
      <c r="B56" s="5">
        <v>60789</v>
      </c>
      <c r="C56" s="6" t="s">
        <v>68</v>
      </c>
      <c r="D56" s="7">
        <v>217352</v>
      </c>
      <c r="E56" s="8">
        <f t="shared" si="0"/>
        <v>13212610728</v>
      </c>
      <c r="F56" s="9"/>
      <c r="G56" s="4"/>
      <c r="H56" s="4"/>
      <c r="I56" s="4"/>
      <c r="J56" s="4"/>
      <c r="K56" s="4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73</v>
      </c>
      <c r="B57" s="5">
        <v>51915</v>
      </c>
      <c r="C57" s="6" t="s">
        <v>68</v>
      </c>
      <c r="D57" s="7">
        <v>76360</v>
      </c>
      <c r="E57" s="8">
        <f t="shared" si="0"/>
        <v>3964229400</v>
      </c>
      <c r="F57" s="9"/>
      <c r="G57" s="4"/>
      <c r="H57" s="4"/>
      <c r="I57" s="4"/>
      <c r="J57" s="4"/>
      <c r="K57" s="4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74</v>
      </c>
      <c r="B58" s="5">
        <v>51915</v>
      </c>
      <c r="C58" s="6" t="s">
        <v>75</v>
      </c>
      <c r="D58" s="7">
        <v>180701</v>
      </c>
      <c r="E58" s="8">
        <f t="shared" si="0"/>
        <v>9381092415</v>
      </c>
      <c r="F58" s="9"/>
      <c r="G58" s="4"/>
      <c r="H58" s="4"/>
      <c r="I58" s="4"/>
      <c r="J58" s="4"/>
      <c r="K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76</v>
      </c>
      <c r="B59" s="5">
        <v>67693</v>
      </c>
      <c r="C59" s="6" t="s">
        <v>75</v>
      </c>
      <c r="D59" s="7">
        <v>3316073</v>
      </c>
      <c r="E59" s="8">
        <f t="shared" si="0"/>
        <v>224474929589</v>
      </c>
      <c r="F59" s="9"/>
      <c r="G59" s="4"/>
      <c r="H59" s="4"/>
      <c r="I59" s="4"/>
      <c r="J59" s="4"/>
      <c r="K59" s="4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2" t="s">
        <v>5</v>
      </c>
      <c r="B1" s="12" t="s">
        <v>1</v>
      </c>
    </row>
    <row r="2" spans="1:2" ht="15.75" customHeight="1" x14ac:dyDescent="0.15">
      <c r="A2" s="13" t="s">
        <v>11</v>
      </c>
      <c r="B2" s="14">
        <v>77661.348076517505</v>
      </c>
    </row>
    <row r="3" spans="1:2" ht="15.75" customHeight="1" x14ac:dyDescent="0.15">
      <c r="A3" s="13" t="s">
        <v>21</v>
      </c>
      <c r="B3" s="14">
        <v>68105.56535831478</v>
      </c>
    </row>
    <row r="4" spans="1:2" ht="15.75" customHeight="1" x14ac:dyDescent="0.15">
      <c r="A4" s="13" t="s">
        <v>28</v>
      </c>
      <c r="B4" s="14">
        <v>52610.706219476495</v>
      </c>
    </row>
    <row r="5" spans="1:2" ht="15.75" customHeight="1" x14ac:dyDescent="0.15">
      <c r="A5" s="13" t="s">
        <v>33</v>
      </c>
      <c r="B5" s="14">
        <v>56300</v>
      </c>
    </row>
    <row r="6" spans="1:2" ht="15.75" customHeight="1" x14ac:dyDescent="0.15">
      <c r="A6" s="13" t="s">
        <v>41</v>
      </c>
      <c r="B6" s="14">
        <v>59469.168651038162</v>
      </c>
    </row>
    <row r="7" spans="1:2" ht="15.75" customHeight="1" x14ac:dyDescent="0.15">
      <c r="A7" s="13" t="s">
        <v>43</v>
      </c>
      <c r="B7" s="14">
        <v>53232</v>
      </c>
    </row>
    <row r="8" spans="1:2" ht="15.75" customHeight="1" x14ac:dyDescent="0.15">
      <c r="A8" s="13" t="s">
        <v>44</v>
      </c>
      <c r="B8" s="14">
        <v>69940</v>
      </c>
    </row>
    <row r="9" spans="1:2" ht="15.75" customHeight="1" x14ac:dyDescent="0.15">
      <c r="A9" s="13" t="s">
        <v>46</v>
      </c>
      <c r="B9" s="14">
        <v>54067.45747274271</v>
      </c>
    </row>
    <row r="10" spans="1:2" ht="15.75" customHeight="1" x14ac:dyDescent="0.15">
      <c r="A10" s="13" t="s">
        <v>58</v>
      </c>
      <c r="B10" s="14">
        <v>54445.307161219105</v>
      </c>
    </row>
    <row r="11" spans="1:2" ht="15.75" customHeight="1" x14ac:dyDescent="0.15">
      <c r="A11" s="13" t="s">
        <v>61</v>
      </c>
      <c r="B11" s="14">
        <v>76113</v>
      </c>
    </row>
    <row r="12" spans="1:2" ht="15.75" customHeight="1" x14ac:dyDescent="0.15">
      <c r="A12" s="13" t="s">
        <v>63</v>
      </c>
      <c r="B12" s="14">
        <v>55201.705952600256</v>
      </c>
    </row>
    <row r="13" spans="1:2" ht="15.75" customHeight="1" x14ac:dyDescent="0.15">
      <c r="A13" s="13" t="s">
        <v>68</v>
      </c>
      <c r="B13" s="14">
        <v>59209.752515137043</v>
      </c>
    </row>
    <row r="14" spans="1:2" ht="15.75" customHeight="1" x14ac:dyDescent="0.15">
      <c r="A14" s="13" t="s">
        <v>75</v>
      </c>
      <c r="B14" s="14">
        <v>66877.648370755443</v>
      </c>
    </row>
    <row r="15" spans="1:2" ht="15.75" customHeight="1" x14ac:dyDescent="0.15">
      <c r="A15" s="15" t="s">
        <v>8</v>
      </c>
      <c r="B15" s="14">
        <v>67433.26921765646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inflation-rates</vt:lpstr>
      <vt:lpstr>2019-calculations</vt:lpstr>
      <vt:lpstr>united-way-col-1A1PS1C2019</vt:lpstr>
      <vt:lpstr>2018-calculations</vt:lpstr>
      <vt:lpstr>united-way-col-1A1PS1C2018</vt:lpstr>
      <vt:lpstr>2017-calculations</vt:lpstr>
      <vt:lpstr>united-way-col-1A1PS1C2017</vt:lpstr>
      <vt:lpstr>2016-calculations</vt:lpstr>
      <vt:lpstr>united-way-col-1A1PS1C2016</vt:lpstr>
      <vt:lpstr>2015-calculations</vt:lpstr>
      <vt:lpstr>united-way-col-1A1PS1C2015</vt:lpstr>
      <vt:lpstr>2014-calculations</vt:lpstr>
      <vt:lpstr>united-way-col-1A1PS1C2014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2022-06-22T16:18:40Z</dcterms:modified>
</cp:coreProperties>
</file>